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EEFD1C08-8B20-4B3E-A49E-92FD00F94F88}"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Posting!$A$1:$P$18021</definedName>
    <definedName name="_xlnm._FilterDatabase" localSheetId="4" hidden="1">Supplier!$A$1:$XFC$4066</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95" r:id="rId21"/>
    <pivotCache cacheId="96" r:id="rId22"/>
  </pivotCaches>
</workbook>
</file>

<file path=xl/calcChain.xml><?xml version="1.0" encoding="utf-8"?>
<calcChain xmlns="http://schemas.openxmlformats.org/spreadsheetml/2006/main">
  <c r="G18021" i="1" l="1"/>
  <c r="G17691" i="1"/>
  <c r="G17683" i="1"/>
  <c r="G17953" i="1"/>
  <c r="G17992" i="1"/>
  <c r="G4063" i="2"/>
  <c r="G4062" i="2"/>
  <c r="G17985" i="1"/>
  <c r="F149" i="37"/>
  <c r="G4066" i="2"/>
  <c r="G17984" i="1"/>
  <c r="G17983" i="1"/>
  <c r="G4065" i="2"/>
  <c r="G17982" i="1"/>
  <c r="G17967" i="1"/>
  <c r="G17966" i="1"/>
  <c r="G17965" i="1"/>
  <c r="G17964" i="1"/>
  <c r="G17963" i="1"/>
  <c r="G17954" i="1"/>
  <c r="G17955" i="1"/>
  <c r="G17956" i="1"/>
  <c r="G17957" i="1"/>
  <c r="G17958" i="1"/>
  <c r="G17959" i="1"/>
  <c r="G17960" i="1"/>
  <c r="G17961" i="1"/>
  <c r="G17962" i="1"/>
  <c r="G17952" i="1"/>
  <c r="G17951" i="1"/>
  <c r="G17950" i="1"/>
  <c r="G17949" i="1"/>
  <c r="G4064" i="2"/>
  <c r="G17948" i="1"/>
  <c r="G17947" i="1"/>
  <c r="G17946" i="1"/>
  <c r="G17945" i="1"/>
  <c r="G17941" i="1"/>
  <c r="G17942" i="1"/>
  <c r="G17943" i="1"/>
  <c r="G17944" i="1"/>
  <c r="G17936" i="1"/>
  <c r="G17937" i="1"/>
  <c r="G17938" i="1"/>
  <c r="G17939" i="1"/>
  <c r="G17940" i="1"/>
  <c r="G4061" i="2"/>
  <c r="G17928" i="1"/>
  <c r="G17927" i="1"/>
  <c r="G17926" i="1"/>
  <c r="G17923" i="1"/>
  <c r="G17924" i="1"/>
  <c r="G17925" i="1"/>
  <c r="G17917" i="1"/>
  <c r="G17918" i="1"/>
  <c r="G17919" i="1"/>
  <c r="G17920" i="1"/>
  <c r="G17921" i="1"/>
  <c r="G17922" i="1"/>
  <c r="G17916" i="1"/>
  <c r="G17915" i="1"/>
  <c r="G17914" i="1"/>
  <c r="G17913" i="1"/>
  <c r="G17912" i="1"/>
  <c r="G17911" i="1"/>
  <c r="G17910" i="1"/>
  <c r="G17934" i="1"/>
  <c r="G17933" i="1"/>
  <c r="G17932" i="1"/>
  <c r="G17931" i="1"/>
  <c r="G17930" i="1"/>
  <c r="G17929" i="1"/>
  <c r="G17935" i="1"/>
  <c r="G17900" i="1"/>
  <c r="G17901" i="1"/>
  <c r="G17902" i="1"/>
  <c r="G17903" i="1"/>
  <c r="G17909" i="1"/>
  <c r="G4060" i="2"/>
  <c r="G17908" i="1"/>
  <c r="G17907" i="1"/>
  <c r="G17906" i="1"/>
  <c r="G17905" i="1"/>
  <c r="G17904" i="1"/>
  <c r="G18016" i="1"/>
  <c r="G18020" i="1"/>
  <c r="G18019" i="1"/>
  <c r="G18018" i="1" l="1"/>
  <c r="G18017" i="1" l="1"/>
  <c r="G4058" i="2"/>
  <c r="G17892" i="1" l="1"/>
  <c r="G17899" i="1"/>
  <c r="G17895" i="1"/>
  <c r="G17896" i="1"/>
  <c r="G17897" i="1"/>
  <c r="G17898" i="1"/>
  <c r="G17887" i="1"/>
  <c r="G17888" i="1"/>
  <c r="G17889" i="1"/>
  <c r="G17890" i="1"/>
  <c r="G17891" i="1"/>
  <c r="G17893" i="1"/>
  <c r="G17894" i="1"/>
  <c r="G17886" i="1"/>
  <c r="G17885" i="1"/>
  <c r="G4059" i="2"/>
  <c r="G17981" i="1"/>
  <c r="G18015" i="1" l="1"/>
  <c r="G18009" i="1"/>
  <c r="G18010" i="1"/>
  <c r="G18011" i="1"/>
  <c r="G18012" i="1"/>
  <c r="G18013" i="1"/>
  <c r="G18014" i="1"/>
  <c r="G18008" i="1"/>
  <c r="G17980" i="1"/>
  <c r="G17883" i="1"/>
  <c r="G17884" i="1"/>
  <c r="G17879" i="1"/>
  <c r="G17880" i="1"/>
  <c r="G17881" i="1"/>
  <c r="G17882" i="1"/>
  <c r="G17875" i="1"/>
  <c r="G17876" i="1"/>
  <c r="G17877" i="1"/>
  <c r="G17878" i="1"/>
  <c r="G17874" i="1"/>
  <c r="G17873" i="1"/>
  <c r="G17868" i="1"/>
  <c r="G17869" i="1"/>
  <c r="G17870" i="1"/>
  <c r="G17871" i="1"/>
  <c r="G17872" i="1"/>
  <c r="G18007" i="1"/>
  <c r="G4057" i="2"/>
  <c r="G4036" i="2"/>
  <c r="G17859" i="1"/>
  <c r="G17860" i="1"/>
  <c r="G17861" i="1"/>
  <c r="G17862" i="1"/>
  <c r="G17863" i="1"/>
  <c r="G17864" i="1"/>
  <c r="G17865" i="1"/>
  <c r="G17866" i="1"/>
  <c r="G17867" i="1"/>
  <c r="G17858" i="1"/>
  <c r="G17853" i="1"/>
  <c r="G17854" i="1"/>
  <c r="G17855" i="1"/>
  <c r="G17856" i="1"/>
  <c r="G17857" i="1"/>
  <c r="G17852" i="1"/>
  <c r="G17846" i="1"/>
  <c r="G17847" i="1"/>
  <c r="G17848" i="1"/>
  <c r="G17849" i="1"/>
  <c r="G17850" i="1"/>
  <c r="G17851" i="1"/>
  <c r="G4050" i="2"/>
  <c r="G4051" i="2"/>
  <c r="G4052" i="2"/>
  <c r="G4053" i="2"/>
  <c r="G4054" i="2"/>
  <c r="G4055" i="2"/>
  <c r="G4056" i="2"/>
  <c r="G17845" i="1"/>
  <c r="G17843" i="1"/>
  <c r="G17844" i="1"/>
  <c r="G17839" i="1"/>
  <c r="G17840" i="1"/>
  <c r="G17841" i="1"/>
  <c r="G3411" i="2" l="1"/>
  <c r="H73" i="5"/>
  <c r="H72" i="5"/>
  <c r="H71" i="5"/>
  <c r="G73" i="5"/>
  <c r="G72" i="5"/>
  <c r="G71" i="5"/>
  <c r="I70" i="5"/>
  <c r="I71" i="5"/>
  <c r="I72" i="5"/>
  <c r="I73" i="5"/>
  <c r="G4024" i="2"/>
  <c r="G4035" i="2"/>
  <c r="G18006" i="1"/>
  <c r="G18000" i="1"/>
  <c r="G18001" i="1"/>
  <c r="G18002" i="1"/>
  <c r="G18003" i="1"/>
  <c r="G18004" i="1"/>
  <c r="G18005" i="1"/>
  <c r="I74" i="5" l="1"/>
  <c r="I78" i="5" s="1"/>
  <c r="I80" i="5" s="1"/>
  <c r="G17988" i="1"/>
  <c r="C12" i="3"/>
  <c r="B12" i="3"/>
  <c r="C11" i="3"/>
  <c r="B11" i="3"/>
  <c r="G17835" i="1"/>
  <c r="G17836" i="1"/>
  <c r="G17837" i="1"/>
  <c r="G17838" i="1"/>
  <c r="G17842" i="1"/>
  <c r="G17834" i="1"/>
  <c r="G17833" i="1"/>
  <c r="G17823" i="1"/>
  <c r="G17824" i="1"/>
  <c r="G17825" i="1"/>
  <c r="G17826" i="1"/>
  <c r="G17827" i="1"/>
  <c r="G17828" i="1"/>
  <c r="G17829" i="1"/>
  <c r="G17830" i="1"/>
  <c r="G17831" i="1"/>
  <c r="G17832" i="1"/>
  <c r="G17817" i="1"/>
  <c r="G17818" i="1"/>
  <c r="G17819" i="1"/>
  <c r="G17820" i="1"/>
  <c r="G17821" i="1"/>
  <c r="G17822" i="1"/>
  <c r="F148" i="37"/>
  <c r="G4049" i="2"/>
  <c r="G17816" i="1"/>
  <c r="G4045" i="2"/>
  <c r="G4046" i="2"/>
  <c r="G4047" i="2"/>
  <c r="G4048" i="2"/>
  <c r="G17813" i="1"/>
  <c r="G17814" i="1"/>
  <c r="G17815" i="1"/>
  <c r="G17812" i="1"/>
  <c r="G17811" i="1"/>
  <c r="G17810" i="1"/>
  <c r="G4044" i="2"/>
  <c r="G17809" i="1"/>
  <c r="G17808" i="1"/>
  <c r="G17807" i="1"/>
  <c r="G17806" i="1"/>
  <c r="F147" i="37"/>
  <c r="G4030" i="2"/>
  <c r="G4042" i="2"/>
  <c r="G4041" i="2"/>
  <c r="G4029" i="2"/>
  <c r="G4034" i="2"/>
  <c r="G4028" i="2"/>
  <c r="G3962" i="2"/>
  <c r="G4027" i="2"/>
  <c r="G4043" i="2"/>
  <c r="G4033" i="2"/>
  <c r="G4037" i="2"/>
  <c r="G4018" i="2"/>
  <c r="G3971" i="2"/>
  <c r="G3961" i="2"/>
  <c r="G4040" i="2"/>
  <c r="G4032" i="2"/>
  <c r="G4031" i="2"/>
  <c r="G4023" i="2"/>
  <c r="G17999" i="1"/>
  <c r="G17995" i="1"/>
  <c r="G17996" i="1"/>
  <c r="G17997" i="1"/>
  <c r="G17998" i="1"/>
  <c r="G17805" i="1"/>
  <c r="G17802" i="1"/>
  <c r="G17804" i="1"/>
  <c r="G17803" i="1"/>
  <c r="G17801" i="1"/>
  <c r="G17794" i="1"/>
  <c r="G17795" i="1"/>
  <c r="G17796" i="1"/>
  <c r="G17797" i="1"/>
  <c r="G17798" i="1"/>
  <c r="G17799" i="1"/>
  <c r="G17800" i="1"/>
  <c r="G17793" i="1"/>
  <c r="G17792" i="1"/>
  <c r="G17791" i="1"/>
  <c r="G17979" i="1"/>
  <c r="G17978" i="1"/>
  <c r="G17977" i="1"/>
  <c r="G17976" i="1"/>
  <c r="G17975" i="1"/>
  <c r="G17974" i="1"/>
  <c r="G17973" i="1"/>
  <c r="G17994" i="1"/>
  <c r="G17993" i="1"/>
  <c r="G17790" i="1"/>
  <c r="G17789" i="1"/>
  <c r="G17788" i="1"/>
  <c r="G17778" i="1"/>
  <c r="G17779" i="1"/>
  <c r="G17780" i="1"/>
  <c r="G17781" i="1"/>
  <c r="G17782" i="1"/>
  <c r="G17783" i="1"/>
  <c r="G17784" i="1"/>
  <c r="G17785" i="1"/>
  <c r="G17786" i="1"/>
  <c r="G17787" i="1"/>
  <c r="G17774" i="1"/>
  <c r="G17775" i="1"/>
  <c r="G17776" i="1"/>
  <c r="G17777" i="1"/>
  <c r="G17773" i="1"/>
  <c r="G17772" i="1"/>
  <c r="G17771" i="1"/>
  <c r="G17990" i="1"/>
  <c r="G17991" i="1"/>
  <c r="G17770" i="1" l="1"/>
  <c r="G17711" i="1"/>
  <c r="G17436" i="1"/>
  <c r="G17437" i="1"/>
  <c r="G17765" i="1"/>
  <c r="G17766" i="1"/>
  <c r="G17767" i="1"/>
  <c r="G17768" i="1"/>
  <c r="G17769" i="1"/>
  <c r="G17735" i="1"/>
  <c r="G17716" i="1"/>
  <c r="G17715" i="1"/>
  <c r="G17705" i="1"/>
  <c r="G17706" i="1"/>
  <c r="G17707" i="1"/>
  <c r="G17972" i="1" l="1"/>
  <c r="G17970" i="1"/>
  <c r="G17971" i="1"/>
  <c r="G17969" i="1"/>
  <c r="G17968" i="1"/>
  <c r="G17602" i="1"/>
  <c r="G17603" i="1"/>
  <c r="G17604" i="1"/>
  <c r="G17605" i="1"/>
  <c r="G17606" i="1"/>
  <c r="G17607" i="1"/>
  <c r="G17608" i="1"/>
  <c r="G17609" i="1"/>
  <c r="G4039" i="2"/>
  <c r="G4038" i="2"/>
  <c r="G17764" i="1"/>
  <c r="G17732" i="1"/>
  <c r="G17731" i="1"/>
  <c r="G17762" i="1"/>
  <c r="G17761" i="1"/>
  <c r="G17760" i="1"/>
  <c r="G17759" i="1"/>
  <c r="G17763" i="1"/>
  <c r="G17758" i="1"/>
  <c r="G17757" i="1"/>
  <c r="G17756" i="1"/>
  <c r="G17747" i="1"/>
  <c r="G17748" i="1"/>
  <c r="G17749" i="1"/>
  <c r="G17750" i="1"/>
  <c r="G17751" i="1"/>
  <c r="G17752" i="1"/>
  <c r="G17753" i="1"/>
  <c r="G17754" i="1"/>
  <c r="G17755" i="1"/>
  <c r="G17746" i="1"/>
  <c r="G17745" i="1"/>
  <c r="G17611" i="1"/>
  <c r="G17612" i="1"/>
  <c r="G17613" i="1"/>
  <c r="G17614" i="1"/>
  <c r="G17615" i="1"/>
  <c r="G17616" i="1"/>
  <c r="G17617" i="1"/>
  <c r="G17618" i="1"/>
  <c r="G17619" i="1"/>
  <c r="G17742" i="1"/>
  <c r="G17743" i="1"/>
  <c r="G17744" i="1"/>
  <c r="G17736" i="1"/>
  <c r="G17737" i="1"/>
  <c r="G17738" i="1"/>
  <c r="G17739" i="1"/>
  <c r="G17740" i="1"/>
  <c r="G17610" i="1"/>
  <c r="G17741" i="1"/>
  <c r="G17734" i="1"/>
  <c r="G17733" i="1"/>
  <c r="G17730" i="1"/>
  <c r="G17724" i="1"/>
  <c r="G17725" i="1"/>
  <c r="G17726" i="1"/>
  <c r="G17727" i="1"/>
  <c r="G17728" i="1"/>
  <c r="G17729" i="1"/>
  <c r="G17723" i="1"/>
  <c r="G17718" i="1"/>
  <c r="G17719" i="1"/>
  <c r="G17720" i="1"/>
  <c r="G17721" i="1"/>
  <c r="G17722" i="1"/>
  <c r="F146" i="37"/>
  <c r="G4026" i="2"/>
  <c r="G17717" i="1"/>
  <c r="F145" i="37"/>
  <c r="G4025" i="2"/>
  <c r="G17714" i="1"/>
  <c r="G17710" i="1"/>
  <c r="G17712" i="1"/>
  <c r="G17713" i="1"/>
  <c r="G17709" i="1"/>
  <c r="G17708" i="1"/>
  <c r="G17704" i="1"/>
  <c r="G17703" i="1"/>
  <c r="G17702" i="1"/>
  <c r="G17701" i="1"/>
  <c r="G17700" i="1"/>
  <c r="G17594" i="1"/>
  <c r="G17595" i="1"/>
  <c r="G17596" i="1"/>
  <c r="G17597" i="1"/>
  <c r="G17598" i="1"/>
  <c r="G17599" i="1"/>
  <c r="G17600" i="1"/>
  <c r="G17601" i="1"/>
  <c r="G17593" i="1"/>
  <c r="G17592" i="1"/>
  <c r="G17989" i="1"/>
  <c r="G17987" i="1"/>
  <c r="G17986" i="1"/>
  <c r="G4013" i="2"/>
  <c r="G4014" i="2"/>
  <c r="G4015" i="2"/>
  <c r="G4016" i="2"/>
  <c r="G4017" i="2"/>
  <c r="G17539" i="1"/>
  <c r="G17699" i="1"/>
  <c r="J13" i="33"/>
  <c r="G17693" i="1" l="1"/>
  <c r="G17694" i="1"/>
  <c r="G17695" i="1"/>
  <c r="G17696" i="1"/>
  <c r="G17697"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22" i="2"/>
  <c r="G4021" i="2"/>
  <c r="G4020" i="2"/>
  <c r="G4019" i="2"/>
  <c r="G17672" i="1"/>
  <c r="G17673" i="1"/>
  <c r="G17674" i="1"/>
  <c r="G17675" i="1"/>
  <c r="G17671" i="1"/>
  <c r="G17670" i="1"/>
  <c r="G17669" i="1"/>
  <c r="G17668" i="1"/>
  <c r="G4010" i="2"/>
  <c r="G3966" i="2"/>
  <c r="G3782" i="2"/>
  <c r="G3774" i="2"/>
  <c r="G3620" i="2"/>
  <c r="G3520" i="2"/>
  <c r="G3992" i="2" l="1"/>
  <c r="G3993" i="2"/>
  <c r="G3994" i="2"/>
  <c r="G3995" i="2"/>
  <c r="G3996" i="2"/>
  <c r="G3997" i="2"/>
  <c r="G3998" i="2"/>
  <c r="G3735" i="2"/>
  <c r="G3734" i="2"/>
  <c r="G3436" i="2"/>
  <c r="G3410" i="2"/>
  <c r="G3150" i="2" l="1"/>
  <c r="G3149" i="2"/>
  <c r="G4012" i="2" l="1"/>
  <c r="G4009" i="2"/>
  <c r="G17667" i="1" l="1"/>
  <c r="G17666" i="1"/>
  <c r="G17681" i="1"/>
  <c r="G17698" i="1" l="1"/>
  <c r="G17692" i="1"/>
  <c r="G17690" i="1"/>
  <c r="G17689" i="1"/>
  <c r="G17688" i="1"/>
  <c r="G17687" i="1"/>
  <c r="G17686" i="1"/>
  <c r="J18" i="33"/>
  <c r="M3" i="33"/>
  <c r="G3903" i="2" l="1"/>
  <c r="G3783" i="2"/>
  <c r="G3692" i="2"/>
  <c r="G17685" i="1"/>
  <c r="G3980" i="2" l="1"/>
  <c r="G3965" i="2"/>
  <c r="G3960" i="2"/>
  <c r="G3953" i="2"/>
  <c r="G3947" i="2"/>
  <c r="G3934" i="2"/>
  <c r="G4008" i="2"/>
  <c r="G4007" i="2"/>
  <c r="G4006" i="2"/>
  <c r="G3991" i="2"/>
  <c r="G17567" i="1"/>
  <c r="G4011" i="2"/>
  <c r="G17564" i="1"/>
  <c r="G17565" i="1"/>
  <c r="G17566" i="1"/>
  <c r="G17661" i="1" l="1"/>
  <c r="G17559" i="1"/>
  <c r="G17560" i="1"/>
  <c r="G17561" i="1"/>
  <c r="G4005" i="2"/>
  <c r="G4004" i="2"/>
  <c r="G4003"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02" i="2"/>
  <c r="G4001" i="2"/>
  <c r="G4000"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89" i="2"/>
  <c r="G3990" i="2"/>
  <c r="G17653" i="1" l="1"/>
  <c r="G17652" i="1"/>
  <c r="G3999" i="2"/>
  <c r="G3984" i="2"/>
  <c r="G3983" i="2"/>
  <c r="G3982" i="2"/>
  <c r="G3974"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69" i="2"/>
  <c r="G3988" i="2"/>
  <c r="G3987" i="2"/>
  <c r="G3970" i="2"/>
  <c r="G17645" i="1"/>
  <c r="G17643" i="1"/>
  <c r="G3981" i="2"/>
  <c r="G3973" i="2"/>
  <c r="G3972" i="2"/>
  <c r="G3968" i="2"/>
  <c r="G3957" i="2"/>
  <c r="G3986" i="2"/>
  <c r="G3985" i="2"/>
  <c r="G17650" i="1"/>
  <c r="G17649" i="1"/>
  <c r="G17648" i="1"/>
  <c r="G17642" i="1"/>
  <c r="G17644" i="1"/>
  <c r="G17646" i="1"/>
  <c r="G17647" i="1"/>
  <c r="G17651" i="1"/>
  <c r="G17684"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2" i="1"/>
  <c r="G3975" i="2" l="1"/>
  <c r="G3976" i="2"/>
  <c r="G3977" i="2"/>
  <c r="G3978" i="2"/>
  <c r="G3979" i="2"/>
  <c r="G17641" i="1"/>
  <c r="G17640" i="1"/>
  <c r="G17639" i="1"/>
  <c r="G17638" i="1"/>
  <c r="G17637" i="1"/>
  <c r="G17290" i="1"/>
  <c r="G3959" i="2" l="1"/>
  <c r="G3958"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64" i="2" l="1"/>
  <c r="G3951" i="2"/>
  <c r="G3963" i="2"/>
  <c r="G3956" i="2"/>
  <c r="G3955" i="2"/>
  <c r="G3950" i="2"/>
  <c r="G3949" i="2"/>
  <c r="G3939" i="2"/>
  <c r="G3967" i="2"/>
  <c r="G3954" i="2"/>
  <c r="G3952"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48" i="2"/>
  <c r="G17361" i="1"/>
  <c r="G17677" i="1"/>
  <c r="G17678" i="1"/>
  <c r="G17679" i="1"/>
  <c r="G3938" i="2"/>
  <c r="G3916" i="2"/>
  <c r="G3931" i="2"/>
  <c r="G3933"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1" i="2"/>
  <c r="G3942" i="2"/>
  <c r="G3946" i="2"/>
  <c r="G3937" i="2"/>
  <c r="G3945" i="2"/>
  <c r="G3932" i="2"/>
  <c r="G393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44" i="2"/>
  <c r="G3943" i="2"/>
  <c r="G17629" i="1"/>
  <c r="G17628" i="1"/>
  <c r="G3936" i="2"/>
  <c r="G3940" i="2"/>
  <c r="G3941"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59"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29" i="2"/>
  <c r="G3935" i="2"/>
  <c r="G3928" i="2"/>
  <c r="G3927" i="2"/>
  <c r="F3871" i="2"/>
  <c r="G3926" i="2"/>
  <c r="G3924" i="2"/>
  <c r="G3923" i="2"/>
  <c r="G3918" i="2"/>
  <c r="G3917" i="2"/>
  <c r="G3911" i="2"/>
  <c r="G3925" i="2"/>
  <c r="G3922" i="2"/>
  <c r="G3784" i="2"/>
  <c r="G3781" i="2"/>
  <c r="G3910" i="2"/>
  <c r="G3909" i="2"/>
  <c r="G3921" i="2"/>
  <c r="G3920" i="2"/>
  <c r="G3919" i="2"/>
  <c r="G3915" i="2"/>
  <c r="G3914" i="2"/>
  <c r="G3913" i="2"/>
  <c r="G3912" i="2"/>
  <c r="G3908"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07" i="2"/>
  <c r="G3906" i="2"/>
  <c r="G3905" i="2"/>
  <c r="G3904" i="2"/>
  <c r="G3902"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1" i="2" l="1"/>
  <c r="G3896" i="2"/>
  <c r="G3900" i="2"/>
  <c r="G3886" i="2"/>
  <c r="G3895" i="2"/>
  <c r="G17307" i="1"/>
  <c r="G3899" i="2"/>
  <c r="G3898" i="2"/>
  <c r="G3885" i="2" l="1"/>
  <c r="G3884" i="2"/>
  <c r="O20" i="31" l="1"/>
  <c r="G17306" i="1" l="1"/>
  <c r="G17103" i="1"/>
  <c r="G17098" i="1"/>
  <c r="G17099" i="1"/>
  <c r="G17100" i="1"/>
  <c r="G17101" i="1"/>
  <c r="G17102" i="1"/>
  <c r="G3897" i="2"/>
  <c r="G17305" i="1"/>
  <c r="G17304" i="1"/>
  <c r="G17303" i="1"/>
  <c r="G3888" i="2"/>
  <c r="G3889" i="2"/>
  <c r="G3890" i="2"/>
  <c r="G3891" i="2"/>
  <c r="G3892" i="2"/>
  <c r="G3893" i="2"/>
  <c r="G3894"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87" i="2"/>
  <c r="G17082" i="1"/>
  <c r="G17077" i="1"/>
  <c r="G17078" i="1"/>
  <c r="G17079" i="1"/>
  <c r="G17080" i="1"/>
  <c r="G17081" i="1"/>
  <c r="I139" i="28"/>
  <c r="G17324" i="1"/>
  <c r="G17325" i="1"/>
  <c r="G3883" i="2"/>
  <c r="G3882" i="2"/>
  <c r="G3881" i="2"/>
  <c r="G3880" i="2"/>
  <c r="G3879" i="2"/>
  <c r="G3878" i="2"/>
  <c r="G3877" i="2"/>
  <c r="G3876" i="2"/>
  <c r="G3875" i="2"/>
  <c r="G3874" i="2"/>
  <c r="G3873" i="2"/>
  <c r="G3872" i="2"/>
  <c r="G3871" i="2"/>
  <c r="G3870" i="2"/>
  <c r="G2947" i="2"/>
  <c r="G3869" i="2"/>
  <c r="G3573" i="2"/>
  <c r="G17323" i="1"/>
  <c r="G16975" i="1"/>
  <c r="G16974" i="1"/>
  <c r="G17072" i="1"/>
  <c r="G17073" i="1"/>
  <c r="G16846" i="1"/>
  <c r="G17074" i="1"/>
  <c r="G17075" i="1"/>
  <c r="G17076" i="1"/>
  <c r="G17071" i="1"/>
  <c r="G17070" i="1"/>
  <c r="G17069" i="1"/>
  <c r="E26" i="33"/>
  <c r="G3868" i="2"/>
  <c r="G17068" i="1"/>
  <c r="G17064" i="1"/>
  <c r="G17065" i="1"/>
  <c r="G17066" i="1"/>
  <c r="G17067" i="1"/>
  <c r="G3830" i="2"/>
  <c r="G3840" i="2"/>
  <c r="G3866" i="2"/>
  <c r="G3867" i="2"/>
  <c r="G3849" i="2"/>
  <c r="G3848" i="2"/>
  <c r="G3842" i="2"/>
  <c r="G3841" i="2"/>
  <c r="G3865" i="2"/>
  <c r="G3864" i="2"/>
  <c r="G3851" i="2"/>
  <c r="G3850" i="2"/>
  <c r="G3847" i="2"/>
  <c r="G3846" i="2"/>
  <c r="G3845" i="2"/>
  <c r="G3831" i="2"/>
  <c r="G17063" i="1"/>
  <c r="G17062" i="1"/>
  <c r="G17061" i="1"/>
  <c r="G17056" i="1"/>
  <c r="G17057" i="1"/>
  <c r="G16845" i="1"/>
  <c r="G17058" i="1"/>
  <c r="G17059" i="1"/>
  <c r="G17060" i="1"/>
  <c r="G17055" i="1"/>
  <c r="G17050" i="1"/>
  <c r="G17051" i="1"/>
  <c r="G17052" i="1"/>
  <c r="G17053" i="1"/>
  <c r="G17054" i="1"/>
  <c r="G3863" i="2"/>
  <c r="G17048" i="1"/>
  <c r="E17047" i="1"/>
  <c r="G17046" i="1"/>
  <c r="G17045" i="1"/>
  <c r="G17044" i="1"/>
  <c r="G17043" i="1"/>
  <c r="G17042" i="1"/>
  <c r="G17041" i="1"/>
  <c r="G17047" i="1" l="1"/>
  <c r="E17049" i="1"/>
  <c r="G17049" i="1" s="1"/>
  <c r="B10" i="3" l="1"/>
  <c r="G17037" i="1"/>
  <c r="G17038" i="1"/>
  <c r="G17039" i="1"/>
  <c r="G17040" i="1"/>
  <c r="G3844" i="2"/>
  <c r="G3862" i="2"/>
  <c r="G3861" i="2"/>
  <c r="G3860" i="2"/>
  <c r="G3858" i="2"/>
  <c r="G3857" i="2"/>
  <c r="G17322" i="1"/>
  <c r="G3853" i="2"/>
  <c r="G3854" i="2"/>
  <c r="G3855" i="2"/>
  <c r="G3856" i="2"/>
  <c r="G3852" i="2"/>
  <c r="G3807" i="2"/>
  <c r="G3572" i="2"/>
  <c r="G3571"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3" i="2" l="1"/>
  <c r="E42" i="33"/>
  <c r="G16516" i="1"/>
  <c r="G17320" i="1"/>
  <c r="G16959" i="1"/>
  <c r="G3839" i="2"/>
  <c r="G16968" i="1"/>
  <c r="G16965" i="1"/>
  <c r="G16966" i="1"/>
  <c r="G16967" i="1"/>
  <c r="G16964" i="1"/>
  <c r="G16952" i="1"/>
  <c r="G16953" i="1"/>
  <c r="G16954" i="1"/>
  <c r="G16955" i="1"/>
  <c r="G16956" i="1"/>
  <c r="G16957" i="1"/>
  <c r="G16958" i="1"/>
  <c r="G16960" i="1"/>
  <c r="G16961" i="1"/>
  <c r="G16962" i="1"/>
  <c r="G16963" i="1"/>
  <c r="F3823" i="2"/>
  <c r="G3825" i="2"/>
  <c r="G16947" i="1" l="1"/>
  <c r="G16948" i="1"/>
  <c r="G16949" i="1"/>
  <c r="G16950" i="1"/>
  <c r="G3836" i="2"/>
  <c r="G3835" i="2"/>
  <c r="G3829" i="2"/>
  <c r="G3828" i="2"/>
  <c r="G3827" i="2"/>
  <c r="G3826" i="2"/>
  <c r="G3824" i="2"/>
  <c r="G16875" i="1"/>
  <c r="G16876" i="1"/>
  <c r="G16877" i="1"/>
  <c r="G3832" i="2"/>
  <c r="G3823" i="2"/>
  <c r="G3822" i="2"/>
  <c r="G3821" i="2"/>
  <c r="G3833" i="2"/>
  <c r="G3819" i="2"/>
  <c r="G3818" i="2"/>
  <c r="G3804" i="2"/>
  <c r="G3838" i="2"/>
  <c r="G3834" i="2"/>
  <c r="G16951" i="1"/>
  <c r="G16946" i="1"/>
  <c r="G16941" i="1"/>
  <c r="G16942" i="1"/>
  <c r="G16943" i="1"/>
  <c r="G16944" i="1"/>
  <c r="G16945" i="1"/>
  <c r="G3837"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3" i="2"/>
  <c r="G3742" i="2"/>
  <c r="G3766" i="2"/>
  <c r="G3765" i="2"/>
  <c r="G3757" i="2"/>
  <c r="G3756" i="2"/>
  <c r="G16857" i="1"/>
  <c r="G16852" i="1"/>
  <c r="G16853" i="1"/>
  <c r="G16854" i="1"/>
  <c r="G16855" i="1"/>
  <c r="G16856" i="1"/>
  <c r="G3810" i="2"/>
  <c r="G3811" i="2"/>
  <c r="G3812" i="2"/>
  <c r="G3813" i="2"/>
  <c r="G3814" i="2"/>
  <c r="G16773" i="1"/>
  <c r="G16912" i="1"/>
  <c r="G16879" i="1"/>
  <c r="G16880" i="1"/>
  <c r="G16881" i="1"/>
  <c r="G16882" i="1"/>
  <c r="G16878" i="1"/>
  <c r="G3820" i="2"/>
  <c r="G16874" i="1"/>
  <c r="G16873" i="1" l="1"/>
  <c r="G16872" i="1"/>
  <c r="G16866" i="1"/>
  <c r="G16867" i="1"/>
  <c r="G16868" i="1"/>
  <c r="G16869" i="1"/>
  <c r="G16870" i="1"/>
  <c r="G16871" i="1"/>
  <c r="G16865" i="1"/>
  <c r="G16858" i="1" l="1"/>
  <c r="G16859" i="1"/>
  <c r="G16860" i="1"/>
  <c r="G16861" i="1"/>
  <c r="G16862" i="1"/>
  <c r="G3817" i="2"/>
  <c r="G3816" i="2"/>
  <c r="G16929" i="1" l="1"/>
  <c r="G3778" i="2"/>
  <c r="G3779" i="2"/>
  <c r="G3780" i="2"/>
  <c r="G3776" i="2"/>
  <c r="G3773" i="2"/>
  <c r="G3777" i="2"/>
  <c r="G3764" i="2"/>
  <c r="G3760" i="2"/>
  <c r="G3759" i="2"/>
  <c r="G3806" i="2"/>
  <c r="G3798" i="2"/>
  <c r="G3805" i="2"/>
  <c r="G3763" i="2"/>
  <c r="G3691" i="2"/>
  <c r="G16863" i="1" l="1"/>
  <c r="G16864" i="1"/>
  <c r="G3815" i="2"/>
  <c r="G3809"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08" i="2"/>
  <c r="G16775" i="1"/>
  <c r="G16774" i="1"/>
  <c r="G16772" i="1"/>
  <c r="G16757" i="1"/>
  <c r="G3803" i="2"/>
  <c r="G16756" i="1"/>
  <c r="G16755" i="1"/>
  <c r="G16754" i="1"/>
  <c r="G3802" i="2"/>
  <c r="G3801" i="2"/>
  <c r="G3800" i="2"/>
  <c r="G16753" i="1"/>
  <c r="G16752" i="1"/>
  <c r="G3768" i="2"/>
  <c r="G3771" i="2"/>
  <c r="G3770" i="2"/>
  <c r="G3769" i="2"/>
  <c r="G3767" i="2"/>
  <c r="G3762" i="2"/>
  <c r="G3761" i="2"/>
  <c r="G3799" i="2"/>
  <c r="G16770" i="1"/>
  <c r="G16758" i="1"/>
  <c r="G16759" i="1"/>
  <c r="G16760" i="1"/>
  <c r="G16761" i="1"/>
  <c r="G16762" i="1"/>
  <c r="G16763" i="1"/>
  <c r="G16764" i="1"/>
  <c r="G16765" i="1"/>
  <c r="G16766" i="1"/>
  <c r="G16767" i="1"/>
  <c r="G16768" i="1"/>
  <c r="G16769" i="1"/>
  <c r="G16928" i="1"/>
  <c r="G16751" i="1"/>
  <c r="G16750" i="1"/>
  <c r="G16749" i="1"/>
  <c r="G16748" i="1"/>
  <c r="G3794" i="2"/>
  <c r="G3795" i="2"/>
  <c r="G3796" i="2"/>
  <c r="G3797" i="2"/>
  <c r="G16735" i="1"/>
  <c r="G16736" i="1"/>
  <c r="G16737" i="1"/>
  <c r="G16738" i="1"/>
  <c r="G16739" i="1"/>
  <c r="G16740" i="1"/>
  <c r="G16741" i="1"/>
  <c r="G16742" i="1"/>
  <c r="G16743" i="1"/>
  <c r="G16744" i="1"/>
  <c r="G3785" i="2"/>
  <c r="G3786" i="2"/>
  <c r="G3787" i="2"/>
  <c r="G3788" i="2"/>
  <c r="G3789" i="2"/>
  <c r="G3790" i="2"/>
  <c r="G3791" i="2"/>
  <c r="G3792" i="2"/>
  <c r="G3793" i="2"/>
  <c r="G3758" i="2"/>
  <c r="G16734" i="1"/>
  <c r="G16733" i="1" l="1"/>
  <c r="G3775" i="2"/>
  <c r="G16732" i="1"/>
  <c r="G16715" i="1"/>
  <c r="G16731" i="1"/>
  <c r="G3772"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2" i="2"/>
  <c r="G3753" i="2"/>
  <c r="G16689" i="1" l="1"/>
  <c r="G16688" i="1"/>
  <c r="G16687" i="1"/>
  <c r="G16686" i="1"/>
  <c r="G16349" i="1" l="1"/>
  <c r="G16911" i="1"/>
  <c r="G16910" i="1"/>
  <c r="G16691" i="1"/>
  <c r="G16631" i="1"/>
  <c r="G16909" i="1"/>
  <c r="G16690" i="1"/>
  <c r="G16685" i="1"/>
  <c r="G16662" i="1"/>
  <c r="G3755" i="2"/>
  <c r="G3754"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0" i="2"/>
  <c r="G3749" i="2"/>
  <c r="G3748" i="2"/>
  <c r="G3747"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6" i="2" l="1"/>
  <c r="G3728" i="2"/>
  <c r="G3693" i="2"/>
  <c r="G3677" i="2"/>
  <c r="G3646" i="2"/>
  <c r="G3751" i="2"/>
  <c r="G3741" i="2"/>
  <c r="G3737" i="2"/>
  <c r="G3736" i="2"/>
  <c r="G3733" i="2"/>
  <c r="G3738" i="2"/>
  <c r="G3732"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5" i="2" l="1"/>
  <c r="G16586" i="1"/>
  <c r="G3740" i="2"/>
  <c r="G3744" i="2"/>
  <c r="G3727" i="2"/>
  <c r="G3723" i="2"/>
  <c r="G3722" i="2"/>
  <c r="G371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3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1" i="2" l="1"/>
  <c r="G3730" i="2"/>
  <c r="G3729"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6" i="2"/>
  <c r="G3715" i="2"/>
  <c r="G3707" i="2"/>
  <c r="G3706" i="2"/>
  <c r="G3726" i="2"/>
  <c r="G3690" i="2"/>
  <c r="G3689" i="2"/>
  <c r="G3696" i="2"/>
  <c r="G3712" i="2"/>
  <c r="G3725" i="2"/>
  <c r="G3714" i="2"/>
  <c r="G3713" i="2"/>
  <c r="G3676" i="2"/>
  <c r="G3724" i="2"/>
  <c r="G3711" i="2"/>
  <c r="G3710" i="2"/>
  <c r="G3709" i="2"/>
  <c r="G3708" i="2"/>
  <c r="G3695" i="2"/>
  <c r="G3682" i="2"/>
  <c r="G3681" i="2"/>
  <c r="G3680" i="2"/>
  <c r="G3679" i="2"/>
  <c r="G3678" i="2"/>
  <c r="G16442" i="1" l="1"/>
  <c r="G16441" i="1"/>
  <c r="G16440" i="1"/>
  <c r="G16434" i="1"/>
  <c r="G16433" i="1"/>
  <c r="G3721" i="2"/>
  <c r="G16500" i="1"/>
  <c r="G3720" i="2"/>
  <c r="G3719" i="2"/>
  <c r="G3718"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5" i="2"/>
  <c r="G3704" i="2"/>
  <c r="G3703" i="2"/>
  <c r="G16366" i="1"/>
  <c r="G16367" i="1"/>
  <c r="G16368" i="1"/>
  <c r="G16369" i="1"/>
  <c r="G16370" i="1"/>
  <c r="G16371" i="1"/>
  <c r="G16372" i="1"/>
  <c r="G16284" i="1"/>
  <c r="G16518" i="1"/>
  <c r="G16517" i="1"/>
  <c r="T9" i="30"/>
  <c r="G16492" i="1" l="1"/>
  <c r="G16487" i="1"/>
  <c r="G16488" i="1"/>
  <c r="G16489" i="1"/>
  <c r="G16490" i="1"/>
  <c r="G16491" i="1"/>
  <c r="G3702" i="2"/>
  <c r="G3697" i="2"/>
  <c r="G3698" i="2"/>
  <c r="G3699" i="2"/>
  <c r="G3700" i="2"/>
  <c r="G3701" i="2"/>
  <c r="G16486" i="1"/>
  <c r="G16485" i="1"/>
  <c r="G3694"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0" i="2" l="1"/>
  <c r="G3669" i="2"/>
  <c r="G16331" i="1"/>
  <c r="G16332" i="1"/>
  <c r="G16333" i="1"/>
  <c r="G16334" i="1"/>
  <c r="G16335" i="1"/>
  <c r="G3688" i="2"/>
  <c r="G3687" i="2"/>
  <c r="G3686" i="2"/>
  <c r="G3685" i="2"/>
  <c r="G3684" i="2"/>
  <c r="G3683" i="2"/>
  <c r="G16338" i="1"/>
  <c r="G16339" i="1"/>
  <c r="G16340" i="1"/>
  <c r="G16341" i="1"/>
  <c r="G16342" i="1"/>
  <c r="G16343" i="1"/>
  <c r="G16344" i="1"/>
  <c r="G3644" i="2"/>
  <c r="G16482" i="1"/>
  <c r="G16481" i="1"/>
  <c r="G16480" i="1"/>
  <c r="G3666" i="2"/>
  <c r="G3668" i="2"/>
  <c r="G3667" i="2"/>
  <c r="G3591" i="2"/>
  <c r="G3590" i="2"/>
  <c r="G3671" i="2" l="1"/>
  <c r="G3661" i="2"/>
  <c r="G3660" i="2"/>
  <c r="G3643" i="2" l="1"/>
  <c r="G3672" i="2"/>
  <c r="G3673" i="2"/>
  <c r="G3674" i="2"/>
  <c r="G3675" i="2"/>
  <c r="F17" i="32" s="1"/>
  <c r="G17" i="32" s="1"/>
  <c r="H17" i="32" s="1"/>
  <c r="I17" i="32" s="1"/>
  <c r="J17" i="32" s="1"/>
  <c r="K17" i="32" s="1"/>
  <c r="G3645" i="2"/>
  <c r="G3641" i="2"/>
  <c r="G3640"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58" i="2"/>
  <c r="G3657" i="2"/>
  <c r="G3633" i="2"/>
  <c r="G3621" i="2"/>
  <c r="G16479" i="1"/>
  <c r="G3665" i="2"/>
  <c r="F7" i="32" s="1"/>
  <c r="G7" i="32" s="1"/>
  <c r="H7" i="32" s="1"/>
  <c r="I7" i="32" s="1"/>
  <c r="J7" i="32" s="1"/>
  <c r="K7" i="32" s="1"/>
  <c r="L7" i="32" s="1"/>
  <c r="M7" i="32" s="1"/>
  <c r="N7" i="32" s="1"/>
  <c r="O7" i="32" s="1"/>
  <c r="P7" i="32" s="1"/>
  <c r="Q7" i="32" s="1"/>
  <c r="G3664" i="2"/>
  <c r="G3663" i="2"/>
  <c r="G3662" i="2"/>
  <c r="G3659" i="2"/>
  <c r="G3619" i="2"/>
  <c r="G3605"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1" i="2"/>
  <c r="G3652" i="2"/>
  <c r="G3653" i="2"/>
  <c r="G3654" i="2"/>
  <c r="G3655" i="2"/>
  <c r="G3656"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0" i="2"/>
  <c r="G16471" i="1"/>
  <c r="G16470" i="1"/>
  <c r="G3649" i="2"/>
  <c r="G3648" i="2"/>
  <c r="G3647" i="2"/>
  <c r="G16468" i="1"/>
  <c r="G15723" i="1"/>
  <c r="G15724" i="1"/>
  <c r="G15725" i="1"/>
  <c r="G15726" i="1"/>
  <c r="G15727" i="1"/>
  <c r="G15721" i="1"/>
  <c r="G16469" i="1" l="1"/>
  <c r="G16505" i="1"/>
  <c r="G3638"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2" i="2"/>
  <c r="G16463" i="1"/>
  <c r="G3623" i="2"/>
  <c r="G3639"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7" i="2"/>
  <c r="G3636" i="2"/>
  <c r="G3631" i="2"/>
  <c r="G3630" i="2"/>
  <c r="G3629" i="2"/>
  <c r="G3628" i="2"/>
  <c r="G3627" i="2"/>
  <c r="G3635" i="2"/>
  <c r="G3625" i="2"/>
  <c r="G3632" i="2"/>
  <c r="G3624" i="2"/>
  <c r="G3560" i="2"/>
  <c r="G3511" i="2"/>
  <c r="G3634" i="2" l="1"/>
  <c r="G3626" i="2"/>
  <c r="G3610" i="2"/>
  <c r="G3586" i="2"/>
  <c r="G3570"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2" i="2"/>
  <c r="G3618" i="2"/>
  <c r="G3617" i="2"/>
  <c r="G3616" i="2"/>
  <c r="G3615" i="2"/>
  <c r="G3614" i="2"/>
  <c r="G16073" i="1"/>
  <c r="G3613" i="2"/>
  <c r="G3612" i="2"/>
  <c r="G3611"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09"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08" i="2"/>
  <c r="G3604" i="2"/>
  <c r="G3592" i="2"/>
  <c r="G3585" i="2"/>
  <c r="G3607"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3" i="2"/>
  <c r="G3602" i="2"/>
  <c r="G3601" i="2"/>
  <c r="G3600" i="2"/>
  <c r="G3599" i="2"/>
  <c r="G3598" i="2"/>
  <c r="G3597" i="2"/>
  <c r="G3606" i="2"/>
  <c r="G15915" i="1"/>
  <c r="G15916" i="1"/>
  <c r="G15917" i="1"/>
  <c r="G15919" i="1"/>
  <c r="G15920" i="1"/>
  <c r="G15921" i="1"/>
  <c r="G15922" i="1"/>
  <c r="G15923" i="1"/>
  <c r="G15924" i="1"/>
  <c r="G15925" i="1"/>
  <c r="G15926" i="1"/>
  <c r="G15927" i="1"/>
  <c r="G15928" i="1"/>
  <c r="G15929" i="1"/>
  <c r="G15930" i="1"/>
  <c r="G3576" i="2"/>
  <c r="G3575" i="2"/>
  <c r="G3574" i="2"/>
  <c r="G3596" i="2" l="1"/>
  <c r="G3595" i="2"/>
  <c r="G3594" i="2"/>
  <c r="G3593" i="2"/>
  <c r="G3589" i="2"/>
  <c r="G3588" i="2"/>
  <c r="G3587" i="2"/>
  <c r="G3584" i="2"/>
  <c r="G3583"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2" i="2"/>
  <c r="G3581" i="2"/>
  <c r="G3580"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79" i="2"/>
  <c r="G3578" i="2"/>
  <c r="G3577" i="2"/>
  <c r="G15800" i="1"/>
  <c r="G15799" i="1"/>
  <c r="G16072" i="1"/>
  <c r="G16071" i="1"/>
  <c r="G3565" i="2" l="1"/>
  <c r="G15621" i="1"/>
  <c r="G3508" i="2"/>
  <c r="F3509" i="2"/>
  <c r="G3545" i="2"/>
  <c r="G3567" i="2"/>
  <c r="G3566" i="2"/>
  <c r="G3554" i="2"/>
  <c r="G3535" i="2"/>
  <c r="G3546" i="2"/>
  <c r="G3500" i="2"/>
  <c r="G3485" i="2"/>
  <c r="G3476" i="2"/>
  <c r="G3472" i="2"/>
  <c r="G3447" i="2"/>
  <c r="G3430" i="2"/>
  <c r="G3426"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4" i="2"/>
  <c r="G3551" i="2"/>
  <c r="G16070" i="1"/>
  <c r="D109" i="28"/>
  <c r="N79" i="28"/>
  <c r="I79" i="28"/>
  <c r="D79" i="28"/>
  <c r="N139" i="28"/>
  <c r="M28" i="31"/>
  <c r="D139" i="28"/>
  <c r="G16069" i="1"/>
  <c r="G3569" i="2"/>
  <c r="G3568" i="2"/>
  <c r="G3563" i="2"/>
  <c r="G3562" i="2"/>
  <c r="G3561" i="2"/>
  <c r="G3544" i="2"/>
  <c r="G3536" i="2"/>
  <c r="G3534"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9" i="2"/>
  <c r="G3558" i="2"/>
  <c r="G3557" i="2"/>
  <c r="G3556" i="2"/>
  <c r="G3555" i="2"/>
  <c r="G16042" i="1"/>
  <c r="G15543" i="1"/>
  <c r="G15542" i="1"/>
  <c r="G3542" i="2"/>
  <c r="G3541" i="2"/>
  <c r="G15267" i="1"/>
  <c r="G15268" i="1"/>
  <c r="G15269" i="1"/>
  <c r="G15270" i="1"/>
  <c r="G15271" i="1"/>
  <c r="G15286" i="1"/>
  <c r="G15287" i="1"/>
  <c r="G3553" i="2"/>
  <c r="G3552" i="2"/>
  <c r="G3550" i="2"/>
  <c r="G15466" i="1"/>
  <c r="G3549" i="2"/>
  <c r="G3548" i="2"/>
  <c r="G3445" i="2"/>
  <c r="G3444" i="2"/>
  <c r="G3443" i="2"/>
  <c r="G3442" i="2"/>
  <c r="G3441" i="2"/>
  <c r="G3440" i="2"/>
  <c r="G3439" i="2"/>
  <c r="G3266" i="2"/>
  <c r="G3438" i="2"/>
  <c r="C18" i="3"/>
  <c r="C17" i="3"/>
  <c r="C16" i="3"/>
  <c r="C15" i="3"/>
  <c r="C14" i="3"/>
  <c r="C13" i="3"/>
  <c r="B92" i="23"/>
  <c r="G15609" i="1"/>
  <c r="G15608" i="1"/>
  <c r="G15607" i="1"/>
  <c r="G15606" i="1"/>
  <c r="G15605" i="1"/>
  <c r="G15587" i="1"/>
  <c r="G3547"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3"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4" i="2"/>
  <c r="G3499" i="2"/>
  <c r="G3481" i="2"/>
  <c r="G3516" i="2"/>
  <c r="G3515" i="2"/>
  <c r="G3503" i="2"/>
  <c r="G3540" i="2"/>
  <c r="G3539" i="2"/>
  <c r="G3538" i="2"/>
  <c r="G3537" i="2"/>
  <c r="G3475" i="2"/>
  <c r="G3513" i="2"/>
  <c r="G3512" i="2"/>
  <c r="G3502" i="2"/>
  <c r="G3501" i="2"/>
  <c r="G15633" i="1"/>
  <c r="G15632" i="1"/>
  <c r="G15631" i="1"/>
  <c r="G3523" i="2"/>
  <c r="G3522" i="2"/>
  <c r="G3521" i="2"/>
  <c r="G3519" i="2"/>
  <c r="G3518" i="2"/>
  <c r="G3517" i="2"/>
  <c r="G15647" i="1"/>
  <c r="G15441" i="1"/>
  <c r="G15496" i="1" l="1"/>
  <c r="G15636" i="1"/>
  <c r="G3431" i="2" l="1"/>
  <c r="G3510"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6" i="2"/>
  <c r="G3527" i="2"/>
  <c r="G3528" i="2"/>
  <c r="G3529" i="2"/>
  <c r="G3530" i="2"/>
  <c r="G3531" i="2"/>
  <c r="G3532" i="2"/>
  <c r="F3533" i="2"/>
  <c r="G3533" i="2" s="1"/>
  <c r="G15622" i="1"/>
  <c r="G15620" i="1"/>
  <c r="G15619" i="1"/>
  <c r="G3509" i="2"/>
  <c r="G3507" i="2"/>
  <c r="G3506" i="2"/>
  <c r="G15618" i="1"/>
  <c r="G15617" i="1"/>
  <c r="G3514" i="2"/>
  <c r="G3505" i="2"/>
  <c r="G3434"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5" i="2"/>
  <c r="G3524"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7" i="2"/>
  <c r="G3459" i="2"/>
  <c r="G3427" i="2"/>
  <c r="F3355" i="2"/>
  <c r="G3458" i="2"/>
  <c r="G3457" i="2"/>
  <c r="G3456" i="2"/>
  <c r="G3455" i="2"/>
  <c r="G3416" i="2"/>
  <c r="G3454" i="2"/>
  <c r="G3453" i="2"/>
  <c r="G15648" i="1"/>
  <c r="G14890" i="1" l="1"/>
  <c r="G15644" i="1"/>
  <c r="G14908" i="1"/>
  <c r="G14889" i="1"/>
  <c r="G14888" i="1"/>
  <c r="G14887" i="1"/>
  <c r="G14891" i="1"/>
  <c r="G15639" i="1"/>
  <c r="G15616" i="1"/>
  <c r="G3498"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6" i="2"/>
  <c r="G3495" i="2"/>
  <c r="G3494" i="2"/>
  <c r="G3493" i="2"/>
  <c r="G3487" i="2"/>
  <c r="G3486" i="2"/>
  <c r="G3484" i="2"/>
  <c r="G3480" i="2"/>
  <c r="G3479" i="2"/>
  <c r="G3478" i="2"/>
  <c r="G3477" i="2"/>
  <c r="G3474" i="2"/>
  <c r="G3473" i="2"/>
  <c r="G3466" i="2"/>
  <c r="G3452"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8" i="2"/>
  <c r="G3489" i="2"/>
  <c r="G3490" i="2"/>
  <c r="G3491" i="2"/>
  <c r="G3492" i="2"/>
  <c r="G15387" i="1"/>
  <c r="G15638" i="1"/>
  <c r="G15386" i="1"/>
  <c r="G15385" i="1"/>
  <c r="G15376" i="1"/>
  <c r="G15377" i="1"/>
  <c r="G15378" i="1"/>
  <c r="G15379" i="1"/>
  <c r="G15380" i="1"/>
  <c r="G15381" i="1"/>
  <c r="G15382" i="1"/>
  <c r="G15383" i="1"/>
  <c r="G15384" i="1"/>
  <c r="G3483"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2"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1" i="2"/>
  <c r="G15244" i="1"/>
  <c r="G3465" i="2"/>
  <c r="G3464" i="2"/>
  <c r="G3435" i="2"/>
  <c r="G3425" i="2"/>
  <c r="G3413" i="2"/>
  <c r="G3463" i="2"/>
  <c r="G3462" i="2"/>
  <c r="G3470" i="2"/>
  <c r="G3451" i="2"/>
  <c r="G3450" i="2"/>
  <c r="G3424" i="2"/>
  <c r="G3417" i="2"/>
  <c r="G3469" i="2"/>
  <c r="G3468" i="2"/>
  <c r="G3467" i="2"/>
  <c r="G3432" i="2" l="1"/>
  <c r="G3429" i="2"/>
  <c r="G3428" i="2"/>
  <c r="G3423" i="2"/>
  <c r="G3422" i="2"/>
  <c r="G15114" i="1"/>
  <c r="G15113" i="1"/>
  <c r="G3461" i="2"/>
  <c r="G15243" i="1"/>
  <c r="G3460" i="2"/>
  <c r="G15242" i="1"/>
  <c r="G15241" i="1"/>
  <c r="G3449" i="2"/>
  <c r="G3448" i="2"/>
  <c r="G15240" i="1"/>
  <c r="G15239" i="1"/>
  <c r="G3446" i="2" l="1"/>
  <c r="G3437" i="2"/>
  <c r="G15266" i="1"/>
  <c r="G15265" i="1"/>
  <c r="G15264" i="1"/>
  <c r="G15263" i="1"/>
  <c r="G15262" i="1"/>
  <c r="G15012" i="1"/>
  <c r="F15261" i="1"/>
  <c r="G17" i="3" s="1"/>
  <c r="G15260" i="1"/>
  <c r="G3433"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1" i="2"/>
  <c r="G3420" i="2"/>
  <c r="G3419" i="2"/>
  <c r="G3418"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5" i="2" l="1"/>
  <c r="G3414"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2"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<sst xmlns="http://schemas.openxmlformats.org/spreadsheetml/2006/main" count="82897" uniqueCount="12177">
  <si>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</si>
  <si>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</si>
  <si>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</si>
  <si>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</si>
  <si>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</si>
  <si>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</si>
  <si>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</si>
  <si>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</si>
  <si>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</si>
  <si>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</si>
  <si>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</si>
  <si>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</si>
  <si>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</si>
  <si>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</si>
  <si>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</si>
  <si>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</si>
  <si>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</si>
  <si>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</si>
  <si>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</si>
  <si>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</si>
  <si>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</si>
  <si>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</si>
  <si>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</si>
  <si>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</si>
  <si>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</si>
  <si>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</si>
  <si>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</si>
  <si>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</si>
  <si>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</si>
  <si>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</si>
  <si>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</si>
  <si>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</si>
  <si>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</si>
  <si>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</si>
  <si>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</si>
  <si>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</si>
  <si>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</si>
  <si>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</si>
  <si>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</si>
  <si>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</si>
  <si>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</si>
  <si>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</si>
  <si>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</si>
  <si>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</si>
  <si>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</si>
  <si>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</si>
  <si>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</si>
  <si>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</si>
  <si>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</si>
  <si>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</si>
  <si>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</si>
  <si>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</si>
  <si>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</si>
  <si>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</si>
  <si>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</si>
  <si>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</si>
  <si>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</si>
  <si>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</si>
  <si>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</si>
  <si>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</si>
  <si>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</si>
  <si>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</si>
  <si>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</si>
  <si>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</si>
  <si>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</si>
  <si>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</si>
  <si>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</si>
  <si>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</si>
  <si>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</si>
  <si>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</si>
  <si>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</si>
  <si>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</si>
  <si>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</si>
  <si>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</si>
  <si>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</si>
  <si>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</si>
  <si>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</si>
  <si>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</si>
  <si>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</si>
  <si>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</si>
  <si>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</si>
  <si>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</si>
  <si>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</si>
  <si>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</si>
  <si>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</si>
  <si>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</si>
  <si>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</si>
  <si>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</si>
  <si>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</si>
  <si>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</si>
  <si>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</si>
  <si>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</si>
  <si>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</si>
  <si>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</si>
  <si>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</si>
  <si>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</si>
  <si>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</si>
  <si>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</si>
  <si>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</si>
  <si>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</si>
  <si>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</si>
  <si>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</si>
  <si>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</si>
  <si>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</si>
  <si>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</si>
  <si>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</si>
  <si>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</si>
  <si>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</si>
  <si>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</si>
  <si>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</si>
  <si>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</si>
  <si>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</si>
  <si>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</si>
  <si>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</si>
  <si>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</si>
  <si>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</si>
  <si>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</si>
  <si>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</si>
  <si>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</si>
  <si>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</si>
  <si>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</si>
  <si>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</si>
  <si>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</si>
  <si>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</si>
  <si>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</si>
  <si>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</si>
  <si>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</si>
  <si>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</si>
  <si>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</si>
  <si>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</si>
  <si>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</si>
  <si>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</si>
  <si>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</si>
  <si>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</si>
  <si>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</si>
  <si>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</si>
  <si>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</si>
  <si>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</si>
  <si>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</si>
  <si>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</si>
  <si>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</si>
  <si>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</si>
  <si>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</si>
  <si>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</si>
  <si>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</si>
  <si>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</si>
  <si>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</si>
  <si>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</si>
  <si>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</si>
  <si>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</si>
  <si>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</si>
  <si>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</si>
  <si>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</si>
  <si>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</si>
  <si>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</si>
  <si>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</si>
  <si>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</si>
  <si>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</si>
  <si>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</si>
  <si>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</si>
  <si>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</si>
  <si>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</si>
  <si>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</si>
  <si>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</si>
  <si>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</si>
  <si>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</si>
  <si>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</si>
  <si>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</si>
  <si>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</si>
  <si>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</si>
  <si>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</si>
  <si>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</si>
  <si>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</si>
  <si>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</si>
  <si>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</si>
  <si>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</si>
  <si>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</si>
  <si>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</si>
  <si>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</si>
  <si>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</si>
  <si>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</si>
  <si>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</si>
  <si>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</si>
  <si>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</si>
  <si>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</si>
  <si>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</si>
  <si>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</si>
  <si>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</si>
  <si>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</si>
  <si>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</si>
  <si>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</si>
  <si>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</si>
  <si>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</si>
  <si>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</si>
  <si>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</si>
  <si>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</si>
  <si>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</si>
  <si>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</si>
  <si>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</si>
  <si>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</si>
  <si>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</si>
  <si>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</si>
  <si>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</si>
  <si>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</si>
  <si>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</si>
  <si>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</si>
  <si>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</si>
  <si>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</si>
  <si>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</si>
  <si>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</si>
  <si>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</si>
  <si>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</si>
  <si>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</si>
  <si>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</si>
  <si>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</si>
  <si>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</si>
  <si>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</si>
  <si>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</si>
  <si>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</si>
  <si>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</si>
  <si>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</si>
  <si>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</si>
  <si>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</si>
  <si>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</si>
  <si>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</si>
  <si>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</si>
  <si>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</si>
  <si>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</si>
  <si>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</si>
  <si>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</si>
  <si>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</si>
  <si>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</si>
  <si>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</si>
  <si>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</si>
  <si>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</si>
  <si>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</si>
  <si>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</si>
  <si>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</si>
  <si>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</si>
  <si>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</si>
  <si>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</si>
  <si>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</si>
  <si>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</si>
  <si>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</si>
  <si>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</si>
  <si>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</si>
  <si>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</si>
  <si>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</si>
  <si>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</si>
  <si>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</si>
  <si>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</si>
  <si>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</si>
  <si>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</si>
  <si>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</si>
  <si>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</si>
  <si>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</si>
  <si>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</si>
  <si>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</si>
  <si>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</si>
  <si>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</si>
  <si>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</si>
  <si>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</si>
  <si>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</si>
  <si>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</si>
  <si>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</si>
  <si>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</si>
  <si>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</si>
  <si>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</si>
  <si>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</si>
  <si>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</si>
  <si>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</si>
  <si>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</si>
  <si>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</si>
  <si>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</si>
  <si>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</si>
  <si>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</si>
  <si>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</si>
  <si>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</si>
  <si>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</si>
  <si>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</si>
  <si>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</si>
  <si>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</si>
  <si>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</si>
  <si>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</si>
  <si>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</si>
  <si>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</si>
  <si>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</si>
  <si>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</si>
  <si>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</si>
  <si>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</si>
  <si>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</si>
  <si>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</si>
  <si>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</si>
  <si>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</si>
  <si>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</si>
  <si>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</si>
  <si>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</si>
  <si>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</si>
  <si>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</si>
  <si>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</si>
  <si>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</si>
  <si>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</si>
  <si>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</si>
  <si>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</si>
  <si>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</si>
  <si>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</si>
  <si>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</si>
  <si>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</si>
  <si>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</si>
  <si>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</si>
  <si>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</si>
  <si>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</si>
  <si>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</si>
  <si>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</si>
  <si>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</si>
  <si>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</si>
  <si>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</si>
  <si>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</si>
  <si>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</si>
  <si>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</si>
  <si>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</si>
  <si>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</si>
  <si>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</si>
  <si>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</si>
  <si>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</si>
  <si>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</si>
  <si>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</si>
  <si>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</si>
  <si>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</si>
  <si>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</si>
  <si>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</si>
  <si>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</si>
  <si>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</si>
  <si>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</si>
  <si>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</si>
  <si>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</si>
  <si>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</si>
  <si>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</si>
  <si>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</si>
  <si>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</si>
  <si>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</si>
  <si>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</si>
  <si>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</si>
  <si>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</si>
  <si>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</si>
  <si>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</si>
  <si>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</si>
  <si>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</si>
  <si>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</si>
  <si>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</si>
  <si>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</si>
  <si>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</si>
  <si>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</si>
  <si>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</si>
  <si>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</si>
  <si>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</si>
  <si>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</si>
  <si>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</si>
  <si>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</si>
  <si>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</si>
  <si>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</si>
  <si>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</si>
  <si>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</si>
  <si>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</si>
  <si>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</si>
  <si>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</si>
  <si>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</si>
  <si>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</si>
  <si>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</si>
  <si>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</si>
  <si>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</si>
  <si>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</si>
  <si>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</si>
  <si>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</si>
  <si>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</si>
  <si>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</si>
  <si>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</si>
  <si>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</si>
  <si>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</si>
  <si>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</si>
  <si>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</si>
  <si>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</si>
  <si>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</si>
  <si>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</si>
  <si>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</si>
  <si>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</si>
  <si>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</si>
  <si>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</si>
  <si>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</si>
  <si>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</si>
  <si>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</si>
  <si>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</si>
  <si>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</si>
  <si>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</si>
  <si>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</si>
  <si>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</si>
  <si>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</si>
  <si>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</si>
  <si>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</si>
  <si>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</si>
  <si>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</si>
  <si>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</si>
  <si>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</si>
  <si>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</si>
  <si>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</si>
  <si>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</si>
  <si>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</si>
  <si>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</si>
  <si>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</si>
  <si>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</si>
  <si>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</si>
  <si>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</si>
  <si>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</si>
  <si>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</si>
  <si>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</si>
  <si>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</si>
  <si>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</si>
  <si>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</si>
  <si>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</si>
  <si>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</si>
  <si>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</si>
  <si>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</si>
  <si>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</si>
  <si>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</si>
  <si>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</si>
  <si>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</si>
  <si>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</si>
  <si>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</si>
  <si>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</si>
  <si>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</si>
  <si>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</si>
  <si>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</si>
  <si>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</si>
  <si>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</si>
  <si>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</si>
  <si>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</si>
  <si>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</si>
  <si>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</si>
  <si>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</si>
  <si>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</si>
  <si>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</si>
  <si>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</si>
  <si>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</si>
  <si>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</si>
  <si>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</si>
  <si>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</si>
  <si>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</si>
  <si>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</si>
  <si>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</si>
  <si>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</si>
  <si>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</si>
  <si>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</si>
  <si>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</si>
  <si>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</si>
  <si>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</si>
  <si>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</si>
  <si>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</si>
  <si>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</si>
  <si>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</si>
  <si>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</si>
  <si>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</si>
  <si>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</si>
  <si>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</si>
  <si>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</si>
  <si>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</si>
  <si>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</si>
  <si>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</si>
  <si>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</si>
  <si>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</si>
  <si>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</si>
  <si>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</si>
  <si>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</si>
  <si>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</si>
  <si>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</si>
  <si>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</si>
  <si>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</si>
  <si>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</si>
  <si>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</si>
  <si>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</si>
  <si>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</si>
  <si>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</si>
  <si>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</si>
  <si>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</si>
  <si>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</si>
  <si>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</si>
  <si>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</si>
  <si>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</si>
  <si>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</si>
  <si>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</si>
  <si>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</si>
  <si>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</si>
  <si>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</si>
  <si>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</si>
  <si>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</si>
  <si>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</si>
  <si>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</si>
  <si>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</si>
  <si>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</si>
  <si>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</si>
  <si>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</si>
  <si>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</si>
  <si>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</si>
  <si>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</si>
  <si>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</si>
  <si>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</si>
  <si>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</si>
  <si>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</si>
  <si>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</si>
  <si>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</si>
  <si>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</si>
  <si>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</si>
  <si>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</si>
  <si>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</si>
  <si>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</si>
  <si>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</si>
  <si>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</si>
  <si>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</si>
  <si>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</si>
  <si>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</si>
  <si>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</si>
  <si>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</si>
  <si>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</si>
  <si>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</si>
  <si>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</si>
  <si>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</si>
  <si>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</si>
  <si>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</si>
  <si>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</si>
  <si>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</si>
  <si>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</si>
  <si>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</si>
  <si>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</si>
  <si>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</si>
  <si>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</si>
  <si>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</si>
  <si>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</si>
  <si>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</si>
  <si>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</si>
  <si>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</si>
  <si>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</si>
  <si>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</si>
  <si>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</si>
  <si>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</si>
  <si>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</si>
  <si>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</si>
  <si>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</si>
  <si>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</si>
  <si>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</si>
  <si>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</si>
  <si>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</si>
  <si>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</si>
  <si>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</si>
  <si>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</si>
  <si>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</si>
  <si>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</si>
  <si>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</si>
  <si>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</si>
  <si>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</si>
  <si>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</si>
  <si>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</si>
  <si>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</si>
  <si>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</si>
  <si>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</si>
  <si>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</si>
  <si>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</si>
  <si>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</si>
  <si>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</si>
  <si>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</si>
  <si>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</si>
  <si>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</si>
  <si>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</si>
  <si>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</si>
  <si>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</si>
  <si>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</si>
  <si>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</si>
  <si>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</si>
  <si>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</si>
  <si>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</si>
  <si>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</si>
  <si>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</si>
  <si>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</si>
  <si>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</si>
  <si>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</si>
  <si>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</si>
  <si>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</si>
  <si>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</si>
  <si>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</si>
  <si>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</si>
  <si>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</si>
  <si>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</si>
  <si>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</si>
  <si>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</si>
  <si>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</si>
  <si>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</si>
  <si>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</si>
  <si>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</si>
  <si>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</si>
  <si>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</si>
  <si>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</si>
  <si>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</si>
  <si>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</si>
  <si>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</si>
  <si>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</si>
  <si>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</si>
  <si>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</si>
  <si>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</si>
  <si>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</si>
  <si>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</si>
  <si>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</si>
  <si>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</si>
  <si>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</si>
  <si>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</si>
  <si>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</si>
  <si>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</si>
  <si>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</si>
  <si>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</si>
  <si>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</si>
  <si>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</si>
  <si>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</si>
  <si>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</si>
  <si>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</si>
  <si>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</si>
  <si>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</si>
  <si>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</si>
  <si>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</si>
  <si>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</si>
  <si>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</si>
  <si>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</si>
  <si>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</si>
  <si>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</si>
  <si>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</si>
  <si>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</si>
  <si>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</si>
  <si>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</si>
  <si>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</si>
  <si>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</si>
  <si>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</si>
  <si>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</si>
  <si>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</si>
  <si>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</si>
  <si>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</si>
  <si>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</si>
  <si>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</si>
  <si>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</si>
  <si>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</si>
  <si>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</si>
  <si>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</si>
  <si>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</si>
  <si>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</si>
  <si>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</si>
  <si>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</si>
  <si>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</si>
  <si>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</si>
  <si>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</si>
  <si>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</si>
  <si>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</si>
  <si>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</si>
  <si>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</si>
  <si>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</si>
  <si>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</si>
  <si>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</si>
  <si>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</si>
  <si>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</si>
  <si>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</si>
  <si>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</si>
  <si>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</si>
  <si>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</si>
  <si>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</si>
  <si>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</si>
  <si>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</si>
  <si>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</si>
  <si>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</si>
  <si>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</si>
  <si>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</si>
  <si>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</si>
  <si>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</si>
  <si>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</si>
  <si>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</si>
  <si>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</si>
  <si>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</si>
  <si>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</si>
  <si>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</si>
  <si>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</si>
  <si>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</si>
  <si>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</si>
  <si>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</si>
  <si>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</si>
  <si>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</si>
  <si>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</si>
  <si>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</si>
  <si>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</si>
  <si>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</si>
  <si>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</si>
  <si>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</si>
  <si>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</si>
  <si>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</si>
  <si>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</si>
  <si>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</si>
  <si>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</si>
  <si>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</si>
  <si>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</si>
  <si>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</si>
  <si>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</si>
  <si>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</si>
  <si>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</si>
  <si>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</si>
  <si>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</si>
  <si>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</si>
  <si>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</si>
  <si>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</si>
  <si>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</si>
  <si>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</si>
  <si>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</si>
  <si>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</si>
  <si>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</si>
  <si>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</si>
  <si>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</si>
  <si>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</si>
  <si>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</si>
  <si>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</si>
  <si>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</si>
  <si>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</si>
  <si>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</si>
  <si>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</si>
  <si>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</si>
  <si>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</si>
  <si>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</si>
  <si>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</si>
  <si>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</si>
  <si>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</si>
  <si>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</si>
  <si>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</si>
  <si>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</si>
  <si>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</si>
  <si>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</si>
  <si>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</si>
  <si>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</si>
  <si>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</si>
  <si>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</si>
  <si>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</si>
  <si>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</si>
  <si>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</si>
  <si>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</si>
  <si>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</si>
  <si>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</si>
  <si>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</si>
  <si>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</si>
  <si>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</si>
  <si>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</si>
  <si>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</si>
  <si>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</si>
  <si>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</si>
  <si>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</si>
  <si>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</si>
  <si>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</si>
  <si>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</si>
  <si>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</si>
  <si>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</si>
  <si>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</si>
  <si>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</si>
  <si>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</si>
  <si>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</si>
  <si>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</si>
  <si>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</si>
  <si>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</si>
  <si>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</si>
  <si>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</si>
  <si>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</si>
  <si>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</si>
  <si>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</si>
  <si>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</si>
  <si>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</si>
  <si>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</si>
  <si>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</si>
  <si>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</si>
  <si>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</si>
  <si>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</si>
  <si>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</si>
  <si>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</si>
  <si>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</si>
  <si>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</si>
  <si>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</si>
  <si>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</si>
  <si>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</si>
  <si>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</si>
  <si>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</si>
  <si>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</si>
  <si>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</si>
  <si>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</si>
  <si>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</si>
  <si>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</si>
  <si>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</si>
  <si>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</si>
  <si>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</si>
  <si>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</si>
  <si>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</si>
  <si>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</si>
  <si>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</si>
  <si>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</si>
  <si>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</si>
  <si>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</si>
  <si>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</si>
  <si>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</si>
  <si>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</si>
  <si>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</si>
  <si>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</si>
  <si>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</si>
  <si>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</si>
  <si>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</si>
  <si>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</si>
  <si>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</si>
  <si>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</si>
  <si>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</si>
  <si>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</si>
  <si>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</si>
  <si>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</si>
  <si>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</si>
  <si>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</si>
  <si>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</si>
  <si>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</si>
  <si>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</si>
  <si>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</si>
  <si>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</si>
  <si>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</si>
  <si>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</si>
  <si>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</si>
  <si>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</si>
  <si>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</si>
  <si>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</si>
  <si>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</si>
  <si>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</si>
  <si>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</si>
  <si>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</si>
  <si>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</si>
  <si>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</si>
  <si>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</si>
  <si>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</si>
  <si>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</si>
  <si>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</si>
  <si>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</si>
  <si>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</si>
  <si>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</si>
  <si>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</si>
  <si>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</si>
  <si>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</si>
  <si>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</si>
  <si>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</si>
  <si>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</si>
  <si>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</si>
  <si>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</si>
  <si>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</si>
  <si>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</si>
  <si>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</si>
  <si>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</si>
  <si>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</si>
  <si>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</si>
  <si>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</si>
  <si>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</si>
  <si>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</si>
  <si>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</si>
  <si>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</si>
  <si>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</si>
  <si>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</si>
  <si>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</si>
  <si>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</si>
  <si>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</si>
  <si>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</si>
  <si>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</si>
  <si>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</si>
  <si>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</si>
  <si>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</si>
  <si>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</si>
  <si>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</si>
  <si>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</si>
  <si>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</si>
  <si>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</si>
  <si>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</si>
  <si>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</si>
  <si>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</si>
  <si>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</si>
  <si>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</si>
  <si>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</si>
  <si>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</si>
  <si>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</si>
  <si>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</si>
  <si>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</si>
  <si>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</si>
  <si>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</si>
  <si>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</si>
  <si>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</si>
  <si>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</si>
  <si>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</si>
  <si>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</si>
  <si>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</si>
  <si>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</si>
  <si>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</si>
  <si>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</si>
  <si>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</si>
  <si>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</si>
  <si>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</si>
  <si>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</si>
  <si>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</si>
  <si>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</si>
  <si>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</si>
  <si>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</si>
  <si>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</si>
  <si>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</si>
  <si>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</si>
  <si>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</si>
  <si>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</si>
  <si>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</si>
  <si>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</si>
  <si>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</si>
  <si>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</si>
  <si>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</si>
  <si>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</si>
  <si>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</si>
  <si>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</si>
  <si>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</si>
  <si>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</si>
  <si>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</si>
  <si>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</si>
  <si>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</si>
  <si>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</si>
  <si>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</si>
  <si>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</si>
  <si>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</si>
  <si>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</si>
  <si>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</si>
  <si>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</si>
  <si>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</si>
  <si>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</si>
  <si>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</si>
  <si>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</si>
  <si>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</si>
  <si>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</si>
  <si>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</si>
  <si>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</si>
  <si>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</si>
  <si>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</si>
  <si>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</si>
  <si>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</si>
  <si>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</si>
  <si>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</si>
  <si>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</si>
  <si>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</si>
  <si>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</si>
  <si>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</si>
  <si>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</si>
  <si>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</si>
  <si>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</si>
  <si>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</si>
  <si>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</si>
  <si>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</si>
  <si>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</si>
  <si>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</si>
  <si>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</si>
  <si>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</si>
  <si>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</si>
  <si>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</si>
  <si>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</si>
  <si>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</si>
  <si>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</si>
  <si>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</si>
  <si>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</si>
  <si>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</si>
  <si>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</si>
  <si>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</si>
  <si>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</si>
  <si>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</si>
  <si>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</si>
  <si>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</si>
  <si>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</si>
  <si>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</si>
  <si>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</si>
  <si>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</si>
  <si>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</si>
  <si>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</si>
  <si>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</si>
  <si>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</si>
  <si>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</si>
  <si>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</si>
  <si>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</si>
  <si>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</si>
  <si>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</si>
  <si>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</si>
  <si>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</si>
  <si>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</si>
  <si>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</si>
  <si>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</si>
  <si>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</si>
  <si>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</si>
  <si>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</si>
  <si>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</si>
  <si>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</si>
  <si>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</si>
  <si>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</si>
  <si>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</si>
  <si>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</si>
  <si>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</si>
  <si>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</si>
  <si>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</si>
  <si>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</si>
  <si>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</si>
  <si>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</si>
  <si>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</si>
  <si>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</si>
  <si>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</si>
  <si>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</si>
  <si>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</si>
  <si>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</si>
  <si>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</si>
  <si>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</si>
  <si>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</si>
  <si>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</si>
  <si>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</si>
  <si>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</si>
  <si>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</si>
  <si>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</si>
  <si>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</si>
  <si>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</si>
  <si>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</si>
  <si>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</si>
  <si>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</si>
  <si>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</si>
  <si>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</si>
  <si>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</si>
  <si>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</si>
  <si>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</si>
  <si>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</si>
  <si>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</si>
  <si>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</si>
  <si>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</si>
  <si>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</si>
  <si>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</si>
  <si>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</si>
  <si>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</si>
  <si>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</si>
  <si>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</si>
  <si>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</si>
  <si>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</si>
  <si>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</si>
  <si>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</si>
  <si>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</si>
  <si>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</si>
  <si>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</si>
  <si>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</si>
  <si>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</si>
  <si>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</si>
  <si>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</si>
  <si>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</si>
  <si>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</si>
  <si>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</si>
  <si>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</si>
  <si>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</si>
  <si>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</si>
  <si>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</si>
  <si>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</si>
  <si>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</si>
  <si>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</si>
  <si>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</si>
  <si>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</si>
  <si>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</si>
  <si>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</si>
  <si>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</si>
  <si>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</si>
  <si>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</si>
  <si>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</si>
  <si>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</si>
  <si>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</si>
  <si>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</si>
  <si>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</si>
  <si>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</si>
  <si>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</si>
  <si>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</si>
  <si>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</si>
  <si>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</si>
  <si>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</si>
  <si>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</si>
  <si>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</si>
  <si>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</si>
  <si>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</si>
  <si>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</si>
  <si>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</si>
  <si>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</si>
  <si>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</si>
  <si>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</si>
  <si>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</si>
  <si>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</si>
  <si>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</si>
  <si>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</si>
  <si>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</si>
  <si>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</si>
  <si>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</si>
  <si>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</si>
  <si>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</si>
  <si>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</si>
  <si>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</si>
  <si>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</si>
  <si>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</si>
  <si>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</si>
  <si>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</si>
  <si>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</si>
  <si>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</si>
  <si>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</si>
  <si>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</si>
  <si>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</si>
  <si>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</si>
  <si>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</si>
  <si>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</si>
  <si>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</si>
  <si>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</si>
  <si>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</si>
  <si>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</si>
  <si>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</si>
  <si>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</si>
  <si>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</si>
  <si>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</si>
  <si>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</si>
  <si>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</si>
  <si>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</si>
  <si>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</si>
  <si>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</si>
  <si>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</si>
  <si>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</si>
  <si>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</si>
  <si>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</si>
  <si>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</si>
  <si>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</si>
  <si>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</si>
  <si>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</si>
  <si>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</si>
  <si>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</si>
  <si>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</si>
  <si>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</si>
  <si>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</si>
  <si>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</si>
  <si>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</si>
  <si>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</si>
  <si>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</si>
  <si>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</si>
  <si>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</si>
  <si>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</si>
  <si>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</si>
  <si>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</si>
  <si>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</si>
  <si>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</si>
  <si>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</si>
  <si>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</si>
  <si>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</si>
  <si>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</si>
  <si>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</si>
  <si>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</si>
  <si>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</si>
  <si>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</si>
  <si>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</si>
  <si>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</si>
  <si>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</si>
  <si>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</si>
  <si>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</si>
  <si>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</si>
  <si>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</si>
  <si>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</si>
  <si>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</si>
  <si>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</si>
  <si>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</si>
  <si>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</si>
  <si>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</si>
  <si>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</si>
  <si>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</si>
  <si>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</si>
  <si>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</si>
  <si>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</si>
  <si>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</si>
  <si>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</si>
  <si>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</si>
  <si>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</si>
  <si>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</si>
  <si>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</si>
  <si>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</si>
  <si>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</si>
  <si>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</si>
  <si>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</si>
  <si>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</si>
  <si>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</si>
  <si>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</si>
  <si>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</si>
  <si>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</si>
  <si>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</si>
  <si>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</si>
  <si>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</si>
  <si>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</si>
  <si>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</si>
  <si>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</si>
  <si>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</si>
  <si>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</si>
  <si>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</si>
  <si>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</si>
  <si>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</si>
  <si>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</si>
  <si>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</si>
  <si>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</si>
  <si>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</si>
  <si>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</si>
  <si>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</si>
  <si>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</si>
  <si>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</si>
  <si>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</si>
  <si>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</si>
  <si>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</si>
  <si>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</si>
  <si>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</si>
  <si>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</si>
  <si>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</si>
  <si>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</si>
  <si>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</si>
  <si>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</si>
  <si>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</si>
  <si>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</si>
  <si>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</si>
  <si>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</si>
  <si>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</si>
  <si>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</si>
  <si>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</si>
  <si>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</si>
  <si>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</si>
  <si>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</si>
  <si>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</si>
  <si>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</si>
  <si>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</si>
  <si>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</si>
  <si>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</si>
  <si>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</si>
  <si>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</si>
  <si>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</si>
  <si>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</si>
  <si>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</si>
  <si>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</si>
  <si>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</si>
  <si>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</si>
  <si>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</si>
  <si>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</si>
  <si>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</si>
  <si>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</si>
  <si>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</si>
  <si>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</si>
  <si>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</si>
  <si>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</si>
  <si>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</si>
  <si>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</si>
  <si>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</si>
  <si>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</si>
  <si>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</si>
  <si>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</si>
  <si>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</si>
  <si>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</si>
  <si>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</si>
  <si>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</si>
  <si>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</si>
  <si>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</si>
  <si>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</si>
  <si>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</si>
  <si>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</si>
  <si>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</si>
  <si>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</si>
  <si>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</si>
  <si>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</si>
  <si>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</si>
  <si>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</si>
  <si>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</si>
  <si>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</si>
  <si>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</si>
  <si>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</si>
  <si>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</si>
  <si>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</si>
  <si>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</si>
  <si>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</si>
  <si>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</si>
  <si>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</si>
  <si>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</si>
  <si>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</si>
  <si>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</si>
  <si>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</si>
  <si>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</si>
  <si>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</si>
  <si>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</si>
  <si>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</si>
  <si>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</si>
  <si>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</si>
  <si>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</si>
  <si>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</si>
  <si>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</si>
  <si>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</si>
  <si>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</si>
  <si>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</si>
  <si>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</si>
  <si>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</si>
  <si>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</si>
  <si>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</si>
  <si>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</si>
  <si>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</si>
  <si>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</si>
  <si>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</si>
  <si>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</si>
  <si>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</si>
  <si>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</si>
  <si>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</si>
  <si>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</si>
  <si>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</si>
  <si>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</si>
  <si>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</si>
  <si>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</si>
  <si>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</si>
  <si>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</si>
  <si>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</si>
  <si>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</si>
  <si>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</si>
  <si>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</si>
  <si>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</si>
  <si>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</si>
  <si>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</si>
  <si>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</si>
  <si>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</si>
  <si>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</si>
  <si>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</si>
  <si>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</si>
  <si>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</si>
  <si>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</si>
  <si>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</si>
  <si>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</si>
  <si>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</si>
  <si>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</si>
  <si>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</si>
  <si>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</si>
  <si>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</si>
  <si>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</si>
  <si>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</si>
  <si>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</si>
  <si>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</si>
  <si>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</si>
  <si>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</si>
  <si>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</si>
  <si>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</si>
  <si>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</si>
  <si>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</si>
  <si>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</si>
  <si>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</si>
  <si>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</si>
  <si>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</si>
  <si>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</si>
  <si>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</si>
  <si>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</si>
  <si>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</si>
  <si>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</si>
  <si>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</si>
  <si>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</si>
  <si>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</si>
  <si>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</si>
  <si>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</si>
  <si>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</si>
  <si>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</si>
  <si>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</si>
  <si>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</si>
  <si>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</si>
  <si>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</si>
  <si>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</si>
  <si>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</si>
  <si>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</si>
  <si>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</si>
  <si>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</si>
  <si>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</si>
  <si>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</si>
  <si>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</si>
  <si>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</si>
  <si>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</si>
  <si>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</si>
  <si>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</si>
  <si>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</si>
  <si>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</si>
  <si>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</si>
  <si>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</si>
  <si>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</si>
  <si>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</si>
  <si>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</si>
  <si>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</si>
  <si>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</si>
  <si>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</si>
  <si>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</si>
  <si>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</si>
  <si>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</si>
  <si>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</si>
  <si>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</si>
  <si>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</si>
  <si>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</si>
  <si>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</si>
  <si>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</si>
  <si>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</si>
  <si>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</si>
  <si>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</si>
  <si>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</si>
  <si>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</si>
  <si>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</si>
  <si>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</si>
  <si>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</si>
  <si>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</si>
  <si>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</si>
  <si>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</si>
  <si>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</si>
  <si>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</si>
  <si>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</si>
  <si>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</si>
  <si>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</si>
  <si>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</si>
  <si>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</si>
  <si>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</si>
  <si>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</si>
  <si>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</si>
  <si>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</si>
  <si>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</si>
  <si>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</si>
  <si>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</si>
  <si>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</si>
  <si>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</si>
  <si>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</si>
  <si>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</si>
  <si>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</si>
  <si>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</si>
  <si>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</si>
  <si>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</si>
  <si>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</si>
  <si>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</si>
  <si>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</si>
  <si>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</si>
  <si>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</si>
  <si>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</si>
  <si>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</si>
  <si>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</si>
  <si>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</si>
  <si>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</si>
  <si>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</si>
  <si>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</si>
  <si>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</si>
  <si>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</si>
  <si>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</si>
  <si>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</si>
  <si>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</si>
  <si>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</si>
  <si>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</si>
  <si>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</si>
  <si>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</si>
  <si>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</si>
  <si>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</si>
  <si>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</si>
  <si>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</si>
  <si>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</si>
  <si>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</si>
  <si>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</si>
  <si>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</si>
  <si>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</si>
  <si>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</si>
  <si>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</si>
  <si>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</si>
  <si>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</si>
  <si>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</si>
  <si>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</si>
  <si>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</si>
  <si>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</si>
  <si>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</si>
  <si>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</si>
  <si>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</si>
  <si>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</si>
  <si>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</si>
  <si>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</si>
  <si>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</si>
  <si>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</si>
  <si>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</si>
  <si>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</si>
  <si>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</si>
  <si>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</si>
  <si>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</si>
  <si>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</si>
  <si>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</si>
  <si>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</si>
  <si>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</si>
  <si>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</si>
  <si>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</si>
  <si>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</si>
  <si>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</si>
  <si>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</si>
  <si>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</si>
  <si>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</si>
  <si>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</si>
  <si>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</si>
  <si>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</si>
  <si>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</si>
  <si>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</si>
  <si>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</si>
  <si>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</si>
  <si>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</si>
  <si>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</si>
  <si>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</si>
  <si>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</si>
  <si>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</si>
  <si>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</si>
  <si>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</si>
  <si>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</si>
  <si>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</si>
  <si>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</si>
  <si>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</si>
  <si>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</si>
  <si>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</si>
  <si>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</si>
  <si>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</si>
  <si>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</si>
  <si>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</si>
  <si>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</si>
  <si>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</si>
  <si>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</si>
  <si>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</si>
  <si>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</si>
  <si>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</si>
  <si>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</si>
  <si>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</si>
  <si>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</si>
  <si>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</si>
  <si>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</si>
  <si>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</si>
  <si>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</si>
  <si>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</si>
  <si>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</si>
  <si>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</si>
  <si>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</si>
  <si>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</si>
  <si>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</si>
  <si>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</si>
  <si>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</si>
  <si>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</si>
  <si>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</si>
  <si>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</si>
  <si>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</si>
  <si>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</si>
  <si>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</si>
  <si>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</si>
  <si>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</si>
  <si>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</si>
  <si>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</si>
  <si>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</si>
  <si>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</si>
  <si>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</si>
  <si>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</si>
  <si>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</si>
  <si>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</si>
  <si>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</si>
  <si>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</si>
  <si>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</si>
  <si>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</si>
  <si>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</si>
  <si>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</si>
  <si>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</si>
  <si>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</si>
  <si>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</si>
  <si>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</si>
  <si>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</si>
  <si>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</si>
  <si>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</si>
  <si>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</si>
  <si>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</si>
  <si>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</si>
  <si>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</si>
  <si>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</si>
  <si>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</si>
  <si>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</si>
  <si>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</si>
  <si>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</si>
  <si>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</si>
  <si>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</si>
  <si>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</si>
  <si>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</si>
  <si>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</si>
  <si>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</si>
  <si>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</si>
  <si>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</si>
  <si>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</si>
  <si>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</si>
  <si>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</si>
  <si>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</si>
  <si>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</si>
  <si>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</si>
  <si>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</si>
  <si>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</si>
  <si>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</si>
  <si>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</si>
  <si>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</si>
  <si>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</si>
  <si>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</si>
  <si>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</si>
  <si>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</si>
  <si>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</si>
  <si>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</si>
  <si>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</si>
  <si>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</si>
  <si>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</si>
  <si>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</si>
  <si>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</si>
  <si>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</si>
  <si>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</si>
  <si>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</si>
  <si>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</si>
  <si>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</si>
  <si>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</si>
  <si>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</si>
  <si>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</si>
  <si>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</si>
  <si>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</si>
  <si>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</si>
  <si>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</si>
  <si>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</si>
  <si>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</si>
  <si>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</si>
  <si>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</si>
  <si>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</si>
  <si>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</si>
  <si>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</si>
  <si>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</si>
  <si>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</si>
  <si>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</si>
  <si>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</si>
  <si>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</si>
  <si>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</si>
  <si>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</si>
  <si>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</si>
  <si>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</si>
  <si>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</si>
  <si>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</si>
  <si>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</si>
  <si>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</si>
  <si>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</si>
  <si>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</si>
  <si>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</si>
  <si>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</si>
  <si>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</si>
  <si>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</si>
  <si>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</si>
  <si>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</si>
  <si>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</si>
  <si>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</si>
  <si>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</si>
  <si>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</si>
  <si>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</si>
  <si>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</si>
  <si>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</si>
  <si>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</si>
  <si>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</si>
  <si>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</si>
  <si>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</si>
  <si>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</si>
  <si>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</si>
  <si>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</si>
  <si>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</si>
  <si>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</si>
  <si>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</si>
  <si>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</si>
  <si>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</si>
  <si>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</si>
  <si>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</si>
  <si>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</si>
  <si>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</si>
  <si>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</si>
  <si>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</si>
  <si>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</si>
  <si>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</si>
  <si>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</si>
  <si>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</si>
  <si>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</si>
  <si>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</si>
  <si>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</si>
  <si>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</si>
  <si>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</si>
  <si>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</si>
  <si>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</si>
  <si>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</si>
  <si>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</si>
  <si>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</si>
  <si>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</si>
  <si>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</si>
  <si>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</si>
  <si>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</si>
  <si>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</si>
  <si>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</si>
  <si>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</si>
  <si>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</si>
  <si>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</si>
  <si>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</si>
  <si>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</si>
  <si>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</si>
  <si>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</si>
  <si>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</si>
  <si>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</si>
  <si>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</si>
  <si>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</si>
  <si>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</si>
  <si>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</si>
  <si>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</si>
  <si>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</si>
  <si>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</si>
  <si>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</si>
  <si>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</si>
  <si>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</si>
  <si>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</si>
  <si>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</si>
  <si>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</si>
  <si>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</si>
  <si>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</si>
  <si>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</si>
  <si>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</si>
  <si>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</si>
  <si>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</si>
  <si>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</si>
  <si>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</si>
  <si>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</si>
  <si>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</si>
  <si>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</si>
  <si>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</si>
  <si>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</si>
  <si>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</si>
  <si>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</si>
  <si>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</si>
  <si>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</si>
  <si>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</si>
  <si>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</si>
  <si>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</si>
  <si>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</si>
  <si>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</si>
  <si>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</si>
  <si>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</si>
  <si>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</si>
  <si>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</si>
  <si>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</si>
  <si>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</si>
  <si>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</si>
  <si>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</si>
  <si>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</si>
  <si>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</si>
  <si>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</si>
  <si>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</si>
  <si>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</si>
  <si>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</si>
  <si>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</si>
  <si>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</si>
  <si>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</si>
  <si>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</si>
  <si>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</si>
  <si>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</si>
  <si>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</si>
  <si>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</si>
  <si>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</si>
  <si>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</si>
  <si>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</si>
  <si>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</si>
  <si>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</si>
  <si>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</si>
  <si>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</si>
  <si>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</si>
  <si>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</si>
  <si>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</si>
  <si>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</si>
  <si>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</si>
  <si>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</si>
  <si>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</si>
  <si>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</si>
  <si>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</si>
  <si>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</si>
  <si>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</si>
  <si>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</si>
  <si>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</si>
  <si>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</si>
  <si>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</si>
  <si>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</si>
  <si>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</si>
  <si>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</si>
  <si>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</si>
  <si>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</si>
  <si>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</si>
  <si>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</si>
  <si>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</si>
  <si>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</si>
  <si>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</si>
  <si>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</si>
  <si>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</si>
  <si>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</si>
  <si>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</si>
  <si>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</si>
  <si>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</si>
  <si>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</si>
  <si>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</si>
  <si>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</si>
  <si>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</si>
  <si>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</si>
  <si>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</si>
  <si>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</si>
  <si>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</si>
  <si>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</si>
  <si>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</si>
  <si>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</si>
  <si>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</si>
  <si>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</si>
  <si>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</si>
  <si>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</si>
  <si>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</si>
  <si>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</si>
  <si>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</si>
  <si>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</si>
  <si>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</si>
  <si>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</si>
  <si>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</si>
  <si>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</si>
  <si>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</si>
  <si>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</si>
  <si>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</si>
  <si>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</si>
  <si>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</si>
  <si>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</si>
  <si>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</si>
  <si>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</si>
  <si>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</si>
  <si>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</si>
  <si>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</si>
  <si>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</si>
  <si>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</si>
  <si>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</si>
  <si>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</si>
  <si>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</si>
  <si>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</si>
  <si>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</si>
  <si>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</si>
  <si>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</si>
  <si>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</si>
  <si>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</si>
  <si>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</si>
  <si>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</si>
  <si>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</si>
  <si>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</si>
  <si>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</si>
  <si>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</si>
  <si>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</si>
  <si>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</si>
  <si>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</si>
  <si>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</si>
  <si>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</si>
  <si>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</si>
  <si>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</si>
  <si>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</si>
  <si>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</si>
  <si>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</si>
  <si>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</si>
  <si>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</si>
  <si>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</si>
  <si>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</si>
  <si>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</si>
  <si>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</si>
  <si>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</si>
  <si>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</si>
  <si>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</si>
  <si>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</si>
  <si>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</si>
  <si>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</si>
  <si>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</si>
  <si>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</si>
  <si>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</si>
  <si>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</si>
  <si>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</si>
  <si>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</si>
  <si>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</si>
  <si>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</si>
  <si>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</si>
  <si>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</si>
  <si>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</si>
  <si>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</si>
  <si>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</si>
  <si>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</si>
  <si>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</si>
  <si>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</si>
  <si>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</si>
  <si>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</si>
  <si>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</si>
  <si>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</si>
  <si>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</si>
  <si>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</si>
  <si>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</si>
  <si>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</si>
  <si>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</si>
  <si>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</si>
  <si>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</si>
  <si>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</si>
  <si>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</si>
  <si>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</si>
  <si>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</si>
  <si>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</si>
  <si>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</si>
  <si>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</si>
  <si>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</si>
  <si>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</si>
  <si>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</si>
  <si>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</si>
  <si>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</si>
  <si>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</si>
  <si>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</si>
  <si>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</si>
  <si>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</si>
  <si>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</si>
  <si>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</si>
  <si>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</si>
  <si>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</si>
  <si>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</si>
  <si>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</si>
  <si>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</si>
  <si>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</si>
  <si>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</si>
  <si>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</si>
  <si>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</si>
  <si>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</si>
  <si>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</si>
  <si>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</si>
  <si>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</si>
  <si>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</si>
  <si>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</si>
  <si>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</si>
  <si>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</si>
  <si>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</si>
  <si>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</si>
  <si>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</si>
  <si>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</si>
  <si>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</si>
  <si>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</si>
  <si>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</si>
  <si>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</si>
  <si>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</si>
  <si>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</si>
  <si>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</si>
  <si>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</si>
  <si>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</si>
  <si>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</si>
  <si>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</si>
  <si>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</si>
  <si>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</si>
  <si>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</si>
  <si>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</si>
  <si>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</si>
  <si>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</si>
  <si>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</si>
  <si>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</si>
  <si>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</si>
  <si>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</si>
  <si>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</si>
  <si>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</si>
  <si>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</si>
  <si>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</si>
  <si>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</si>
  <si>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</si>
  <si>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</si>
  <si>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</si>
  <si>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</si>
  <si>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</si>
  <si>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</si>
  <si>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</si>
  <si>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</si>
  <si>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</si>
  <si>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</si>
  <si>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</si>
  <si>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</si>
  <si>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</si>
  <si>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</si>
  <si>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</si>
  <si>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</si>
  <si>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</si>
  <si>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</si>
  <si>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</si>
  <si>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</si>
  <si>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</si>
  <si>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</si>
  <si>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</si>
  <si>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</si>
  <si>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</si>
  <si>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</si>
  <si>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</si>
  <si>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</si>
  <si>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</si>
  <si>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</si>
  <si>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</si>
  <si>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</si>
  <si>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</si>
  <si>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</si>
  <si>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</si>
  <si>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</si>
  <si>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</si>
  <si>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</si>
  <si>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</si>
  <si>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</si>
  <si>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</si>
  <si>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</si>
  <si>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</si>
  <si>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</si>
  <si>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</si>
  <si>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</si>
  <si>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</si>
  <si>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</si>
  <si>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</si>
  <si>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</si>
  <si>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</si>
  <si>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</si>
  <si>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</si>
  <si>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</si>
  <si>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</si>
  <si>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</si>
  <si>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</si>
  <si>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</si>
  <si>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</si>
  <si>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</si>
  <si>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</si>
  <si>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</si>
  <si>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</si>
  <si>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</si>
  <si>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</si>
  <si>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</si>
  <si>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</si>
  <si>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</si>
  <si>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</si>
  <si>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</si>
  <si>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</si>
  <si>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</si>
  <si>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</si>
  <si>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</si>
  <si>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</si>
  <si>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</si>
  <si>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</si>
  <si>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</si>
  <si>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</si>
  <si>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</si>
  <si>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</si>
  <si>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</si>
  <si>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</si>
  <si>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</si>
  <si>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</si>
  <si>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</si>
  <si>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</si>
  <si>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</si>
  <si>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</si>
  <si>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</si>
  <si>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</si>
  <si>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</si>
  <si>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</si>
  <si>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</si>
  <si>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</si>
  <si>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</si>
  <si>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</si>
  <si>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</si>
  <si>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</si>
  <si>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</si>
  <si>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</si>
  <si>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</si>
  <si>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</si>
  <si>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</si>
  <si>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</si>
  <si>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</si>
  <si>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</si>
  <si>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</si>
  <si>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</si>
  <si>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</si>
  <si>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</si>
  <si>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</si>
  <si>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</si>
  <si>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</si>
  <si>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</si>
  <si>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</si>
  <si>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</si>
  <si>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</si>
  <si>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</si>
  <si>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</si>
  <si>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</si>
  <si>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</si>
  <si>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</si>
  <si>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</si>
  <si>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</si>
  <si>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</si>
  <si>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</si>
  <si>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</si>
  <si>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</si>
  <si>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</si>
  <si>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</si>
  <si>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</si>
  <si>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</si>
  <si>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</si>
  <si>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</si>
  <si>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</si>
  <si>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</si>
  <si>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</si>
  <si>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</si>
  <si>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</si>
  <si>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</si>
  <si>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</si>
  <si>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</si>
  <si>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</si>
  <si>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</si>
  <si>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</si>
  <si>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</si>
  <si>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</si>
  <si>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</si>
  <si>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</si>
  <si>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</si>
  <si>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</si>
  <si>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</si>
  <si>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</si>
  <si>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</si>
  <si>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</si>
  <si>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</si>
  <si>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</si>
  <si>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</si>
  <si>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</si>
  <si>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</si>
  <si>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</si>
  <si>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</si>
  <si>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</si>
  <si>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</si>
  <si>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</si>
  <si>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</si>
  <si>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</si>
  <si>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</si>
  <si>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</si>
  <si>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</si>
  <si>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</si>
  <si>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</si>
  <si>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</si>
  <si>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</si>
  <si>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</si>
  <si>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</si>
  <si>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</si>
  <si>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</si>
  <si>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</si>
  <si>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</si>
  <si>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</si>
  <si>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</si>
  <si>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</si>
  <si>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</si>
  <si>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</si>
  <si>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</si>
  <si>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</si>
  <si>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</si>
  <si>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</si>
  <si>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</si>
  <si>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</si>
  <si>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</si>
  <si>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</si>
  <si>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</si>
  <si>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</si>
  <si>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</si>
  <si>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</si>
  <si>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</si>
  <si>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</si>
  <si>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</si>
  <si>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</si>
  <si>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</si>
  <si>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</si>
  <si>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</si>
  <si>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</si>
  <si>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</si>
  <si>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</si>
  <si>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</si>
  <si>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</si>
  <si>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</si>
  <si>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</si>
  <si>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</si>
  <si>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</si>
  <si>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</si>
  <si>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</si>
  <si>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</si>
  <si>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</si>
  <si>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</si>
  <si>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</si>
  <si>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</si>
  <si>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</si>
  <si>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</si>
  <si>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</si>
  <si>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</si>
  <si>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</si>
  <si>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</si>
  <si>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</si>
  <si>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</si>
  <si>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</si>
  <si>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</si>
  <si>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</si>
  <si>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</si>
  <si>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</si>
  <si>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</si>
  <si>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</si>
  <si>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</si>
  <si>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</si>
  <si>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</si>
  <si>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</si>
  <si>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</si>
  <si>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</si>
  <si>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</si>
  <si>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</si>
  <si>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</si>
  <si>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</si>
  <si>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</si>
  <si>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</si>
  <si>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</si>
  <si>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</si>
  <si>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</si>
  <si>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</si>
  <si>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</si>
  <si>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</si>
  <si>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</si>
  <si>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</si>
  <si>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</si>
  <si>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</si>
  <si>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</si>
  <si>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</si>
  <si>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</si>
  <si>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</si>
  <si>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</si>
  <si>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</si>
  <si>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</si>
  <si>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</si>
  <si>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</si>
  <si>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</si>
  <si>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</si>
  <si>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</si>
  <si>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</si>
  <si>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</si>
  <si>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</si>
  <si>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</si>
  <si>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</si>
  <si>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</si>
  <si>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</si>
  <si>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</si>
  <si>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</si>
  <si>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</si>
  <si>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</si>
  <si>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</si>
  <si>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</si>
  <si>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</si>
  <si>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</si>
  <si>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</si>
  <si>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</si>
  <si>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</si>
  <si>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</si>
  <si>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</si>
  <si>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</si>
  <si>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</si>
  <si>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</si>
  <si>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</si>
  <si>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</si>
  <si>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</si>
  <si>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</si>
  <si>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</si>
  <si>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</si>
  <si>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</si>
  <si>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</si>
  <si>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</si>
  <si>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</si>
  <si>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</si>
  <si>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</si>
  <si>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</si>
  <si>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</si>
  <si>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</si>
  <si>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</si>
  <si>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</si>
  <si>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</si>
  <si>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</si>
  <si>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</si>
  <si>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</si>
  <si>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</si>
  <si>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</si>
  <si>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</si>
  <si>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</si>
  <si>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</si>
  <si>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</si>
  <si>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</si>
  <si>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</si>
  <si>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</si>
  <si>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</si>
  <si>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</si>
  <si>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</si>
  <si>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</si>
  <si>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</si>
  <si>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</si>
  <si>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</si>
  <si>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</si>
  <si>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</si>
  <si>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</si>
  <si>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</si>
  <si>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</si>
  <si>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</si>
  <si>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</si>
  <si>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</si>
  <si>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</si>
  <si>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</si>
  <si>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</si>
  <si>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</si>
  <si>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</si>
  <si>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</si>
  <si>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</si>
  <si>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</si>
  <si>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</si>
  <si>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</si>
  <si>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</si>
  <si>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</si>
  <si>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</si>
  <si>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</si>
  <si>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</si>
  <si>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</si>
  <si>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</si>
  <si>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</si>
  <si>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</si>
  <si>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</si>
  <si>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</si>
  <si>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</si>
  <si>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</si>
  <si>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</si>
  <si>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</si>
  <si>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</si>
  <si>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</si>
  <si>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</si>
  <si>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</si>
  <si>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</si>
  <si>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</si>
  <si>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</si>
  <si>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</si>
  <si>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</si>
  <si>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</si>
  <si>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</si>
  <si>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</si>
  <si>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</si>
  <si>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</si>
  <si>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</si>
  <si>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</si>
  <si>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</si>
  <si>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</si>
  <si>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</si>
  <si>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</si>
  <si>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</si>
  <si>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</si>
  <si>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</si>
  <si>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</si>
  <si>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</si>
  <si>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</si>
  <si>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</si>
  <si>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</si>
  <si>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</si>
  <si>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</si>
  <si>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</si>
  <si>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</si>
  <si>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</si>
  <si>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</si>
  <si>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</si>
  <si>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</si>
  <si>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</si>
  <si>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</si>
  <si>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</si>
  <si>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</si>
  <si>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</si>
  <si>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</si>
  <si>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</si>
  <si>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</si>
  <si>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</si>
  <si>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</si>
  <si>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</si>
  <si>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</si>
  <si>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</si>
  <si>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</si>
  <si>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</si>
  <si>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</si>
  <si>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</si>
  <si>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</si>
  <si>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</si>
  <si>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</si>
  <si>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</si>
  <si>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</si>
  <si>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</si>
  <si>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</si>
  <si>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</si>
  <si>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</si>
  <si>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</si>
  <si>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</si>
  <si>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</si>
  <si>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</si>
  <si>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</si>
  <si>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</si>
  <si>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</si>
  <si>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</si>
  <si>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</si>
  <si>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</si>
  <si>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</si>
  <si>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</si>
  <si>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</si>
  <si>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</si>
  <si>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</si>
  <si>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</si>
  <si>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</si>
  <si>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</si>
  <si>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</si>
  <si>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</si>
  <si>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</si>
  <si>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</si>
  <si>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</si>
  <si>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</si>
  <si>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</si>
  <si>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</si>
  <si>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</si>
  <si>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</si>
  <si>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</si>
  <si>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</si>
  <si>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</si>
  <si>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</si>
  <si>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</si>
  <si>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</si>
  <si>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</si>
  <si>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</si>
  <si>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</si>
  <si>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</si>
  <si>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</si>
  <si>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</si>
  <si>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</si>
  <si>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</si>
  <si>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</si>
  <si>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</si>
  <si>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</si>
  <si>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</si>
  <si>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</si>
  <si>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</si>
  <si>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</si>
  <si>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</si>
  <si>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</si>
  <si>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</si>
  <si>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</si>
  <si>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</si>
  <si>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</si>
  <si>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</si>
  <si>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</si>
  <si>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</si>
  <si>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</si>
  <si>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</si>
  <si>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</si>
  <si>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</si>
  <si>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</si>
  <si>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</si>
  <si>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</si>
  <si>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</si>
  <si>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</si>
  <si>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</si>
  <si>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</si>
  <si>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</si>
  <si>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</si>
  <si>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</si>
  <si>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</si>
  <si>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</si>
  <si>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</si>
  <si>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</si>
  <si>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</si>
  <si>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</si>
  <si>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</si>
  <si>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</si>
  <si>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</si>
  <si>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</si>
  <si>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</si>
  <si>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</si>
  <si>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</si>
  <si>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</si>
  <si>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</si>
  <si>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</si>
  <si>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</si>
  <si>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</si>
  <si>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</si>
  <si>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</si>
  <si>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</si>
  <si>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</si>
  <si>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</si>
  <si>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</si>
  <si>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</si>
  <si>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</si>
  <si>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</si>
  <si>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</si>
  <si>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</si>
  <si>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</si>
  <si>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</si>
  <si>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</si>
  <si>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</si>
  <si>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</si>
  <si>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</si>
  <si>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</si>
  <si>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</si>
  <si>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</si>
  <si>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</si>
  <si>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</si>
  <si>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</si>
  <si>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</si>
  <si>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</si>
  <si>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</si>
  <si>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</si>
  <si>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</si>
  <si>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</si>
  <si>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</si>
  <si>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</si>
  <si>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</si>
  <si>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</si>
  <si>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</si>
  <si>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</si>
  <si>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</si>
  <si>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</si>
  <si>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</si>
  <si>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</si>
  <si>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</si>
  <si>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</si>
  <si>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</si>
  <si>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</si>
  <si>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</si>
  <si>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</si>
  <si>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</si>
  <si>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</si>
  <si>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</si>
  <si>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</si>
  <si>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</si>
  <si>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</si>
  <si>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</si>
  <si>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</si>
  <si>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</si>
  <si>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</si>
  <si>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</si>
  <si>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</si>
  <si>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</si>
  <si>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</si>
  <si>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</si>
  <si>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</si>
  <si>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</si>
  <si>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</si>
  <si>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</si>
  <si>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</si>
  <si>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</si>
  <si>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</si>
  <si>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</si>
  <si>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</si>
  <si>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</si>
  <si>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</si>
  <si>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</si>
  <si>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</si>
  <si>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</si>
  <si>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</si>
  <si>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</si>
  <si>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</si>
  <si>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</si>
  <si>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</si>
  <si>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</si>
  <si>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</si>
  <si>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</si>
  <si>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</si>
  <si>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</si>
  <si>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</si>
  <si>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</si>
  <si>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</si>
  <si>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</si>
  <si>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</si>
  <si>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</si>
  <si>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</si>
  <si>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</si>
  <si>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</si>
  <si>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</si>
  <si>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</si>
  <si>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</si>
  <si>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</si>
  <si>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</si>
  <si>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</si>
  <si>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</si>
  <si>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</si>
  <si>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</si>
  <si>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</si>
  <si>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</si>
  <si>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</si>
  <si>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</si>
  <si>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</si>
  <si>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</si>
  <si>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</si>
  <si>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</si>
  <si>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</si>
  <si>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</si>
  <si>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</si>
  <si>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</si>
  <si>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</si>
  <si>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</si>
  <si>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</si>
  <si>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</si>
  <si>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</si>
  <si>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</si>
  <si>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</si>
  <si>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</si>
  <si>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</si>
  <si>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</si>
  <si>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</si>
  <si>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</si>
  <si>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</si>
  <si>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</si>
  <si>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</si>
  <si>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</si>
  <si>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</si>
  <si>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</si>
  <si>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</si>
  <si>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</si>
  <si>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</si>
  <si>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</si>
  <si>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</si>
  <si>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</si>
  <si>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</si>
  <si>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</si>
  <si>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</si>
  <si>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</si>
  <si>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</si>
  <si>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</si>
  <si>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</si>
  <si>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</si>
  <si>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</si>
  <si>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</si>
  <si>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</si>
  <si>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</si>
  <si>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</si>
  <si>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</si>
  <si>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</si>
  <si>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</si>
  <si>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</si>
  <si>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</si>
  <si>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</si>
  <si>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</si>
  <si>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</si>
  <si>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</si>
  <si>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</si>
  <si>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</si>
  <si>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</si>
  <si>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</si>
  <si>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</si>
  <si>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</si>
  <si>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</si>
  <si>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</si>
  <si>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</si>
  <si>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</si>
  <si>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</si>
  <si>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</si>
  <si>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</si>
  <si>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</si>
  <si>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</si>
  <si>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</si>
  <si>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</si>
  <si>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</si>
  <si>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</si>
  <si>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</si>
  <si>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</si>
  <si>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</si>
  <si>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</si>
  <si>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</si>
  <si>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</si>
  <si>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</si>
  <si>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</si>
  <si>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</si>
  <si>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</si>
  <si>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</si>
  <si>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</si>
  <si>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</si>
  <si>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</si>
  <si>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</si>
  <si>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</si>
  <si>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</si>
  <si>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</si>
  <si>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</si>
  <si>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</si>
  <si>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</si>
  <si>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</si>
  <si>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</si>
  <si>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</si>
  <si>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</si>
  <si>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</si>
  <si>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</si>
  <si>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</si>
  <si>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</si>
  <si>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</si>
  <si>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</si>
  <si>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</si>
  <si>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</si>
  <si>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</si>
  <si>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</si>
  <si>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</si>
  <si>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</si>
  <si>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</si>
  <si>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</si>
  <si>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</si>
  <si>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</si>
  <si>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</si>
  <si>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</si>
  <si>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</si>
  <si>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</si>
  <si>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</si>
  <si>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</si>
  <si>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</si>
  <si>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</si>
  <si>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</si>
  <si>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</si>
  <si>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</si>
  <si>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</si>
  <si>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</si>
  <si>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</si>
  <si>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</si>
  <si>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</si>
  <si>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</si>
  <si>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</si>
  <si>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</si>
  <si>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</si>
  <si>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</si>
  <si>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</si>
  <si>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</si>
  <si>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</si>
  <si>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</si>
  <si>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</si>
  <si>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</si>
  <si>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</si>
  <si>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</si>
  <si>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</si>
  <si>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</si>
  <si>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</si>
  <si>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</si>
  <si>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</si>
  <si>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</si>
  <si>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</si>
  <si>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</si>
  <si>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</si>
  <si>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</si>
  <si>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</si>
  <si>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</si>
  <si>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</si>
  <si>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</si>
  <si>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</si>
  <si>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</si>
  <si>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</si>
  <si>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</si>
  <si>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</si>
  <si>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</si>
  <si>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</si>
  <si>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</si>
  <si>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</si>
  <si>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</si>
  <si>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</si>
  <si>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</si>
  <si>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</si>
  <si>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</si>
  <si>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</si>
  <si>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</si>
  <si>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</si>
  <si>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</si>
  <si>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</si>
  <si>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</si>
  <si>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</si>
  <si>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</si>
  <si>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</si>
  <si>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</si>
  <si>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</si>
  <si>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</si>
  <si>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</si>
  <si>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</si>
  <si>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</si>
  <si>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</si>
  <si>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</si>
  <si>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</si>
  <si>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</si>
  <si>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</si>
  <si>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</si>
  <si>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</si>
  <si>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</si>
  <si>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</si>
  <si>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</si>
  <si>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</si>
  <si>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</si>
  <si>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</si>
  <si>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</si>
  <si>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</si>
  <si>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</si>
  <si>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</si>
  <si>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</si>
  <si>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</si>
  <si>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</si>
  <si>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</si>
  <si>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</si>
  <si>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</si>
  <si>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</si>
  <si>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</si>
  <si>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</si>
  <si>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</si>
  <si>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</si>
  <si>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</si>
  <si>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</si>
  <si>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</si>
  <si>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</si>
  <si>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</si>
  <si>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</si>
  <si>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</si>
  <si>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</si>
  <si>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</si>
  <si>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</si>
  <si>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</si>
  <si>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</si>
  <si>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</si>
  <si>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</si>
  <si>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</si>
  <si>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</si>
  <si>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</si>
  <si>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</si>
  <si>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</si>
  <si>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</si>
  <si>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</si>
  <si>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</si>
  <si>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</si>
  <si>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</si>
  <si>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</si>
  <si>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</si>
  <si>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</si>
  <si>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</si>
  <si>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</si>
  <si>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</si>
  <si>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</si>
  <si>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</si>
  <si>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</si>
  <si>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</si>
  <si>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</si>
  <si>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</si>
  <si>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</si>
  <si>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</si>
  <si>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</si>
  <si>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</si>
  <si>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</si>
  <si>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</si>
  <si>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</si>
  <si>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</si>
  <si>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</si>
  <si>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</si>
  <si>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</si>
  <si>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</si>
  <si>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</si>
  <si>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</si>
  <si>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</si>
  <si>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</si>
  <si>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</si>
  <si>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</si>
  <si>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</si>
  <si>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</si>
  <si>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</si>
  <si>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</si>
  <si>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</si>
  <si>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</si>
  <si>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</si>
  <si>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</si>
  <si>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</si>
  <si>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</si>
  <si>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</si>
  <si>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</si>
  <si>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</si>
  <si>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</si>
  <si>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</si>
  <si>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</si>
  <si>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</si>
  <si>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</si>
  <si>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</si>
  <si>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</si>
  <si>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</si>
  <si>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</si>
  <si>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</si>
  <si>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</si>
  <si>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</si>
  <si>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</si>
  <si>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</si>
  <si>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</si>
  <si>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</si>
  <si>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</si>
  <si>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</si>
  <si>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</si>
  <si>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</si>
  <si>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</si>
  <si>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</si>
  <si>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</si>
  <si>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</si>
  <si>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</si>
  <si>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</si>
  <si>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</si>
  <si>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</si>
  <si>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</si>
  <si>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</si>
  <si>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</si>
  <si>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</si>
  <si>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</si>
  <si>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</si>
  <si>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</si>
  <si>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</si>
  <si>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</si>
  <si>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</si>
  <si>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</si>
  <si>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</si>
  <si>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</si>
  <si>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</si>
  <si>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</si>
  <si>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</si>
  <si>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</si>
  <si>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</si>
  <si>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</si>
  <si>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</si>
  <si>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</si>
  <si>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</si>
  <si>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</si>
  <si>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</si>
  <si>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</si>
  <si>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</si>
  <si>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</si>
  <si>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</si>
  <si>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</si>
  <si>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</si>
  <si>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</si>
  <si>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</si>
  <si>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</si>
  <si>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</si>
  <si>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</si>
  <si>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</si>
  <si>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</si>
  <si>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</si>
  <si>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</si>
  <si>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</si>
  <si>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</si>
  <si>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</si>
  <si>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</si>
  <si>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</si>
  <si>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</si>
  <si>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</si>
  <si>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</si>
  <si>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</si>
  <si>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</si>
  <si>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</si>
  <si>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</si>
  <si>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</si>
  <si>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</si>
  <si>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</si>
  <si>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</si>
  <si>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</si>
  <si>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</si>
  <si>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</si>
  <si>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</si>
  <si>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</si>
  <si>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</si>
  <si>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</si>
  <si>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</si>
  <si>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</si>
  <si>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</si>
  <si>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</si>
  <si>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</si>
  <si>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</si>
  <si>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</si>
  <si>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</si>
  <si>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</si>
  <si>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</si>
  <si>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</si>
  <si>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</si>
  <si>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</si>
  <si>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</si>
  <si>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</si>
  <si>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</si>
  <si>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</si>
  <si>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</si>
  <si>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</si>
  <si>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</si>
  <si>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</si>
  <si>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</si>
  <si>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</si>
  <si>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</si>
  <si>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</si>
  <si>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</si>
  <si>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</si>
  <si>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</si>
  <si>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</si>
  <si>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</si>
  <si>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</si>
  <si>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</si>
  <si>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</si>
  <si>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</si>
  <si>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</si>
  <si>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</si>
  <si>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</si>
  <si>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</si>
  <si>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</si>
  <si>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</si>
  <si>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</si>
  <si>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</si>
  <si>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</si>
  <si>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</si>
  <si>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</si>
  <si>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</si>
  <si>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</si>
  <si>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</si>
  <si>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</si>
  <si>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</si>
  <si>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</si>
  <si>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</si>
  <si>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</si>
  <si>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</si>
  <si>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</si>
  <si>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</si>
  <si>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</si>
  <si>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</si>
  <si>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</si>
  <si>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</si>
  <si>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</si>
  <si>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</si>
  <si>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</si>
  <si>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</si>
  <si>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</si>
  <si>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</si>
  <si>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</si>
  <si>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</si>
  <si>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</si>
  <si>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</si>
  <si>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</si>
  <si>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</si>
  <si>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</si>
  <si>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</si>
  <si>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</si>
  <si>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</si>
  <si>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</si>
  <si>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</si>
  <si>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</si>
  <si>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</si>
  <si>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</si>
  <si>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</si>
  <si>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</si>
  <si>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</si>
  <si>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</si>
  <si>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</si>
  <si>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</si>
  <si>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</si>
  <si>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</si>
  <si>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</si>
  <si>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</si>
  <si>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</si>
  <si>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</si>
  <si>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</si>
  <si>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</si>
  <si>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</si>
  <si>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</si>
  <si>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</si>
  <si>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</si>
  <si>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</si>
  <si>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</si>
  <si>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</si>
  <si>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</si>
  <si>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</si>
  <si>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</si>
  <si>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</si>
  <si>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</si>
  <si>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</si>
  <si>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</si>
  <si>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</si>
  <si>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</si>
  <si>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</si>
  <si>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</si>
  <si>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</si>
  <si>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</si>
  <si>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</si>
  <si>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</si>
  <si>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</si>
  <si>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</si>
  <si>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</si>
  <si>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</si>
  <si>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</si>
  <si>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</si>
  <si>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</si>
  <si>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</si>
  <si>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</si>
  <si>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</si>
  <si>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</si>
  <si>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</si>
  <si>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</si>
  <si>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</si>
  <si>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</si>
  <si>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</si>
  <si>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</si>
  <si>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</si>
  <si>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</si>
  <si>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</si>
  <si>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</si>
  <si>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</si>
  <si>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</si>
  <si>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</si>
  <si>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</si>
  <si>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</si>
  <si>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</si>
  <si>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</si>
  <si>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</si>
  <si>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</si>
  <si>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</si>
  <si>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</si>
  <si>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</si>
  <si>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</si>
  <si>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</si>
  <si>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</si>
  <si>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</si>
  <si>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</si>
  <si>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</si>
  <si>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</si>
  <si>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</si>
  <si>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</si>
  <si>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</si>
  <si>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</si>
  <si>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</si>
  <si>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</si>
  <si>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</si>
  <si>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</si>
  <si>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</si>
  <si>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</si>
  <si>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</si>
  <si>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</si>
  <si>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</si>
  <si>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</si>
  <si>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</si>
  <si>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</si>
  <si>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</si>
  <si>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</si>
  <si>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</si>
  <si>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</si>
  <si>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</si>
  <si>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</si>
  <si>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</si>
  <si>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</si>
  <si>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</si>
  <si>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</si>
  <si>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</si>
  <si>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</si>
  <si>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</si>
  <si>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</si>
  <si>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</si>
  <si>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</si>
  <si>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</si>
  <si>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</si>
  <si>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</si>
  <si>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</si>
  <si>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</si>
  <si>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</si>
  <si>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</si>
  <si>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</si>
  <si>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</si>
  <si>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</si>
  <si>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</si>
  <si>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</si>
  <si>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</si>
  <si>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</si>
  <si>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</si>
  <si>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</si>
  <si>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</si>
  <si>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</si>
  <si>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</si>
  <si>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</si>
  <si>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</si>
  <si>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</si>
  <si>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</si>
  <si>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</si>
  <si>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</si>
  <si>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</si>
  <si>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</si>
  <si>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</si>
  <si>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</si>
  <si>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</si>
  <si>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</si>
  <si>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</si>
  <si>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</si>
  <si>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</si>
  <si>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</si>
  <si>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</si>
  <si>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</si>
  <si>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</si>
  <si>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</si>
  <si>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</si>
  <si>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</si>
  <si>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</si>
  <si>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</si>
  <si>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</si>
  <si>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</si>
  <si>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</si>
  <si>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</si>
  <si>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</si>
  <si>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</si>
  <si>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</si>
  <si>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</si>
  <si>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</si>
  <si>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</si>
  <si>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</si>
  <si>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</si>
  <si>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</si>
  <si>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</si>
  <si>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</si>
  <si>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</si>
  <si>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</si>
  <si>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</si>
  <si>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</si>
  <si>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</si>
  <si>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</si>
  <si>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</si>
  <si>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</si>
  <si>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</si>
  <si>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</si>
  <si>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</si>
  <si>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</si>
  <si>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</si>
  <si>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</si>
  <si>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</si>
  <si>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</si>
  <si>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</si>
  <si>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</si>
  <si>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</si>
  <si>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</si>
  <si>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</si>
  <si>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</si>
  <si>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</si>
  <si>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</si>
  <si>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</si>
  <si>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</si>
  <si>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</si>
  <si>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</si>
  <si>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</si>
  <si>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</si>
  <si>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</si>
  <si>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</si>
  <si>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</si>
  <si>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</si>
  <si>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</si>
  <si>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</si>
  <si>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</si>
  <si>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</si>
  <si>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</si>
  <si>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</si>
  <si>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</si>
  <si>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</si>
  <si>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</si>
  <si>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</si>
  <si>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</si>
  <si>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</si>
  <si>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</si>
  <si>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</si>
  <si>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</si>
  <si>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</si>
  <si>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</si>
  <si>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</si>
  <si>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</si>
  <si>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</si>
  <si>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</si>
  <si>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</si>
  <si>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</si>
  <si>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</si>
  <si>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</si>
  <si>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</si>
  <si>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</si>
  <si>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</si>
  <si>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</si>
  <si>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</si>
  <si>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</si>
  <si>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</si>
  <si>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</si>
  <si>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</si>
  <si>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</si>
  <si>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</si>
  <si>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</si>
  <si>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</si>
  <si>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</si>
  <si>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</si>
  <si>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</si>
  <si>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</si>
  <si>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</si>
  <si>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</si>
  <si>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</si>
  <si>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</si>
  <si>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</si>
  <si>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</si>
  <si>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</si>
  <si>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</si>
  <si>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</si>
  <si>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</si>
  <si>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</si>
  <si>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</si>
  <si>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</si>
  <si>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</si>
  <si>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</si>
  <si>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</si>
  <si>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</si>
  <si>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</si>
  <si>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</si>
  <si>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</si>
  <si>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</si>
  <si>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</si>
  <si>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</si>
  <si>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</si>
  <si>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</si>
  <si>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</si>
  <si>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</si>
  <si>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</si>
  <si>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</si>
  <si>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</si>
  <si>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</si>
  <si>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</si>
  <si>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</si>
  <si>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</si>
  <si>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</si>
  <si>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</si>
  <si>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</si>
  <si>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</si>
  <si>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</si>
  <si>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</si>
  <si>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</si>
  <si>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</si>
  <si>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</si>
  <si>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</si>
  <si>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</si>
  <si>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</si>
  <si>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</si>
  <si>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</si>
  <si>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</si>
  <si>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</si>
  <si>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</si>
  <si>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</si>
  <si>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</si>
  <si>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</si>
  <si>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</si>
  <si>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</si>
  <si>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</si>
  <si>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</si>
  <si>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</si>
  <si>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</si>
  <si>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</si>
  <si>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</si>
  <si>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</si>
  <si>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</si>
  <si>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</si>
  <si>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</si>
  <si>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</si>
  <si>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</si>
  <si>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</si>
  <si>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</si>
  <si>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</si>
  <si>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</si>
  <si>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</si>
  <si>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</si>
  <si>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</si>
  <si>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</si>
  <si>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</si>
  <si>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</si>
  <si>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</si>
  <si>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</si>
  <si>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</si>
  <si>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</si>
  <si>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</si>
  <si>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</si>
  <si>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</si>
  <si>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</si>
  <si>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</si>
  <si>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</si>
  <si>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</si>
  <si>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</si>
  <si>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</si>
  <si>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</si>
  <si>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</si>
  <si>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</si>
  <si>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</si>
  <si>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</si>
  <si>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</si>
  <si>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</si>
  <si>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</si>
  <si>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</si>
  <si>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</si>
  <si>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</si>
  <si>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</si>
  <si>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</si>
  <si>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</si>
  <si>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</si>
  <si>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</si>
  <si>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</si>
  <si>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</si>
  <si>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</si>
  <si>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</si>
  <si>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</si>
  <si>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</si>
  <si>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</si>
  <si>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</si>
  <si>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</si>
  <si>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</si>
  <si>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</si>
  <si>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</si>
  <si>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</si>
  <si>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</si>
  <si>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</si>
  <si>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</si>
  <si>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</si>
  <si>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</si>
  <si>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</si>
  <si>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</si>
  <si>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</si>
  <si>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</si>
  <si>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</si>
  <si>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</si>
  <si>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</si>
  <si>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</si>
  <si>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</si>
  <si>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</si>
  <si>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</si>
  <si>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</si>
  <si>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</si>
  <si>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</si>
  <si>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</si>
  <si>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</si>
  <si>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</si>
  <si>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</si>
  <si>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</si>
  <si>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</si>
  <si>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</si>
  <si>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</si>
  <si>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</si>
  <si>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</si>
  <si>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</si>
  <si>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</si>
  <si>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</si>
  <si>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</si>
  <si>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</si>
  <si>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</si>
  <si>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</si>
  <si>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</si>
  <si>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</si>
  <si>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</si>
  <si>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</si>
  <si>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</si>
  <si>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</si>
  <si>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</si>
  <si>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</si>
  <si>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</si>
  <si>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</si>
  <si>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</si>
  <si>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</si>
  <si>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</si>
  <si>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</si>
  <si>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</si>
  <si>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</si>
  <si>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</si>
  <si>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</si>
  <si>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</si>
  <si>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</si>
  <si>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</si>
  <si>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</si>
  <si>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</si>
  <si>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</si>
  <si>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</si>
  <si>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</si>
  <si>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</si>
  <si>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</si>
  <si>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</si>
  <si>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</si>
  <si>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</si>
  <si>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</si>
  <si>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</si>
  <si>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</si>
  <si>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</si>
  <si>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</si>
  <si>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</si>
  <si>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</si>
  <si>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</si>
  <si>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</si>
  <si>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</si>
  <si>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</si>
  <si>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</si>
  <si>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</si>
  <si>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</si>
  <si>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</si>
  <si>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</si>
  <si>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</si>
  <si>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</si>
  <si>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</si>
  <si>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</si>
  <si>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</si>
  <si>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</si>
  <si>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</si>
  <si>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</si>
  <si>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</si>
  <si>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</si>
  <si>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</si>
  <si>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</si>
  <si>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</si>
  <si>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</si>
  <si>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</si>
  <si>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</si>
  <si>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</si>
  <si>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</si>
  <si>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</si>
  <si>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</si>
  <si>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</si>
  <si>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</si>
  <si>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</si>
  <si>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</si>
  <si>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</si>
  <si>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</si>
  <si>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</si>
  <si>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</si>
  <si>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</si>
  <si>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</si>
  <si>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</si>
  <si>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</si>
  <si>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</si>
  <si>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</si>
  <si>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</si>
  <si>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</si>
  <si>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</si>
  <si>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</si>
  <si>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</si>
  <si>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</si>
  <si>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</si>
  <si>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</si>
  <si>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</si>
  <si>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</si>
  <si>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</si>
  <si>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</si>
  <si>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</si>
  <si>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</si>
  <si>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</si>
  <si>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</si>
  <si>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</si>
  <si>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</si>
  <si>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</si>
  <si>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</si>
  <si>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</si>
  <si>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</si>
  <si>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</si>
  <si>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</si>
  <si>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</si>
  <si>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</si>
  <si>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</si>
  <si>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</si>
  <si>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</si>
  <si>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</si>
  <si>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</si>
  <si>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</si>
  <si>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</si>
  <si>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</si>
  <si>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</si>
  <si>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</si>
  <si>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</si>
  <si>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</si>
  <si>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</si>
  <si>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</si>
  <si>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</si>
  <si>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</si>
  <si>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</si>
  <si>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</si>
  <si>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</si>
  <si>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</si>
  <si>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</si>
  <si>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</si>
  <si>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</si>
  <si>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</si>
  <si>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</si>
  <si>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</si>
  <si>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</si>
  <si>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</si>
  <si>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</si>
  <si>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</si>
  <si>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</si>
  <si>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</si>
  <si>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</si>
  <si>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</si>
  <si>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</si>
  <si>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</si>
  <si>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</si>
  <si>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</si>
  <si>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</si>
  <si>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</si>
  <si>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</si>
  <si>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</si>
  <si>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</si>
  <si>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</si>
  <si>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</si>
  <si>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</si>
  <si>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</si>
  <si>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</si>
  <si>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</si>
  <si>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</si>
  <si>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</si>
  <si>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</si>
  <si>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</si>
  <si>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</si>
  <si>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</si>
  <si>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</si>
  <si>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</si>
  <si>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</si>
  <si>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</si>
  <si>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</si>
  <si>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</si>
  <si>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</si>
  <si>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</si>
  <si>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</si>
  <si>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</si>
  <si>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</si>
  <si>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</si>
  <si>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</si>
  <si>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</si>
  <si>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</si>
  <si>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</si>
  <si>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</si>
  <si>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</si>
  <si>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</si>
  <si>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</si>
  <si>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</si>
  <si>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</si>
  <si>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</si>
  <si>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</si>
  <si>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</si>
  <si>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</si>
  <si>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</si>
  <si>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</si>
  <si>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</si>
  <si>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</si>
  <si>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</si>
  <si>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</si>
  <si>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</si>
  <si>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</si>
  <si>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</si>
  <si>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</si>
  <si>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</si>
  <si>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</si>
  <si>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</si>
  <si>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</si>
  <si>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</si>
  <si>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</si>
  <si>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</si>
  <si>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</si>
  <si>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</si>
  <si>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</si>
  <si>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</si>
  <si>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</si>
  <si>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</si>
  <si>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</si>
  <si>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</si>
  <si>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</si>
  <si>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</si>
  <si>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</si>
  <si>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</si>
  <si>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</si>
  <si>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</si>
  <si>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</si>
  <si>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</si>
  <si>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</si>
  <si>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</si>
  <si>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</si>
  <si>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</si>
  <si>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</si>
  <si>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</si>
  <si>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</si>
  <si>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</si>
  <si>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</si>
  <si>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</si>
  <si>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</si>
  <si>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</si>
  <si>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</si>
  <si>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</si>
  <si>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</si>
  <si>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</si>
  <si>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</si>
  <si>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</si>
  <si>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</si>
  <si>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</si>
  <si>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</si>
  <si>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</si>
  <si>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</si>
  <si>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</si>
  <si>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</si>
  <si>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</si>
  <si>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</si>
  <si>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</si>
  <si>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</si>
  <si>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</si>
  <si>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</si>
  <si>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</si>
  <si>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</si>
  <si>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</si>
  <si>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</si>
  <si>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</si>
  <si>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</si>
  <si>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</si>
  <si>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</si>
  <si>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</si>
  <si>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</si>
  <si>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</si>
  <si>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</si>
  <si>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</si>
  <si>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</si>
  <si>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</si>
  <si>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</si>
  <si>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</si>
  <si>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</si>
  <si>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</si>
  <si>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</si>
  <si>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</si>
  <si>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</si>
  <si>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</si>
  <si>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</si>
  <si>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</si>
  <si>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</si>
  <si>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</si>
  <si>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</si>
  <si>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</si>
  <si>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</si>
  <si>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</si>
  <si>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</si>
  <si>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</si>
  <si>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</si>
  <si>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</si>
  <si>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</si>
  <si>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</si>
  <si>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</si>
  <si>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</si>
  <si>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</si>
  <si>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</si>
  <si>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</si>
  <si>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</si>
  <si>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</si>
  <si>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</si>
  <si>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</si>
  <si>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</si>
  <si>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</si>
  <si>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</si>
  <si>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</si>
  <si>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</si>
  <si>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</si>
  <si>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</si>
  <si>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</si>
  <si>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</si>
  <si>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</si>
  <si>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</si>
  <si>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</si>
  <si>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</si>
  <si>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</si>
  <si>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</si>
  <si>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</si>
  <si>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</si>
  <si>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</si>
  <si>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</si>
  <si>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</si>
  <si>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</si>
  <si>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</si>
  <si>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</si>
  <si>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</si>
  <si>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</si>
  <si>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</si>
  <si>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</si>
  <si>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</si>
  <si>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</si>
  <si>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</si>
  <si>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</si>
  <si>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</si>
  <si>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</si>
  <si>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</si>
  <si>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</si>
  <si>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</si>
  <si>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</si>
  <si>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</si>
  <si>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</si>
  <si>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</si>
  <si>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</si>
  <si>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</si>
  <si>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</si>
  <si>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</si>
  <si>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</si>
  <si>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</si>
  <si>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</si>
  <si>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</si>
  <si>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</si>
  <si>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</si>
  <si>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</si>
  <si>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</si>
  <si>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</si>
  <si>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</si>
  <si>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</si>
  <si>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</si>
  <si>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</si>
  <si>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</si>
  <si>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</si>
  <si>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</si>
  <si>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</si>
  <si>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</si>
  <si>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</si>
  <si>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</si>
  <si>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</si>
  <si>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</si>
  <si>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</si>
  <si>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</si>
  <si>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</si>
  <si>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</si>
  <si>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</si>
  <si>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</si>
  <si>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</si>
  <si>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</si>
  <si>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</si>
  <si>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</si>
  <si>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</si>
  <si>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</si>
  <si>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</si>
  <si>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</si>
  <si>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</si>
  <si>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</si>
  <si>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</si>
  <si>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</si>
  <si>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</si>
  <si>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</si>
  <si>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</si>
  <si>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</si>
  <si>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</si>
  <si>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</si>
  <si>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</si>
  <si>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</si>
  <si>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</si>
  <si>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</si>
  <si>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</si>
  <si>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</si>
  <si>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</si>
  <si>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</si>
  <si>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</si>
  <si>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</si>
  <si>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</si>
  <si>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</si>
  <si>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</si>
  <si>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</si>
  <si>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</si>
  <si>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</si>
  <si>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</si>
  <si>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</si>
  <si>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</si>
  <si>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</si>
  <si>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</si>
  <si>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</si>
  <si>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</si>
  <si>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</si>
  <si>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</si>
  <si>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</si>
  <si>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</si>
  <si>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</si>
  <si>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</si>
  <si>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</si>
  <si>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</si>
  <si>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</si>
  <si>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</si>
  <si>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</si>
  <si>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</si>
  <si>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</si>
  <si>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</si>
  <si>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</si>
  <si>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</si>
  <si>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</si>
  <si>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</si>
  <si>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</si>
  <si>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</si>
  <si>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</si>
  <si>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</si>
  <si>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</si>
  <si>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</si>
  <si>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</si>
  <si>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</si>
  <si>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</si>
  <si>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</si>
  <si>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</si>
  <si>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</si>
  <si>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</si>
  <si>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</si>
  <si>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</si>
  <si>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</si>
  <si>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</si>
  <si>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</si>
  <si>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</si>
  <si>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</si>
  <si>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</si>
  <si>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</si>
  <si>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</si>
  <si>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</si>
  <si>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</si>
  <si>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</si>
  <si>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</si>
  <si>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</si>
  <si>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</si>
  <si>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</si>
  <si>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</si>
  <si>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</si>
  <si>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</si>
  <si>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</si>
  <si>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</si>
  <si>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</si>
  <si>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</si>
  <si>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</si>
  <si>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</si>
  <si>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</si>
  <si>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</si>
  <si>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</si>
  <si>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</si>
  <si>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</si>
  <si>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</si>
  <si>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</si>
  <si>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</si>
  <si>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</si>
  <si>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</si>
  <si>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</si>
  <si>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</si>
  <si>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</si>
  <si>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</si>
  <si>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</si>
  <si>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</si>
  <si>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</si>
  <si>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</si>
  <si>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</si>
  <si>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</si>
  <si>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</si>
  <si>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</si>
  <si>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</si>
  <si>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</si>
  <si>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</si>
  <si>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</si>
  <si>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</si>
  <si>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</si>
  <si>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</si>
  <si>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</si>
  <si>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</si>
  <si>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</si>
  <si>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</si>
  <si>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</si>
  <si>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</si>
  <si>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</si>
  <si>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</si>
  <si>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</si>
  <si>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</si>
  <si>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</si>
  <si>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</si>
  <si>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</si>
  <si>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</si>
  <si>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</si>
  <si>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</si>
  <si>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</si>
  <si>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</si>
  <si>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</si>
  <si>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</si>
  <si>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</si>
  <si>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</si>
  <si>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</si>
  <si>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</si>
  <si>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</si>
  <si>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</si>
  <si>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</si>
  <si>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</si>
  <si>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</si>
  <si>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</si>
  <si>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</si>
  <si>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</si>
  <si>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</si>
  <si>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</si>
  <si>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</si>
  <si>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</si>
  <si>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</si>
  <si>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</si>
  <si>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</si>
  <si>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</si>
  <si>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</si>
  <si>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</si>
  <si>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</si>
  <si>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</si>
  <si>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</si>
  <si>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</si>
  <si>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</si>
  <si>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</si>
  <si>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</si>
  <si>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</si>
  <si>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</si>
  <si>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</si>
  <si>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</si>
  <si>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</si>
  <si>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</si>
  <si>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</si>
  <si>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</si>
  <si>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</si>
  <si>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</si>
  <si>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</si>
  <si>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</si>
  <si>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</si>
  <si>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</si>
  <si>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</si>
  <si>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</si>
  <si>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</si>
  <si>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</si>
  <si>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</si>
  <si>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</si>
  <si>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</si>
  <si>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</si>
  <si>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</si>
  <si>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</si>
  <si>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</si>
  <si>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</si>
  <si>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</si>
  <si>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</si>
  <si>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</si>
  <si>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</si>
  <si>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</si>
  <si>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</si>
  <si>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</si>
  <si>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</si>
  <si>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</si>
  <si>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</si>
  <si>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</si>
  <si>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</si>
  <si>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</si>
  <si>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</si>
  <si>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</si>
  <si>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</si>
  <si>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</si>
  <si>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</si>
  <si>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</si>
  <si>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</si>
  <si>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</si>
  <si>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</si>
  <si>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</si>
  <si>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</si>
  <si>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</si>
  <si>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</si>
  <si>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</si>
  <si>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</si>
  <si>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</si>
  <si>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</si>
  <si>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</si>
  <si>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</si>
  <si>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</si>
  <si>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</si>
  <si>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</si>
  <si>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</si>
  <si>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</si>
  <si>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</si>
  <si>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</si>
  <si>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</si>
  <si>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</si>
  <si>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</si>
  <si>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</si>
  <si>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</si>
  <si>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</si>
  <si>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</si>
  <si>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</si>
  <si>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</si>
  <si>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</si>
  <si>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</si>
  <si>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</si>
  <si>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</si>
  <si>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</si>
  <si>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</si>
  <si>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</si>
  <si>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</si>
  <si>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</si>
  <si>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</si>
  <si>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</si>
  <si>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</si>
  <si>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</si>
  <si>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</si>
  <si>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</si>
  <si>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</si>
  <si>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</si>
  <si>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</si>
  <si>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</si>
  <si>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</si>
  <si>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</si>
  <si>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</si>
  <si>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</si>
  <si>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</si>
  <si>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</si>
  <si>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</si>
  <si>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</si>
  <si>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</si>
  <si>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</si>
  <si>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</si>
  <si>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</si>
  <si>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</si>
  <si>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</si>
  <si>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</si>
  <si>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</si>
  <si>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</si>
  <si>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</si>
  <si>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</si>
  <si>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</si>
  <si>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</si>
  <si>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</si>
  <si>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</si>
  <si>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</si>
  <si>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</si>
  <si>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</si>
  <si>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</si>
  <si>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</si>
  <si>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</si>
  <si>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</si>
  <si>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</si>
  <si>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</si>
  <si>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</si>
  <si>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</si>
  <si>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</si>
  <si>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</si>
  <si>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</si>
  <si>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</si>
  <si>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</si>
  <si>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</si>
  <si>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</si>
  <si>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</si>
  <si>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</si>
  <si>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</si>
  <si>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</si>
  <si>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</si>
  <si>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</si>
  <si>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</si>
  <si>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</si>
  <si>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</si>
  <si>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</si>
  <si>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</si>
  <si>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</si>
  <si>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</si>
  <si>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</si>
  <si>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</si>
  <si>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</si>
  <si>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</si>
  <si>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</si>
  <si>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</si>
  <si>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</si>
  <si>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</si>
  <si>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</si>
  <si>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</si>
  <si>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</si>
  <si>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</si>
  <si>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</si>
  <si>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</si>
  <si>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</si>
  <si>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</si>
  <si>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</si>
  <si>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</si>
  <si>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</si>
  <si>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</si>
  <si>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</si>
  <si>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</si>
  <si>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</si>
  <si>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</si>
  <si>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</si>
  <si>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</si>
  <si>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</si>
  <si>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</si>
  <si>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</si>
  <si>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</si>
  <si>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</si>
  <si>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</si>
  <si>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</si>
  <si>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</si>
  <si>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</si>
  <si>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</si>
  <si>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</si>
  <si>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</si>
  <si>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</si>
  <si>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</si>
  <si>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</si>
  <si>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</si>
  <si>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</si>
  <si>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</si>
  <si>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</si>
  <si>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</si>
  <si>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</si>
  <si>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</si>
  <si>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</si>
  <si>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</si>
  <si>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</si>
  <si>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</si>
  <si>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</si>
  <si>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</si>
  <si>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</si>
  <si>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</si>
  <si>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</si>
  <si>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</si>
  <si>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</si>
  <si>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</si>
  <si>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</si>
  <si>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</si>
  <si>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</si>
  <si>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</si>
  <si>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</si>
  <si>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</si>
  <si>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</si>
  <si>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</si>
  <si>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</si>
  <si>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</si>
  <si>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</si>
  <si>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</si>
  <si>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</si>
  <si>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</si>
  <si>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</si>
  <si>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</si>
  <si>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</si>
  <si>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</si>
  <si>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</si>
  <si>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</si>
  <si>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</si>
  <si>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</si>
  <si>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</si>
  <si>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</si>
  <si>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</si>
  <si>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</si>
  <si>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</si>
  <si>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</si>
  <si>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</si>
  <si>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</si>
  <si>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</si>
  <si>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</si>
  <si>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</si>
  <si>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</si>
  <si>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</si>
  <si>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</si>
  <si>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</si>
  <si>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</si>
  <si>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</si>
  <si>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</si>
  <si>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</si>
  <si>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</si>
  <si>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</si>
  <si>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</si>
  <si>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</si>
  <si>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</si>
  <si>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</si>
  <si>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</si>
  <si>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</si>
  <si>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</si>
  <si>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</si>
  <si>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</si>
  <si>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</si>
  <si>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</si>
  <si>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</si>
  <si>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</si>
  <si>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</si>
  <si>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</si>
  <si>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</si>
  <si>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</si>
  <si>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</si>
  <si>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</si>
  <si>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</si>
  <si>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</si>
  <si>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</si>
  <si>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</si>
  <si>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</si>
  <si>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</si>
  <si>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</si>
  <si>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</si>
  <si>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</si>
  <si>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</si>
  <si>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</si>
  <si>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</si>
  <si>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</si>
  <si>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</si>
  <si>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</si>
  <si>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</si>
  <si>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</si>
  <si>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</si>
  <si>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</si>
  <si>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</si>
  <si>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</si>
  <si>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</si>
  <si>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</si>
  <si>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</si>
  <si>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</si>
  <si>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</si>
  <si>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</si>
  <si>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</si>
  <si>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</si>
  <si>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</si>
  <si>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</si>
  <si>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</si>
  <si>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</si>
  <si>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</si>
  <si>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</si>
  <si>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</si>
  <si>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</si>
  <si>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</si>
  <si>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</si>
  <si>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</si>
  <si>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</si>
  <si>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</si>
  <si>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</si>
  <si>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</si>
  <si>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</si>
  <si>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</si>
  <si>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</si>
  <si>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</si>
  <si>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</si>
  <si>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</si>
  <si>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</si>
  <si>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</si>
  <si>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</si>
  <si>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</si>
  <si>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</si>
  <si>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</si>
  <si>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</si>
  <si>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</si>
  <si>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</si>
  <si>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</si>
  <si>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</si>
  <si>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</si>
  <si>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</si>
  <si>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</si>
  <si>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</si>
  <si>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</si>
  <si>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</si>
  <si>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</si>
  <si>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</si>
  <si>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</si>
  <si>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</si>
  <si>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</si>
  <si>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</si>
  <si>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</si>
  <si>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</si>
  <si>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</si>
  <si>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</si>
  <si>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</si>
  <si>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</si>
  <si>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</si>
  <si>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</si>
  <si>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</si>
  <si>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</si>
  <si>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</si>
  <si>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</si>
  <si>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</si>
  <si>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</si>
  <si>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</si>
  <si>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</si>
  <si>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</si>
  <si>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</si>
  <si>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</si>
  <si>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</si>
  <si>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</si>
  <si>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</si>
  <si>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</si>
  <si>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</si>
  <si>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</si>
  <si>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</si>
  <si>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</si>
  <si>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</si>
  <si>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</si>
  <si>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</si>
  <si>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</si>
  <si>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</si>
  <si>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</si>
  <si>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</si>
  <si>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</si>
  <si>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</si>
  <si>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</si>
  <si>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</si>
  <si>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</si>
  <si>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</si>
  <si>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</si>
  <si>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</si>
  <si>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</si>
  <si>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</si>
  <si>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</si>
  <si>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</si>
  <si>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</si>
  <si>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</si>
  <si>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</si>
  <si>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</si>
  <si>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</si>
  <si>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</si>
  <si>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</si>
  <si>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</si>
  <si>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</si>
  <si>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</si>
  <si>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</si>
  <si>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</si>
  <si>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</si>
  <si>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</si>
  <si>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</si>
  <si>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</si>
  <si>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</si>
  <si>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</si>
  <si>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</si>
  <si>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</si>
  <si>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</si>
  <si>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</si>
  <si>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</si>
  <si>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</si>
  <si>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</si>
  <si>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</si>
  <si>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</si>
  <si>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</si>
  <si>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</si>
  <si>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</si>
  <si>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</si>
  <si>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</si>
  <si>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</si>
  <si>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</si>
  <si>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</si>
  <si>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</si>
  <si>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</si>
  <si>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</si>
  <si>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</si>
  <si>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</si>
  <si>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</si>
  <si>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</si>
  <si>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</si>
  <si>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</si>
  <si>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</si>
  <si>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</si>
  <si>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</si>
  <si>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</si>
  <si>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</si>
  <si>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</si>
  <si>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</si>
  <si>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</si>
  <si>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</si>
  <si>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</si>
  <si>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</si>
  <si>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</si>
  <si>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</si>
  <si>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</si>
  <si>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</si>
  <si>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</si>
  <si>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</si>
  <si>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</si>
  <si>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</si>
  <si>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</si>
  <si>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</si>
  <si>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</si>
  <si>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</si>
  <si>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</si>
  <si>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</si>
  <si>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</si>
  <si>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</si>
  <si>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</si>
  <si>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</si>
  <si>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</si>
  <si>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</si>
  <si>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</si>
  <si>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</si>
  <si>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</si>
  <si>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</si>
  <si>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</si>
  <si>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</si>
  <si>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</si>
  <si>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</si>
  <si>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</si>
  <si>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</si>
  <si>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</si>
  <si>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</si>
  <si>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</si>
  <si>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</si>
  <si>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</si>
  <si>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</si>
  <si>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</si>
  <si>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</si>
  <si>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</si>
  <si>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</si>
  <si>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</si>
  <si>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</si>
  <si>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</si>
  <si>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</si>
  <si>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</si>
  <si>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</si>
  <si>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</si>
  <si>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</si>
  <si>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</si>
  <si>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</si>
  <si>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</si>
  <si>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</si>
  <si>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</si>
  <si>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</si>
  <si>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</si>
  <si>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</si>
  <si>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</si>
  <si>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</si>
  <si>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</si>
  <si>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</si>
  <si>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</si>
  <si>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</si>
  <si>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</si>
  <si>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</si>
  <si>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</si>
  <si>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</si>
  <si>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</si>
  <si>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</si>
  <si>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</si>
  <si>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</si>
  <si>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</si>
  <si>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</si>
  <si>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</si>
  <si>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</si>
  <si>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</si>
  <si>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</si>
  <si>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</si>
  <si>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</si>
  <si>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</si>
  <si>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</si>
  <si>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</si>
  <si>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</si>
  <si>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</si>
  <si>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</si>
  <si>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</si>
  <si>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</si>
  <si>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</si>
  <si>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</si>
  <si>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</si>
  <si>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</si>
  <si>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</si>
  <si>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</si>
  <si>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</si>
  <si>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</si>
  <si>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</si>
  <si>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</si>
  <si>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</si>
  <si>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</si>
  <si>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</si>
  <si>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</si>
  <si>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</si>
  <si>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</si>
  <si>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</si>
  <si>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</si>
  <si>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</si>
  <si>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</si>
  <si>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</si>
  <si>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</si>
  <si>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</si>
  <si>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</si>
  <si>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</si>
  <si>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</si>
  <si>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</si>
  <si>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</si>
  <si>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</si>
  <si>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</si>
  <si>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</si>
  <si>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</si>
  <si>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</si>
  <si>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</si>
  <si>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</si>
  <si>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</si>
  <si>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</si>
  <si>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</si>
  <si>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</si>
  <si>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</si>
  <si>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</si>
  <si>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</si>
  <si>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</si>
  <si>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</si>
  <si>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</si>
  <si>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</si>
  <si>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</si>
  <si>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</si>
  <si>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</si>
  <si>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</si>
  <si>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</si>
  <si>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</si>
  <si>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</si>
  <si>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</si>
  <si>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</si>
  <si>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</si>
  <si>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</si>
  <si>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</si>
  <si>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</si>
  <si>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</si>
  <si>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</si>
  <si>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</si>
  <si>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</si>
  <si>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</si>
  <si>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</si>
  <si>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</si>
  <si>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</si>
  <si>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</si>
  <si>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</si>
  <si>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</si>
  <si>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</si>
  <si>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</si>
  <si>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</si>
  <si>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</si>
  <si>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</si>
  <si>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</si>
  <si>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</si>
  <si>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</si>
  <si>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</si>
  <si>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</si>
  <si>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</si>
  <si>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</si>
  <si>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</si>
  <si>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</si>
  <si>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</si>
  <si>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</si>
  <si>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</si>
  <si>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</si>
  <si>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</si>
  <si>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</si>
  <si>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</si>
  <si>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</si>
  <si>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</si>
  <si>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</si>
  <si>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</si>
  <si>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</si>
  <si>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</si>
  <si>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</si>
  <si>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</si>
  <si>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</si>
  <si>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</si>
  <si>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</si>
  <si>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</si>
  <si>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</si>
  <si>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</si>
  <si>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</si>
  <si>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</si>
  <si>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</si>
  <si>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</si>
  <si>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</si>
  <si>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</si>
  <si>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</si>
  <si>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</si>
  <si>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</si>
  <si>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</si>
  <si>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</si>
  <si>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</si>
  <si>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</si>
  <si>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</si>
  <si>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</si>
  <si>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</si>
  <si>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</si>
  <si>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</si>
  <si>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</si>
  <si>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</si>
  <si>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</si>
  <si>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</si>
  <si>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</si>
  <si>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</si>
  <si>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</si>
  <si>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</si>
  <si>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</si>
  <si>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</si>
  <si>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</si>
  <si>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</si>
  <si>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</si>
  <si>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</si>
  <si>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</si>
  <si>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</si>
  <si>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</si>
  <si>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</si>
  <si>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</si>
  <si>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</si>
  <si>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</si>
  <si>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</si>
  <si>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</si>
  <si>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</si>
  <si>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</si>
  <si>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</si>
  <si>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</si>
  <si>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</si>
  <si>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</si>
  <si>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</si>
  <si>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</si>
  <si>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</si>
  <si>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</si>
  <si>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</si>
  <si>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</si>
  <si>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</si>
  <si>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</si>
  <si>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</si>
  <si>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</si>
  <si>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</si>
  <si>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</si>
  <si>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</si>
  <si>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</si>
  <si>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</si>
  <si>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</si>
  <si>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</si>
  <si>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</si>
  <si>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</si>
  <si>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</si>
  <si>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</si>
  <si>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</si>
  <si>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</si>
  <si>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</si>
  <si>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</si>
  <si>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</si>
  <si>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</si>
  <si>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</si>
  <si>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</si>
  <si>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</si>
  <si>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</si>
  <si>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</si>
  <si>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</si>
  <si>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</si>
  <si>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</si>
  <si>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</si>
  <si>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</si>
  <si>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</si>
  <si>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</si>
  <si>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</si>
  <si>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</si>
  <si>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</si>
  <si>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</si>
  <si>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</si>
  <si>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</si>
  <si>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</si>
  <si>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</si>
  <si>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</si>
  <si>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</si>
  <si>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</si>
  <si>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</si>
  <si>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</si>
  <si>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</si>
  <si>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</si>
  <si>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</si>
  <si>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</si>
  <si>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</si>
  <si>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</si>
  <si>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</si>
  <si>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</si>
  <si>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</si>
  <si>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</si>
  <si>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</si>
  <si>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</si>
  <si>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</si>
  <si>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</si>
  <si>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</si>
  <si>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</si>
  <si>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</si>
  <si>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</si>
  <si>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</si>
  <si>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</si>
  <si>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</si>
  <si>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</si>
  <si>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</si>
  <si>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</si>
  <si>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</si>
  <si>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</si>
  <si>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</si>
  <si>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</si>
  <si>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</si>
  <si>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</si>
  <si>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</si>
  <si>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</si>
  <si>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</si>
  <si>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</si>
  <si>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</si>
  <si>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</si>
  <si>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</si>
  <si>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</si>
  <si>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</si>
  <si>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</si>
  <si>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</si>
  <si>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</si>
  <si>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</si>
  <si>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</si>
  <si>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</si>
  <si>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</si>
  <si>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</si>
  <si>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</si>
  <si>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</si>
  <si>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</si>
  <si>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</si>
  <si>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</si>
  <si>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</si>
  <si>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</si>
  <si>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</si>
  <si>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</si>
  <si>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</si>
  <si>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</si>
  <si>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</si>
  <si>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</si>
  <si>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</si>
  <si>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</si>
  <si>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</si>
  <si>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</si>
  <si>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</si>
  <si>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</si>
  <si>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</si>
  <si>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</si>
  <si>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</si>
  <si>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</si>
  <si>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</si>
  <si>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</si>
  <si>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</si>
  <si>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</si>
  <si>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</si>
  <si>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</si>
  <si>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</si>
  <si>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</si>
  <si>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</si>
  <si>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</si>
  <si>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</si>
  <si>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</si>
  <si>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</si>
  <si>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</si>
  <si>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</si>
  <si>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</si>
  <si>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</si>
  <si>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</si>
  <si>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</si>
  <si>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</si>
  <si>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</si>
  <si>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</si>
  <si>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</si>
  <si>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</si>
  <si>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</si>
  <si>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</si>
  <si>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</si>
  <si>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</si>
  <si>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</si>
  <si>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</si>
  <si>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</si>
  <si>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</si>
  <si>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</si>
  <si>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</si>
  <si>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</si>
  <si>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</si>
  <si>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</si>
  <si>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</si>
  <si>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</si>
  <si>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</si>
  <si>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</si>
  <si>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</si>
  <si>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</si>
  <si>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</si>
  <si>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</si>
  <si>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</si>
  <si>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</si>
  <si>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</si>
  <si>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</si>
  <si>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</si>
  <si>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</si>
  <si>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</si>
  <si>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</si>
  <si>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</si>
  <si>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</si>
  <si>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</si>
  <si>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</si>
  <si>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</si>
  <si>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</si>
  <si>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</si>
  <si>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</si>
  <si>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</si>
  <si>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</si>
  <si>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</si>
  <si>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</si>
  <si>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</si>
  <si>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</si>
  <si>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</si>
  <si>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</si>
  <si>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</si>
  <si>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</si>
  <si>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</si>
  <si>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</si>
  <si>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</si>
  <si>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</si>
  <si>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</si>
  <si>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</si>
  <si>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</si>
  <si>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</si>
  <si>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</si>
  <si>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</si>
  <si>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</si>
  <si>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</si>
  <si>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</si>
  <si>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</si>
  <si>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</si>
  <si>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</si>
  <si>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</si>
  <si>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</si>
  <si>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</si>
  <si>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</si>
  <si>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</si>
  <si>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</si>
  <si>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</si>
  <si>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</si>
  <si>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</si>
  <si>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</si>
  <si>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</si>
  <si>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</si>
  <si>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</si>
  <si>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</si>
  <si>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</si>
  <si>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</si>
  <si>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</si>
  <si>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</si>
  <si>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</si>
  <si>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</si>
  <si>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</si>
  <si>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</si>
  <si>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</si>
  <si>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</si>
  <si>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</si>
  <si>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</si>
  <si>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</si>
  <si>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</si>
  <si>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</si>
  <si>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</si>
  <si>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</si>
  <si>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</si>
  <si>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</si>
  <si>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</si>
  <si>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</si>
  <si>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</si>
  <si>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</si>
  <si>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</si>
  <si>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</si>
  <si>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</si>
  <si>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</si>
  <si>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</si>
  <si>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</si>
  <si>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</si>
  <si>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</si>
  <si>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</si>
  <si>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</si>
  <si>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</si>
  <si>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</si>
  <si>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</si>
  <si>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</si>
  <si>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</si>
  <si>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</si>
  <si>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</si>
  <si>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</si>
  <si>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</si>
  <si>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</si>
  <si>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</si>
  <si>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</si>
  <si>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</si>
  <si>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</si>
  <si>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</si>
  <si>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</si>
  <si>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</si>
  <si>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</si>
  <si>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</si>
  <si>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</si>
  <si>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</si>
  <si>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</si>
  <si>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</si>
  <si>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</si>
  <si>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</si>
  <si>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</si>
  <si>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</si>
  <si>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</si>
  <si>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</si>
  <si>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</si>
  <si>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</si>
  <si>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</si>
  <si>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</si>
  <si>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</si>
  <si>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</si>
  <si>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</si>
  <si>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</si>
  <si>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</si>
  <si>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</si>
  <si>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</si>
  <si>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</si>
  <si>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</si>
  <si>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</si>
  <si>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</si>
  <si>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</si>
  <si>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</si>
  <si>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</si>
  <si>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</si>
  <si>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</si>
  <si>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</si>
  <si>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</si>
  <si>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</si>
  <si>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</si>
  <si>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</si>
  <si>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</si>
  <si>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</si>
  <si>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</si>
  <si>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</si>
  <si>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</si>
  <si>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</si>
  <si>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</si>
  <si>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</si>
  <si>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</si>
  <si>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</si>
  <si>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</si>
  <si>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</si>
  <si>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</si>
  <si>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</si>
  <si>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</si>
  <si>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</si>
  <si>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</si>
  <si>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</si>
  <si>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</si>
  <si>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</si>
  <si>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</si>
  <si>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</si>
  <si>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</si>
  <si>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</si>
  <si>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</si>
  <si>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</si>
  <si>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</si>
  <si>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</si>
  <si>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</si>
  <si>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</si>
  <si>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</si>
  <si>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</si>
  <si>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</si>
  <si>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</si>
  <si>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</si>
  <si>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</si>
  <si>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</si>
  <si>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</si>
  <si>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</si>
  <si>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</si>
  <si>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</si>
  <si>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</si>
  <si>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</si>
  <si>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</si>
  <si>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</si>
  <si>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</si>
  <si>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</si>
  <si>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</si>
  <si>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</si>
  <si>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</si>
  <si>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</si>
  <si>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</si>
  <si>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</si>
  <si>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</si>
  <si>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</si>
  <si>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</si>
  <si>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</si>
  <si>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</si>
  <si>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</si>
  <si>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</si>
  <si>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</si>
  <si>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</si>
  <si>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</si>
  <si>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</si>
  <si>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</si>
  <si>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</si>
  <si>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</si>
  <si>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</si>
  <si>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</si>
  <si>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</si>
  <si>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</si>
  <si>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</si>
  <si>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</si>
  <si>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</si>
  <si>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</si>
  <si>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</si>
  <si>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</si>
  <si>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</si>
  <si>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</si>
  <si>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</si>
  <si>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</si>
  <si>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</si>
  <si>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</si>
  <si>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</si>
  <si>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</si>
  <si>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</si>
  <si>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</si>
  <si>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</si>
  <si>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</si>
  <si>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</si>
  <si>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</si>
  <si>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</si>
  <si>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</si>
  <si>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</si>
  <si>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</si>
  <si>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</si>
  <si>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</si>
  <si>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</si>
  <si>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</si>
  <si>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</si>
  <si>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</si>
  <si>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</si>
  <si>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</si>
  <si>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</si>
  <si>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</si>
  <si>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</si>
  <si>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</si>
  <si>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</si>
  <si>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</si>
  <si>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</si>
  <si>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</si>
  <si>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</si>
  <si>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</si>
  <si>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</si>
  <si>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</si>
  <si>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</si>
  <si>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</si>
  <si>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</si>
  <si>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</si>
  <si>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</si>
  <si>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</si>
  <si>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</si>
  <si>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</si>
  <si>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</si>
  <si>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</si>
  <si>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</si>
  <si>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</si>
  <si>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</si>
  <si>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</si>
  <si>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</si>
  <si>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</si>
  <si>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</si>
  <si>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</si>
  <si>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</si>
  <si>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</si>
  <si>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</si>
  <si>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</si>
  <si>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</si>
  <si>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</si>
  <si>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</si>
  <si>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</si>
  <si>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</si>
  <si>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</si>
  <si>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</si>
  <si>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</si>
  <si>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</si>
  <si>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</si>
  <si>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</si>
  <si>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</si>
  <si>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</si>
  <si>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</si>
  <si>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</si>
  <si>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</si>
  <si>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</si>
  <si>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</si>
  <si>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</si>
  <si>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</si>
  <si>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</si>
  <si>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</si>
  <si>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</si>
  <si>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</si>
  <si>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</si>
  <si>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</si>
  <si>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</si>
  <si>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</si>
  <si>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</si>
  <si>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</si>
  <si>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</si>
  <si>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</si>
  <si>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</si>
  <si>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</si>
  <si>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</si>
  <si>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</si>
  <si>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</si>
  <si>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</si>
  <si>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</si>
  <si>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</si>
  <si>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</si>
  <si>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</si>
  <si>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</si>
  <si>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</si>
  <si>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</si>
  <si>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</si>
  <si>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</si>
  <si>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</si>
  <si>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</si>
  <si>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</si>
  <si>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</si>
  <si>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</si>
  <si>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</si>
  <si>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</si>
  <si>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</si>
  <si>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</si>
  <si>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</si>
  <si>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</si>
  <si>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</si>
  <si>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</si>
  <si>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</si>
  <si>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</si>
  <si>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</si>
  <si>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</si>
  <si>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</si>
  <si>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</si>
  <si>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</si>
  <si>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</si>
  <si>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</si>
  <si>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</si>
  <si>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</si>
  <si>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</si>
  <si>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</si>
  <si>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</si>
  <si>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</si>
  <si>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</si>
  <si>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</si>
  <si>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</si>
  <si>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</si>
  <si>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</si>
  <si>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</si>
  <si>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</si>
  <si>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</si>
  <si>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</si>
  <si>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</si>
  <si>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</si>
  <si>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</si>
  <si>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</si>
  <si>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</si>
  <si>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</si>
  <si>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</si>
  <si>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</si>
  <si>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</si>
  <si>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</si>
  <si>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</si>
  <si>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</si>
  <si>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</si>
  <si>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</si>
  <si>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</si>
  <si>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</si>
  <si>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</si>
  <si>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</si>
  <si>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</si>
  <si>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</si>
  <si>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</si>
  <si>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</si>
  <si>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</si>
  <si>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</si>
  <si>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</si>
  <si>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</si>
  <si>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</si>
  <si>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</si>
  <si>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</si>
  <si>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</si>
  <si>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</si>
  <si>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</si>
  <si>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</si>
  <si>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</si>
  <si>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</si>
  <si>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</si>
  <si>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</si>
  <si>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</si>
  <si>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</si>
  <si>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</si>
  <si>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</si>
  <si>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</si>
  <si>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</si>
  <si>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</si>
  <si>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</si>
  <si>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</si>
  <si>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</si>
  <si>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</si>
  <si>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</si>
  <si>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</si>
  <si>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</si>
  <si>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</si>
  <si>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</si>
  <si>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</si>
  <si>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</si>
  <si>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</si>
  <si>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</si>
  <si>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</si>
  <si>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</si>
  <si>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</si>
  <si>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</si>
  <si>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</si>
  <si>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</si>
  <si>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</si>
  <si>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</si>
  <si>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</si>
  <si>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</si>
  <si>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</si>
  <si>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</si>
  <si>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</si>
  <si>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</si>
  <si>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</si>
  <si>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</si>
  <si>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</si>
  <si>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</si>
  <si>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</si>
  <si>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</si>
  <si>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</si>
  <si>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</si>
  <si>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</si>
  <si>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</si>
  <si>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</si>
  <si>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</si>
  <si>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</si>
  <si>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</si>
  <si>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</si>
  <si>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</si>
  <si>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</si>
  <si>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</si>
  <si>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</si>
  <si>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</si>
  <si>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</si>
  <si>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</si>
  <si>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</si>
  <si>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</si>
  <si>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</si>
  <si>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</si>
  <si>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</si>
  <si>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</si>
  <si>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</si>
  <si>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</si>
  <si>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</si>
  <si>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</si>
  <si>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</si>
  <si>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</si>
  <si>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</si>
  <si>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</si>
  <si>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</si>
  <si>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</si>
  <si>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</si>
  <si>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</si>
  <si>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</si>
  <si>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</si>
  <si>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</si>
  <si>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</si>
  <si>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</si>
  <si>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</si>
  <si>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</si>
  <si>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</si>
  <si>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</si>
  <si>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</si>
  <si>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</si>
  <si>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</si>
  <si>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</si>
  <si>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</si>
  <si>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</si>
  <si>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</si>
  <si>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</si>
  <si>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</si>
  <si>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</si>
  <si>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</si>
  <si>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</si>
  <si>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</si>
  <si>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</si>
  <si>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</si>
  <si>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</si>
  <si>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</si>
  <si>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</si>
  <si>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</si>
  <si>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</si>
  <si>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</si>
  <si>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</si>
  <si>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</si>
  <si>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</si>
  <si>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</si>
  <si>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</si>
  <si>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</si>
  <si>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</si>
  <si>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</si>
  <si>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</si>
  <si>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</si>
  <si>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</si>
  <si>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</si>
  <si>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</si>
  <si>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</si>
  <si>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</si>
  <si>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</si>
  <si>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</si>
  <si>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</si>
  <si>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</si>
  <si>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</si>
  <si>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</si>
  <si>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</si>
  <si>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</si>
  <si>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</si>
  <si>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</si>
  <si>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</si>
  <si>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</si>
  <si>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</si>
  <si>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</si>
  <si>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</si>
  <si>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</si>
  <si>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</si>
  <si>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</si>
  <si>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</si>
  <si>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</si>
  <si>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</si>
  <si>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</si>
  <si>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</si>
  <si>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</si>
  <si>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</si>
  <si>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</si>
  <si>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</si>
  <si>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</si>
  <si>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</si>
  <si>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</si>
  <si>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</si>
  <si>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</si>
  <si>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</si>
  <si>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</si>
  <si>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</si>
  <si>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</si>
  <si>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</si>
  <si>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</si>
  <si>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</si>
  <si>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</si>
  <si>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</si>
  <si>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</si>
  <si>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</si>
  <si>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</si>
  <si>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</si>
  <si>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</si>
  <si>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</si>
  <si>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</si>
  <si>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</si>
  <si>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</si>
  <si>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</si>
  <si>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</si>
  <si>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</si>
  <si>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</si>
  <si>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</si>
  <si>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</si>
  <si>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</si>
  <si>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</si>
  <si>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</si>
  <si>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</si>
  <si>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</si>
  <si>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</si>
  <si>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</si>
  <si>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</si>
  <si>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</si>
  <si>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</si>
  <si>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</si>
  <si>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</si>
  <si>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</si>
  <si>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</si>
  <si>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</si>
  <si>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</si>
  <si>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</si>
  <si>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</si>
  <si>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</si>
  <si>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</si>
  <si>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</si>
  <si>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</si>
  <si>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</si>
  <si>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</si>
  <si>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</si>
  <si>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</si>
  <si>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</si>
  <si>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</si>
  <si>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</si>
  <si>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</si>
  <si>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</si>
  <si>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</si>
  <si>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</si>
  <si>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</si>
  <si>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</si>
  <si>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</si>
  <si>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</si>
  <si>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</si>
  <si>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</si>
  <si>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</si>
  <si>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</si>
  <si>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</si>
  <si>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</si>
  <si>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</si>
  <si>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</si>
  <si>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</si>
  <si>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</si>
  <si>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</si>
  <si>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</si>
  <si>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</si>
  <si>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</si>
  <si>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</si>
  <si>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</si>
  <si>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</si>
  <si>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</si>
  <si>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</si>
  <si>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</si>
  <si>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</si>
  <si>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</si>
  <si>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</si>
  <si>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</si>
  <si>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</si>
  <si>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</si>
  <si>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</si>
  <si>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</si>
  <si>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</si>
  <si>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</si>
  <si>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</si>
  <si>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</si>
  <si>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</si>
  <si>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</si>
  <si>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</si>
  <si>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</si>
  <si>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</si>
  <si>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</si>
  <si>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</si>
  <si>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</si>
  <si>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</si>
  <si>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</si>
  <si>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</si>
  <si>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</si>
  <si>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</si>
  <si>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</si>
  <si>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</si>
  <si>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</si>
  <si>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</si>
  <si>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</si>
  <si>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</si>
  <si>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</si>
  <si>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</si>
  <si>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</si>
  <si>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</si>
  <si>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</si>
  <si>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</si>
  <si>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</si>
  <si>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</si>
  <si>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</si>
  <si>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</si>
  <si>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</si>
  <si>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</si>
  <si>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</si>
  <si>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</si>
  <si>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</si>
  <si>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</si>
  <si>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</si>
  <si>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</si>
  <si>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</si>
  <si>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</si>
  <si>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</si>
  <si>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</si>
  <si>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</si>
  <si>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</si>
  <si>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</si>
  <si>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</si>
  <si>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</si>
  <si>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</si>
  <si>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</si>
  <si>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</si>
  <si>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</si>
  <si>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</si>
  <si>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</si>
  <si>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</si>
  <si>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</si>
  <si>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</si>
  <si>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</si>
  <si>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</si>
  <si>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</si>
  <si>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</si>
  <si>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</si>
  <si>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</si>
  <si>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</si>
  <si>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</si>
  <si>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</si>
  <si>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</si>
  <si>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</si>
  <si>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</si>
  <si>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</si>
  <si>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</si>
  <si>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</si>
  <si>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</si>
  <si>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</si>
  <si>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</si>
  <si>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</si>
  <si>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</si>
  <si>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</si>
  <si>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</si>
  <si>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</si>
  <si>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</si>
  <si>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</si>
  <si>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</si>
  <si>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</si>
  <si>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</si>
  <si>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</si>
  <si>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</si>
  <si>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</si>
  <si>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</si>
  <si>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</si>
  <si>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</si>
  <si>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</si>
  <si>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</si>
  <si>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</si>
  <si>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</si>
  <si>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</si>
  <si>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</si>
  <si>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</si>
  <si>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</si>
  <si>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</si>
  <si>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</si>
  <si>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</si>
  <si>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</si>
  <si>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</si>
  <si>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</si>
  <si>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</si>
  <si>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</si>
  <si>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</si>
  <si>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</si>
  <si>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</si>
  <si>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</si>
  <si>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</si>
  <si>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</si>
  <si>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</si>
  <si>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</si>
  <si>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</si>
  <si>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</si>
  <si>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</si>
  <si>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</si>
  <si>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</si>
  <si>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</si>
  <si>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</si>
  <si>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</si>
  <si>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</si>
  <si>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</si>
  <si>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</si>
  <si>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</si>
  <si>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</si>
  <si>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</si>
  <si>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</si>
  <si>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</si>
  <si>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</si>
  <si>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</si>
  <si>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</si>
  <si>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</si>
  <si>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</si>
  <si>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</si>
  <si>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</si>
  <si>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</si>
  <si>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</si>
  <si>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</si>
  <si>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</si>
  <si>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</si>
  <si>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</si>
  <si>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</si>
  <si>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</si>
  <si>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</si>
  <si>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</si>
  <si>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</si>
  <si>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</si>
  <si>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</si>
  <si>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</si>
  <si>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</si>
  <si>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</si>
  <si>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</si>
  <si>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</si>
  <si>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</si>
  <si>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</si>
  <si>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</si>
  <si>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</si>
  <si>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</si>
  <si>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</si>
  <si>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</si>
  <si>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</si>
  <si>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</si>
  <si>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</si>
  <si>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</si>
  <si>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</si>
  <si>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</si>
  <si>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</si>
  <si>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</si>
  <si>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</si>
  <si>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</si>
  <si>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</si>
  <si>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</si>
  <si>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</si>
  <si>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</si>
  <si>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</si>
  <si>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</si>
  <si>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</si>
  <si>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</si>
  <si>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</si>
  <si>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</si>
  <si>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</si>
  <si>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</si>
  <si>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</si>
  <si>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</si>
  <si>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</si>
  <si>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</si>
  <si>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</si>
  <si>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</si>
  <si>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</si>
  <si>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</si>
  <si>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</si>
  <si>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</si>
  <si>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</si>
  <si>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</si>
  <si>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</si>
  <si>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</si>
  <si>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</si>
  <si>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</si>
  <si>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</si>
  <si>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</si>
  <si>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</si>
  <si>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</si>
  <si>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</si>
  <si>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</si>
  <si>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</si>
  <si>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</si>
  <si>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</si>
  <si>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</si>
  <si>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</si>
  <si>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</si>
  <si>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</si>
  <si>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</si>
  <si>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</si>
  <si>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</si>
  <si>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</si>
  <si>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</si>
  <si>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</si>
  <si>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</si>
  <si>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</si>
  <si>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</si>
  <si>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</si>
  <si>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</si>
  <si>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</si>
  <si>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</si>
  <si>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</si>
  <si>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</si>
  <si>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</si>
  <si>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</si>
  <si>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</si>
  <si>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</si>
  <si>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</si>
  <si>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</si>
  <si>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</si>
  <si>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</si>
  <si>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</si>
  <si>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</si>
  <si>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</si>
  <si>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</si>
  <si>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</si>
  <si>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</si>
  <si>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</si>
  <si>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</si>
  <si>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</si>
  <si>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</si>
  <si>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</si>
  <si>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</si>
  <si>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</si>
  <si>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</si>
  <si>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</si>
  <si>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</si>
  <si>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</si>
  <si>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</si>
  <si>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</si>
  <si>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</si>
  <si>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</si>
  <si>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</si>
  <si>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</si>
  <si>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</si>
  <si>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</si>
  <si>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</si>
  <si>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</si>
  <si>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</si>
  <si>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</si>
  <si>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</si>
  <si>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</si>
  <si>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</si>
  <si>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</si>
  <si>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</si>
  <si>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</si>
  <si>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</si>
  <si>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</si>
  <si>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</si>
  <si>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</si>
  <si>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</si>
  <si>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</si>
  <si>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</si>
  <si>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</si>
  <si>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</si>
  <si>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</si>
  <si>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</si>
  <si>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</si>
  <si>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</si>
  <si>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</si>
  <si>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</si>
  <si>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</si>
  <si>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</si>
  <si>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</si>
  <si>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</si>
  <si>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</si>
  <si>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</si>
  <si>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</si>
  <si>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</si>
  <si>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</si>
  <si>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</si>
  <si>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</si>
  <si>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</si>
  <si>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</si>
  <si>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</si>
  <si>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</si>
  <si>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</si>
  <si>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</si>
  <si>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</si>
  <si>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</si>
  <si>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</si>
  <si>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</si>
  <si>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</si>
  <si>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</si>
  <si>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</si>
  <si>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</si>
  <si>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</si>
  <si>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</si>
  <si>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</si>
  <si>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</si>
  <si>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</si>
  <si>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</si>
  <si>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</si>
  <si>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</si>
  <si>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</si>
  <si>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</si>
  <si>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</si>
  <si>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</si>
  <si>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</si>
  <si>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</si>
  <si>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</si>
  <si>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</si>
  <si>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</si>
  <si>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</si>
  <si>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</si>
  <si>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</si>
  <si>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</si>
  <si>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</si>
  <si>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</si>
  <si>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</si>
  <si>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</si>
  <si>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</si>
  <si>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</si>
  <si>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</si>
  <si>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</si>
  <si>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</si>
  <si>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</si>
  <si>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</si>
  <si>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</si>
  <si>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</si>
  <si>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</si>
  <si>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</si>
  <si>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</si>
  <si>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</si>
  <si>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</si>
  <si>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</si>
  <si>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</si>
  <si>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</si>
  <si>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</si>
  <si>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</si>
  <si>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</si>
  <si>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</si>
  <si>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</si>
  <si>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</si>
  <si>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</si>
  <si>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</si>
  <si>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</si>
  <si>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</si>
  <si>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</si>
  <si>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</si>
  <si>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</si>
  <si>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</si>
  <si>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</si>
  <si>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</si>
  <si>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</si>
  <si>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</si>
  <si>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</si>
  <si>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</si>
  <si>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</si>
  <si>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</si>
  <si>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</si>
  <si>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</si>
  <si>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</si>
  <si>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</si>
  <si>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</si>
  <si>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</si>
  <si>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</si>
  <si>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</si>
  <si>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</si>
  <si>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</si>
  <si>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</si>
  <si>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</si>
  <si>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</si>
  <si>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</si>
  <si>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</si>
  <si>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</si>
  <si>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</si>
  <si>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</si>
  <si>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</si>
  <si>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</si>
  <si>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</si>
  <si>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</si>
  <si>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</si>
  <si>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</si>
  <si>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</si>
  <si>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</si>
  <si>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</si>
  <si>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</si>
  <si>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</si>
  <si>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</si>
  <si>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</si>
  <si>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</si>
  <si>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</si>
  <si>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</si>
  <si>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</si>
  <si>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</si>
  <si>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</si>
  <si>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</si>
  <si>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</si>
  <si>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</si>
  <si>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</si>
  <si>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</si>
  <si>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</si>
  <si>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</si>
  <si>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</si>
  <si>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</si>
  <si>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</si>
  <si>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</si>
  <si>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</si>
  <si>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</si>
  <si>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</si>
  <si>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</si>
  <si>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</si>
  <si>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</si>
  <si>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</si>
  <si>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</si>
  <si>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</si>
  <si>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</si>
  <si>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</si>
  <si>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</si>
  <si>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</si>
  <si>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</si>
  <si>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</si>
  <si>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</si>
  <si>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</si>
  <si>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</si>
  <si>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</si>
  <si>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</si>
  <si>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</si>
  <si>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</si>
  <si>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</si>
  <si>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</si>
  <si>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</si>
  <si>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</si>
  <si>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</si>
  <si>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</si>
  <si>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</si>
  <si>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</si>
  <si>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</si>
  <si>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</si>
  <si>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</si>
  <si>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</si>
  <si>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</si>
  <si>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</si>
  <si>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</si>
  <si>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</si>
  <si>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</si>
  <si>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</si>
  <si>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</si>
  <si>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</si>
  <si>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</si>
  <si>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</si>
  <si>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</si>
  <si>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</si>
  <si>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</si>
  <si>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</si>
  <si>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</si>
  <si>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</si>
  <si>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</si>
  <si>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</si>
  <si>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</si>
  <si>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</si>
  <si>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</si>
  <si>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</si>
  <si>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</si>
  <si>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</si>
  <si>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</si>
  <si>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</si>
  <si>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</si>
  <si>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</si>
  <si>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</si>
  <si>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</si>
  <si>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</si>
  <si>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</si>
  <si>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</si>
  <si>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</si>
  <si>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</si>
  <si>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</si>
  <si>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</si>
  <si>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</si>
  <si>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</si>
  <si>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</si>
  <si>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</si>
  <si>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</si>
  <si>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</si>
  <si>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</si>
  <si>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</si>
  <si>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</si>
  <si>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</si>
  <si>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</si>
  <si>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</si>
  <si>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</si>
  <si>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</si>
  <si>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</si>
  <si>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</si>
  <si>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</si>
  <si>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</si>
  <si>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</si>
  <si>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</si>
  <si>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</si>
  <si>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</si>
  <si>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</si>
  <si>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</si>
  <si>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</si>
  <si>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</si>
  <si>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</si>
  <si>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</si>
  <si>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</si>
  <si>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</si>
  <si>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</si>
  <si>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</si>
  <si>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</si>
  <si>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</si>
  <si>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</si>
  <si>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</si>
  <si>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</si>
  <si>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</si>
  <si>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</si>
  <si>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</si>
  <si>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</si>
  <si>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</si>
  <si>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</si>
  <si>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</si>
  <si>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</si>
  <si>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</si>
  <si>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</si>
  <si>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</si>
  <si>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</si>
  <si>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</si>
  <si>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</si>
  <si>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</si>
  <si>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</si>
  <si>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</si>
  <si>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</si>
  <si>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</si>
  <si>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</si>
  <si>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</si>
  <si>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</si>
  <si>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</si>
  <si>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</si>
  <si>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</si>
  <si>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</si>
  <si>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</si>
  <si>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</si>
  <si>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</si>
  <si>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</si>
  <si>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</si>
  <si>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</si>
  <si>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</si>
  <si>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</si>
  <si>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</si>
  <si>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</si>
  <si>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</si>
  <si>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</si>
  <si>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</si>
  <si>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</si>
  <si>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</si>
  <si>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</si>
  <si>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</si>
  <si>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</si>
  <si>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</si>
  <si>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</si>
  <si>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</si>
  <si>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</si>
  <si>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</si>
  <si>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</si>
  <si>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</si>
  <si>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</si>
  <si>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</si>
  <si>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</si>
  <si>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</si>
  <si>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</si>
  <si>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</si>
  <si>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</si>
  <si>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</si>
  <si>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</si>
  <si>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</si>
  <si>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</si>
  <si>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</si>
  <si>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</si>
  <si>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</si>
  <si>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</si>
  <si>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</si>
  <si>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</si>
  <si>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</si>
  <si>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</si>
  <si>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</si>
  <si>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</si>
  <si>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</si>
  <si>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</si>
  <si>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</si>
  <si>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</si>
  <si>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</si>
  <si>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</si>
  <si>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</si>
  <si>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</si>
  <si>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</si>
  <si>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</si>
  <si>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</si>
  <si>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</si>
  <si>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</si>
  <si>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</si>
  <si>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</si>
  <si>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</si>
  <si>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</si>
  <si>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</si>
  <si>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</si>
  <si>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</si>
  <si>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</si>
  <si>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</si>
  <si>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</si>
  <si>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</si>
  <si>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</si>
  <si>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</si>
  <si>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</si>
  <si>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</si>
  <si>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</si>
  <si>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</si>
  <si>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</si>
  <si>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</si>
  <si>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</si>
  <si>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</si>
  <si>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</si>
  <si>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</si>
  <si>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</si>
  <si>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</si>
  <si>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</si>
  <si>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</si>
  <si>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</si>
  <si>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</si>
  <si>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</si>
  <si>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</si>
  <si>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</si>
  <si>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</si>
  <si>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</si>
  <si>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</si>
  <si>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</si>
  <si>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</si>
  <si>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</si>
  <si>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</si>
  <si>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</si>
  <si>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</si>
  <si>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</si>
  <si>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</si>
  <si>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</si>
  <si>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</si>
  <si>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</si>
  <si>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</si>
  <si>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</si>
  <si>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</si>
  <si>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</si>
  <si>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</si>
  <si>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</si>
  <si>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</si>
  <si>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</si>
  <si>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</si>
  <si>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</si>
  <si>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</si>
  <si>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</si>
  <si>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</si>
  <si>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</si>
  <si>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</si>
  <si>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</si>
  <si>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</si>
  <si>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</si>
  <si>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</si>
  <si>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</si>
  <si>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</si>
  <si>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</si>
  <si>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</si>
  <si>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</si>
  <si>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</si>
  <si>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</si>
  <si>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</si>
  <si>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</si>
  <si>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</si>
  <si>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</si>
  <si>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</si>
  <si>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</si>
  <si>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</si>
  <si>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</si>
  <si>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</si>
  <si>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</si>
  <si>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</si>
  <si>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</si>
  <si>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</si>
  <si>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</si>
  <si>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</si>
  <si>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</si>
  <si>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</si>
  <si>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</si>
  <si>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</si>
  <si>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</si>
  <si>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</si>
  <si>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</si>
  <si>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</si>
  <si>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</si>
  <si>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</si>
  <si>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</si>
  <si>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</si>
  <si>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</si>
  <si>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</si>
  <si>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</si>
  <si>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</si>
  <si>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</si>
  <si>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</si>
  <si>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</si>
  <si>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</si>
  <si>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</si>
  <si>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</si>
  <si>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</si>
  <si>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</si>
  <si>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</si>
  <si>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</si>
  <si>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</si>
  <si>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</si>
  <si>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</si>
  <si>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</si>
  <si>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</si>
  <si>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</si>
  <si>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</si>
  <si>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</si>
  <si>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</si>
  <si>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</si>
  <si>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</si>
  <si>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</si>
  <si>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</si>
  <si>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</si>
  <si>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</si>
  <si>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</si>
  <si>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</si>
  <si>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</si>
  <si>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</si>
  <si>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</si>
  <si>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</si>
  <si>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</si>
  <si>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</si>
  <si>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</si>
  <si>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</si>
  <si>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</si>
  <si>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</si>
  <si>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</si>
  <si>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</si>
  <si>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</si>
  <si>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</si>
  <si>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</si>
  <si>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</si>
  <si>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</si>
  <si>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</si>
  <si>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</si>
  <si>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</si>
  <si>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</si>
  <si>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</si>
  <si>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</si>
  <si>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</si>
  <si>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</si>
  <si>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</si>
  <si>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</si>
  <si>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</si>
  <si>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</si>
  <si>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</si>
  <si>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</si>
  <si>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</si>
  <si>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</si>
  <si>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</si>
  <si>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</si>
  <si>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</si>
  <si>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</si>
  <si>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</si>
  <si>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</si>
  <si>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</si>
  <si>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</si>
  <si>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</si>
  <si>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</si>
  <si>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</si>
  <si>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</si>
  <si>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</si>
  <si>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</si>
  <si>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</si>
  <si>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</si>
  <si>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</si>
  <si>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</si>
  <si>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</si>
  <si>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</si>
  <si>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</si>
  <si>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</si>
  <si>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</si>
  <si>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</si>
  <si>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</si>
  <si>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</si>
  <si>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</si>
  <si>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</si>
  <si>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</si>
  <si>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</si>
  <si>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</si>
  <si>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</si>
  <si>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</si>
  <si>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</si>
  <si>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</si>
  <si>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</si>
  <si>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</si>
  <si>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</si>
  <si>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</si>
  <si>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</si>
  <si>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</si>
  <si>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</si>
  <si>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</si>
  <si>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</si>
  <si>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</si>
  <si>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</si>
  <si>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</si>
  <si>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</si>
  <si>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</si>
  <si>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</si>
  <si>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</si>
  <si>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</si>
  <si>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</si>
  <si>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</si>
  <si>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</si>
  <si>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</si>
  <si>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</si>
  <si>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</si>
  <si>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</si>
  <si>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</si>
  <si>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</si>
  <si>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</si>
  <si>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</si>
  <si>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</si>
  <si>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</si>
  <si>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</si>
  <si>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</si>
  <si>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</si>
  <si>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</si>
  <si>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</si>
  <si>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</si>
  <si>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</si>
  <si>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</si>
  <si>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</si>
  <si>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</si>
  <si>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</si>
  <si>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</si>
  <si>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</si>
  <si>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</si>
  <si>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</si>
  <si>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</si>
  <si>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</si>
  <si>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</si>
  <si>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</si>
  <si>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</si>
  <si>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</si>
  <si>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</si>
  <si>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</si>
  <si>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</si>
  <si>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</si>
  <si>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</si>
  <si>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</si>
  <si>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</si>
  <si>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</si>
  <si>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</si>
  <si>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</si>
  <si>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</si>
  <si>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</si>
  <si>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</si>
  <si>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</si>
  <si>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</si>
  <si>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</si>
  <si>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</si>
  <si>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</si>
  <si>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</si>
  <si>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</si>
  <si>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</si>
  <si>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</si>
  <si>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</si>
  <si>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</si>
  <si>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</si>
  <si>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</si>
  <si>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</si>
  <si>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</si>
  <si>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</si>
  <si>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</si>
  <si>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</si>
  <si>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</si>
  <si>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</si>
  <si>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</si>
  <si>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</si>
  <si>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</si>
  <si>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</si>
  <si>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</si>
  <si>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</si>
  <si>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</si>
  <si>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</si>
  <si>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</si>
  <si>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</si>
  <si>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</si>
  <si>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</si>
  <si>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</si>
  <si>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</si>
  <si>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</si>
  <si>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</si>
  <si>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</si>
  <si>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</si>
  <si>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</si>
  <si>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</si>
  <si>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</si>
  <si>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</si>
  <si>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</si>
  <si>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</si>
  <si>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</si>
  <si>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</si>
  <si>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</si>
  <si>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</si>
  <si>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</si>
  <si>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</si>
  <si>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</si>
  <si>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</si>
  <si>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</si>
  <si>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</si>
  <si>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</si>
  <si>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</si>
  <si>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</si>
  <si>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</si>
  <si>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</si>
  <si>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</si>
  <si>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</si>
  <si>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</si>
  <si>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</si>
  <si>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</si>
  <si>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</si>
  <si>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</si>
  <si>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</si>
  <si>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</si>
  <si>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</si>
  <si>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</si>
  <si>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</si>
  <si>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</si>
  <si>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</si>
  <si>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</si>
  <si>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</si>
  <si>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</si>
  <si>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</si>
  <si>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</si>
  <si>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</si>
  <si>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</si>
  <si>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</si>
  <si>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</si>
  <si>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</si>
  <si>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</si>
  <si>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</si>
  <si>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</si>
  <si>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</si>
  <si>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</si>
  <si>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</si>
  <si>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</si>
  <si>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</si>
  <si>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</si>
  <si>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</si>
  <si>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</si>
  <si>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</si>
  <si>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</si>
  <si>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</si>
  <si>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</si>
  <si>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</si>
  <si>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</si>
  <si>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</si>
  <si>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</si>
  <si>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</si>
  <si>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</si>
  <si>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</si>
  <si>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</si>
  <si>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</si>
  <si>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</si>
  <si>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</si>
  <si>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</si>
  <si>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</si>
  <si>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</si>
  <si>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</si>
  <si>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</si>
  <si>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</si>
  <si>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</si>
  <si>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</si>
  <si>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</si>
  <si>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</si>
  <si>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</si>
  <si>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</si>
  <si>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</si>
  <si>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</si>
  <si>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</si>
  <si>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</si>
  <si>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</si>
  <si>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</si>
  <si>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</si>
  <si>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</si>
  <si>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</si>
  <si>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</si>
  <si>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</si>
  <si>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</si>
  <si>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</si>
  <si>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</si>
  <si>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</si>
  <si>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</si>
  <si>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</si>
  <si>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</si>
  <si>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</si>
  <si>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</si>
  <si>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</si>
  <si>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</si>
  <si>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</si>
  <si>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</si>
  <si>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</si>
  <si>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</si>
  <si>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</si>
  <si>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</si>
  <si>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</si>
  <si>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</si>
  <si>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</si>
  <si>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</si>
  <si>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</si>
  <si>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</si>
  <si>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</si>
  <si>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</si>
  <si>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</si>
  <si>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</si>
  <si>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</si>
  <si>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</si>
  <si>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</si>
  <si>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</si>
  <si>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</si>
  <si>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</si>
  <si>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</si>
  <si>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</si>
  <si>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</si>
  <si>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</si>
  <si>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</si>
  <si>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</si>
  <si>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</si>
  <si>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</si>
  <si>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</si>
  <si>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</si>
  <si>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</si>
  <si>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</si>
  <si>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</si>
  <si>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</si>
  <si>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</si>
  <si>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</si>
  <si>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</si>
  <si>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</si>
  <si>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</si>
  <si>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</si>
  <si>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</si>
  <si>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</si>
  <si>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</si>
  <si>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</si>
  <si>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</si>
  <si>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</si>
  <si>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</si>
  <si>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</si>
  <si>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</si>
  <si>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</si>
  <si>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</si>
  <si>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</si>
  <si>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</si>
  <si>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</si>
  <si>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</si>
  <si>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</si>
  <si>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</si>
  <si>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</si>
  <si>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</si>
  <si>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</si>
  <si>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</si>
  <si>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</si>
  <si>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</si>
  <si>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</si>
  <si>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</si>
  <si>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</si>
  <si>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</si>
  <si>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</si>
  <si>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</si>
  <si>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</si>
  <si>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</si>
  <si>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</si>
  <si>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</si>
  <si>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</si>
  <si>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</si>
  <si>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</si>
  <si>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</si>
  <si>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</si>
  <si>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</si>
  <si>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</si>
  <si>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</si>
  <si>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</si>
  <si>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</si>
  <si>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</si>
  <si>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</si>
  <si>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</si>
  <si>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</si>
  <si>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</si>
  <si>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</si>
  <si>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</si>
  <si>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</si>
  <si>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</si>
  <si>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</si>
  <si>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</si>
  <si>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</si>
  <si>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</si>
  <si>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</si>
  <si>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</si>
  <si>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</si>
  <si>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</si>
  <si>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</si>
  <si>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</si>
  <si>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</si>
  <si>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</si>
  <si>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</si>
  <si>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</si>
  <si>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</si>
  <si>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</si>
  <si>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</si>
  <si>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</si>
  <si>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</si>
  <si>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</si>
  <si>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</si>
  <si>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</si>
  <si>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</si>
  <si>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</si>
  <si>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</si>
  <si>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</si>
  <si>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</si>
  <si>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</si>
  <si>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</si>
  <si>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</si>
  <si>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</si>
  <si>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</si>
  <si>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</si>
  <si>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</si>
  <si>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</si>
  <si>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</si>
  <si>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</si>
  <si>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</si>
  <si>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</si>
  <si>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</si>
  <si>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</si>
  <si>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</si>
  <si>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</si>
  <si>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</si>
  <si>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</si>
  <si>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</si>
  <si>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</si>
  <si>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</si>
  <si>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</si>
  <si>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</si>
  <si>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</si>
  <si>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</si>
  <si>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</si>
  <si>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</si>
  <si>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</si>
  <si>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</si>
  <si>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</si>
  <si>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</si>
  <si>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</si>
  <si>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</si>
  <si>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</si>
  <si>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</si>
  <si>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</si>
  <si>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</si>
  <si>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</si>
  <si>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</si>
  <si>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</si>
  <si>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</si>
  <si>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</si>
  <si>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</si>
  <si>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</si>
  <si>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</si>
  <si>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</si>
  <si>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</si>
  <si>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</si>
  <si>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</si>
  <si>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</si>
  <si>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</si>
  <si>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</si>
  <si>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</si>
  <si>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</si>
  <si>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</si>
  <si>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</si>
  <si>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</si>
  <si>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</si>
  <si>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</si>
  <si>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</si>
  <si>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</si>
  <si>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</si>
  <si>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</si>
  <si>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</si>
  <si>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</si>
  <si>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</si>
  <si>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</si>
  <si>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</si>
  <si>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</si>
  <si>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</si>
  <si>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</si>
  <si>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</si>
  <si>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</si>
  <si>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</si>
  <si>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</si>
  <si>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</si>
  <si>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</si>
  <si>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</si>
  <si>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</si>
  <si>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</si>
  <si>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</si>
  <si>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</si>
  <si>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</si>
  <si>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</si>
  <si>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</si>
  <si>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</si>
  <si>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</si>
  <si>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</si>
  <si>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</si>
  <si>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</si>
  <si>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</si>
  <si>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</si>
  <si>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</si>
  <si>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</si>
  <si>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</si>
  <si>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</si>
  <si>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</si>
  <si>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</si>
  <si>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</si>
  <si>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</si>
  <si>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</si>
  <si>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</si>
  <si>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</si>
  <si>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</si>
  <si>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</si>
  <si>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</si>
  <si>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</si>
  <si>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</si>
  <si>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</si>
  <si>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</si>
  <si>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</si>
  <si>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</si>
  <si>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</si>
  <si>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</si>
  <si>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</si>
  <si>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</si>
  <si>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</si>
  <si>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</si>
  <si>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</si>
  <si>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</si>
  <si>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</si>
  <si>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</si>
  <si>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</si>
  <si>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</si>
  <si>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</si>
  <si>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</si>
  <si>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</si>
  <si>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</si>
  <si>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</si>
  <si>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</si>
  <si>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</si>
  <si>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</si>
  <si>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</si>
  <si>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</si>
  <si>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</si>
  <si>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</si>
  <si>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</si>
  <si>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</si>
  <si>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</si>
  <si>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</si>
  <si>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</si>
  <si>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</si>
  <si>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</si>
  <si>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</si>
  <si>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</si>
  <si>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</si>
  <si>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</si>
  <si>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</si>
  <si>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</si>
  <si>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</si>
  <si>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</si>
  <si>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</si>
  <si>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</si>
  <si>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</si>
  <si>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</si>
  <si>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</si>
  <si>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</si>
  <si>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</si>
  <si>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</si>
  <si>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</si>
  <si>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</si>
  <si>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</si>
  <si>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</si>
  <si>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</si>
  <si>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</si>
  <si>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</si>
  <si>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</si>
  <si>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</si>
  <si>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</si>
  <si>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</si>
  <si>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</si>
  <si>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</si>
  <si>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</si>
  <si>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</si>
  <si>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</si>
  <si>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</si>
  <si>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</si>
  <si>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</si>
  <si>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</si>
  <si>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</si>
  <si>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</si>
  <si>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</si>
  <si>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</si>
  <si>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</si>
  <si>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</si>
  <si>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</si>
  <si>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</si>
  <si>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</si>
  <si>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</si>
  <si>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</si>
  <si>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</si>
  <si>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</si>
  <si>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</si>
  <si>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</si>
  <si>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</si>
  <si>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</si>
  <si>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</si>
  <si>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</si>
  <si>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</si>
  <si>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</si>
  <si>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</si>
  <si>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</si>
  <si>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</si>
  <si>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</si>
  <si>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</si>
  <si>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</si>
  <si>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</si>
  <si>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</si>
  <si>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</si>
  <si>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</si>
  <si>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</si>
  <si>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</si>
  <si>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</si>
  <si>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</si>
  <si>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</si>
  <si>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</si>
  <si>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</si>
  <si>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</si>
  <si>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</si>
  <si>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</si>
  <si>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</si>
  <si>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</si>
  <si>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</si>
  <si>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</si>
  <si>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</si>
  <si>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</si>
  <si>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</si>
  <si>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</si>
  <si>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</si>
  <si>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</si>
  <si>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</si>
  <si>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</si>
  <si>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</si>
  <si>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</si>
  <si>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</si>
  <si>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</si>
  <si>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</si>
  <si>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</si>
  <si>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</si>
  <si>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</si>
  <si>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</si>
  <si>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</si>
  <si>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</si>
  <si>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</si>
  <si>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</si>
  <si>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</si>
  <si>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</si>
  <si>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</si>
  <si>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</si>
  <si>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</si>
  <si>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</si>
  <si>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</si>
  <si>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</si>
  <si>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</si>
  <si>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</si>
  <si>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</si>
  <si>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</si>
  <si>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</si>
  <si>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</si>
  <si>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</si>
  <si>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</si>
  <si>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</si>
  <si>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</si>
  <si>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</si>
  <si>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</si>
  <si>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</si>
  <si>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</si>
  <si>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</si>
  <si>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</si>
  <si>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</si>
  <si>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</si>
  <si>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</si>
  <si>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</si>
  <si>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</si>
  <si>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</si>
  <si>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</si>
  <si>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</si>
  <si>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</si>
  <si>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</si>
  <si>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</si>
  <si>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</si>
  <si>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</si>
  <si>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</si>
  <si>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</si>
  <si>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</si>
  <si>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</si>
  <si>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</si>
  <si>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</si>
  <si>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</si>
  <si>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</si>
  <si>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</si>
  <si>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</si>
  <si>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</si>
  <si>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</si>
  <si>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</si>
  <si>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</si>
  <si>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</si>
  <si>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</si>
  <si>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</si>
  <si>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</si>
  <si>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</si>
  <si>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</si>
  <si>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</si>
  <si>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</si>
  <si>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</si>
  <si>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</si>
  <si>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</si>
  <si>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</si>
  <si>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</si>
  <si>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</si>
  <si>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</si>
  <si>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</si>
  <si>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</si>
  <si>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</si>
  <si>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</si>
  <si>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</si>
  <si>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</si>
  <si>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</si>
  <si>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</si>
  <si>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</si>
  <si>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</si>
  <si>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</si>
  <si>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</si>
  <si>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</si>
  <si>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</si>
  <si>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</si>
  <si>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</si>
  <si>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</si>
  <si>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</si>
  <si>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</si>
  <si>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</si>
  <si>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</si>
  <si>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</si>
  <si>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</si>
  <si>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</si>
  <si>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</si>
  <si>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</si>
  <si>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</si>
  <si>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</si>
  <si>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</si>
  <si>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</si>
  <si>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</si>
  <si>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</si>
  <si>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</si>
  <si>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</si>
  <si>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</si>
  <si>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</si>
  <si>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</si>
  <si>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</si>
  <si>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</si>
  <si>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</si>
  <si>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</si>
  <si>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</si>
  <si>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</si>
  <si>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</si>
  <si>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</si>
  <si>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</si>
  <si>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</si>
  <si>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</si>
  <si>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</si>
  <si>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</si>
  <si>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</si>
  <si>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</si>
  <si>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</si>
  <si>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</si>
  <si>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</si>
  <si>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</si>
  <si>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</si>
  <si>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</si>
  <si>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</si>
  <si>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</si>
  <si>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</si>
  <si>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</si>
  <si>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</si>
  <si>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</si>
  <si>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</si>
  <si>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</si>
  <si>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</si>
  <si>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</si>
  <si>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</si>
  <si>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</si>
  <si>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</si>
  <si>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</si>
  <si>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</si>
  <si>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</si>
  <si>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</si>
  <si>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</si>
  <si>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</si>
  <si>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</si>
  <si>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</si>
  <si>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</si>
  <si>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</si>
  <si>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</si>
  <si>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</si>
  <si>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</si>
  <si>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</si>
  <si>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</si>
  <si>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</si>
  <si>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</si>
  <si>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</si>
  <si>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</si>
  <si>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</si>
  <si>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</si>
  <si>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</si>
  <si>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</si>
  <si>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</si>
  <si>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</si>
  <si>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</si>
  <si>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</si>
  <si>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</si>
  <si>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</si>
  <si>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</si>
  <si>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</si>
  <si>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</si>
  <si>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</si>
  <si>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</si>
  <si>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</si>
  <si>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</si>
  <si>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</si>
  <si>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</si>
  <si>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</si>
  <si>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</si>
  <si>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</si>
  <si>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</si>
  <si>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</si>
  <si>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</si>
  <si>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</si>
  <si>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</si>
  <si>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</si>
  <si>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</si>
  <si>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</si>
  <si>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</si>
  <si>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</si>
  <si>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</si>
  <si>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</si>
  <si>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</si>
  <si>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</si>
  <si>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</si>
  <si>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</si>
  <si>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</si>
  <si>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</si>
  <si>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</si>
  <si>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</si>
  <si>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</si>
  <si>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</si>
  <si>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</si>
  <si>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</si>
  <si>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</si>
  <si>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</si>
  <si>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</si>
  <si>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</si>
  <si>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</si>
  <si>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</si>
  <si>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</si>
  <si>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</si>
  <si>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</si>
  <si>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</si>
  <si>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</si>
  <si>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</si>
  <si>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</si>
  <si>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</si>
  <si>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</si>
  <si>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</si>
  <si>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</si>
  <si>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</si>
  <si>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</si>
  <si>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</si>
  <si>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</si>
  <si>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</si>
  <si>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</si>
  <si>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</si>
  <si>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</si>
  <si>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</si>
  <si>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</si>
  <si>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</si>
  <si>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</si>
  <si>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</si>
  <si>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</si>
  <si>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</si>
  <si>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</si>
  <si>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</si>
  <si>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</si>
  <si>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</si>
  <si>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</si>
  <si>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</si>
  <si>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</si>
  <si>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</si>
  <si>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</si>
  <si>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</si>
  <si>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</si>
  <si>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</si>
  <si>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</si>
  <si>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</si>
  <si>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</si>
  <si>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</si>
  <si>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</si>
  <si>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</si>
  <si>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</si>
  <si>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</si>
  <si>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</si>
  <si>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</si>
  <si>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</si>
  <si>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</si>
  <si>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</si>
  <si>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</si>
  <si>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</si>
  <si>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</si>
  <si>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</si>
  <si>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</si>
  <si>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</si>
  <si>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</si>
  <si>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</si>
  <si>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</si>
  <si>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</si>
  <si>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</si>
  <si>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</si>
  <si>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</si>
  <si>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</si>
  <si>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</si>
  <si>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</si>
  <si>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</si>
  <si>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</si>
  <si>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</si>
  <si>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</si>
  <si>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</si>
  <si>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</si>
  <si>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</si>
  <si>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</si>
  <si>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</si>
  <si>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</si>
  <si>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</si>
  <si>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</si>
  <si>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</si>
  <si>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</si>
  <si>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</si>
  <si>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</si>
  <si>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</si>
  <si>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</si>
  <si>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</si>
  <si>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</si>
  <si>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</si>
  <si>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</si>
  <si>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</si>
  <si>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</si>
  <si>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</si>
  <si>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</si>
  <si>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</si>
  <si>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</si>
  <si>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</si>
  <si>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</si>
  <si>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</si>
  <si>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</si>
  <si>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</si>
  <si>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</si>
  <si>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</si>
  <si>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</si>
  <si>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</si>
  <si>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</si>
  <si>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</si>
  <si>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</si>
  <si>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</si>
  <si>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</si>
  <si>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</si>
  <si>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</si>
  <si>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</si>
  <si>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</si>
  <si>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</si>
  <si>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</si>
  <si>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</si>
  <si>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</si>
  <si>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</si>
  <si>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</si>
  <si>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</si>
  <si>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</si>
  <si>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</si>
  <si>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</si>
  <si>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</si>
  <si>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</si>
  <si>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</si>
  <si>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</si>
  <si>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</si>
  <si>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</si>
  <si>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</si>
  <si>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</si>
  <si>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</si>
  <si>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</si>
  <si>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</si>
  <si>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</si>
  <si>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</si>
  <si>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</si>
  <si>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</si>
  <si>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</si>
  <si>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</si>
  <si>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</si>
  <si>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</si>
  <si>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</si>
  <si>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</si>
  <si>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</si>
  <si>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</si>
  <si>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</si>
  <si>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</si>
  <si>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</si>
  <si>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</si>
  <si>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</si>
  <si>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</si>
  <si>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</si>
  <si>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</si>
  <si>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</si>
  <si>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</si>
  <si>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</si>
  <si>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</si>
  <si>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</si>
  <si>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</si>
  <si>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</si>
  <si>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</si>
  <si>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</si>
  <si>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</si>
  <si>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</si>
  <si>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</si>
  <si>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</si>
  <si>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</si>
  <si>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</si>
  <si>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</si>
  <si>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</si>
  <si>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</si>
  <si>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</si>
  <si>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</si>
  <si>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</si>
  <si>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</si>
  <si>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</si>
  <si>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</si>
  <si>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</si>
  <si>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</si>
  <si>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</si>
  <si>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</si>
  <si>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</si>
  <si>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</si>
  <si>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</si>
  <si>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</si>
  <si>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</si>
  <si>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</si>
  <si>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</si>
  <si>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</si>
  <si>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</si>
  <si>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</si>
  <si>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</si>
  <si>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</si>
  <si>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</si>
  <si>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</si>
  <si>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</si>
  <si>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</si>
  <si>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</si>
  <si>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</si>
  <si>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</si>
  <si>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</si>
  <si>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</si>
  <si>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</si>
  <si>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</si>
  <si>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</si>
  <si>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</si>
  <si>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</si>
  <si>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</si>
  <si>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</si>
  <si>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</si>
  <si>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</si>
  <si>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</si>
  <si>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</si>
  <si>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</si>
  <si>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</si>
  <si>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</si>
  <si>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</si>
  <si>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</si>
  <si>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</si>
  <si>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</si>
  <si>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</si>
  <si>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</si>
  <si>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</si>
  <si>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</si>
  <si>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</si>
  <si>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</si>
  <si>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</si>
  <si>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</si>
  <si>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</si>
  <si>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</si>
  <si>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</si>
  <si>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</si>
  <si>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</si>
  <si>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</si>
  <si>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</si>
  <si>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</si>
  <si>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</si>
  <si>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</si>
  <si>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</si>
  <si>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</si>
  <si>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</si>
  <si>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</si>
  <si>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</si>
  <si>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</si>
  <si>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</si>
  <si>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</si>
  <si>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</si>
  <si>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</si>
  <si>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</si>
  <si>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</si>
  <si>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</si>
  <si>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</si>
  <si>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</si>
  <si>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</si>
  <si>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</si>
  <si>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</si>
  <si>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</si>
  <si>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</si>
  <si>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</si>
  <si>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</si>
  <si>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</si>
  <si>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</si>
  <si>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</si>
  <si>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</si>
  <si>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</si>
  <si>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</si>
  <si>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</si>
  <si>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</si>
  <si>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</si>
  <si>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</si>
  <si>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</si>
  <si>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</si>
  <si>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</si>
  <si>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</si>
  <si>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</si>
  <si>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</si>
  <si>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</si>
  <si>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</si>
  <si>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</si>
  <si>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</si>
  <si>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</si>
  <si>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</si>
  <si>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</si>
  <si>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</si>
  <si>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</si>
  <si>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</si>
  <si>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</si>
  <si>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</si>
  <si>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</si>
  <si>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</si>
  <si>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</si>
  <si>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</si>
  <si>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</si>
  <si>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</si>
  <si>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</si>
  <si>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</si>
  <si>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</si>
  <si>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</si>
  <si>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</si>
  <si>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</si>
  <si>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</si>
  <si>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</si>
  <si>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</si>
  <si>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</si>
  <si>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</si>
  <si>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</si>
  <si>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</si>
  <si>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</si>
  <si>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</si>
  <si>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</si>
  <si>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</si>
  <si>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</si>
  <si>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</si>
  <si>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</si>
  <si>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</si>
  <si>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</si>
  <si>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</si>
  <si>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</si>
  <si>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</si>
  <si>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</si>
  <si>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</si>
  <si>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</si>
  <si>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</si>
  <si>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</si>
  <si>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</si>
  <si>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</si>
  <si>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</si>
  <si>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</si>
  <si>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</si>
  <si>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</si>
  <si>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</si>
  <si>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</si>
  <si>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</si>
  <si>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</si>
  <si>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</si>
  <si>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</si>
  <si>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</si>
  <si>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</si>
  <si>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</si>
  <si>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</si>
  <si>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</si>
  <si>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</si>
  <si>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</si>
  <si>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</si>
  <si>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</si>
  <si>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</si>
  <si>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</si>
  <si>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</si>
  <si>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</si>
  <si>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</si>
  <si>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</si>
  <si>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</si>
  <si>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</si>
  <si>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</si>
  <si>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</si>
  <si>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</si>
  <si>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</si>
  <si>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</si>
  <si>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</si>
  <si>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</si>
  <si>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</si>
  <si>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</si>
  <si>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</si>
  <si>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</si>
  <si>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</si>
  <si>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</si>
  <si>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</si>
  <si>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</si>
  <si>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</si>
  <si>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</si>
  <si>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</si>
  <si>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</si>
  <si>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</si>
  <si>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</si>
  <si>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</si>
  <si>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</si>
  <si>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</si>
  <si>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</si>
  <si>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</si>
  <si>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</si>
  <si>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</si>
  <si>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</si>
  <si>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</si>
  <si>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</si>
  <si>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</si>
  <si>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</si>
  <si>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</si>
  <si>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</si>
  <si>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</si>
  <si>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</si>
  <si>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</si>
  <si>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</si>
  <si>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</si>
  <si>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</si>
  <si>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</si>
  <si>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</si>
  <si>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</si>
  <si>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</si>
  <si>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</si>
  <si>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</si>
  <si>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</si>
  <si>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</si>
  <si>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</si>
  <si>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</si>
  <si>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</si>
  <si>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</si>
  <si>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</si>
  <si>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</si>
  <si>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</si>
  <si>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</si>
  <si>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</si>
  <si>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</si>
  <si>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</si>
  <si>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</si>
  <si>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</si>
  <si>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</si>
  <si>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</si>
  <si>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</si>
  <si>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</si>
  <si>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</si>
  <si>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</si>
  <si>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</si>
  <si>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</si>
  <si>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</si>
  <si>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</si>
  <si>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</si>
  <si>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</si>
  <si>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</si>
  <si>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</si>
  <si>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</si>
  <si>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</si>
  <si>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</si>
  <si>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</si>
  <si>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</si>
  <si>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</si>
  <si>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</si>
  <si>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</si>
  <si>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</si>
  <si>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</si>
  <si>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</si>
  <si>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</si>
  <si>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</si>
  <si>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</si>
  <si>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</si>
  <si>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</si>
  <si>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</si>
  <si>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</si>
  <si>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</si>
  <si>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</si>
  <si>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</si>
  <si>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</si>
  <si>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</si>
  <si>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</si>
  <si>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</si>
  <si>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</si>
  <si>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</si>
  <si>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</si>
  <si>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</si>
  <si>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</si>
  <si>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</si>
  <si>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</si>
  <si>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</si>
  <si>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</si>
  <si>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</si>
  <si>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</si>
  <si>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</si>
  <si>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</si>
  <si>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</si>
  <si>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</si>
  <si>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</si>
  <si>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</si>
  <si>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</si>
  <si>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</si>
  <si>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</si>
  <si>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</si>
  <si>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</si>
  <si>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</si>
  <si>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</si>
  <si>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</si>
  <si>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</si>
  <si>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</si>
  <si>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</si>
  <si>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</si>
  <si>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</si>
  <si>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</si>
  <si>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</si>
  <si>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</si>
  <si>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</si>
  <si>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</si>
  <si>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</si>
  <si>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</si>
  <si>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</si>
  <si>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</si>
  <si>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</si>
  <si>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</si>
  <si>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</si>
  <si>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</si>
  <si>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</si>
  <si>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</si>
  <si>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</si>
  <si>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</si>
  <si>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</si>
  <si>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</si>
  <si>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</si>
  <si>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</si>
  <si>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</si>
  <si>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</si>
  <si>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</si>
  <si>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</si>
  <si>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</si>
  <si>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</si>
  <si>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</si>
  <si>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</si>
  <si>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</si>
  <si>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</si>
  <si>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</si>
  <si>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</si>
  <si>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</si>
  <si>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</si>
  <si>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</si>
  <si>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</si>
  <si>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</si>
  <si>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</si>
  <si>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</si>
  <si>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</si>
  <si>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</si>
  <si>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</si>
  <si>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</si>
  <si>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</si>
  <si>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</si>
  <si>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</si>
  <si>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</si>
  <si>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</si>
  <si>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</si>
  <si>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</si>
  <si>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</si>
  <si>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</si>
  <si>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</si>
  <si>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</si>
  <si>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</si>
  <si>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</si>
  <si>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</si>
  <si>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</si>
  <si>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</si>
  <si>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</si>
  <si>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</si>
  <si>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</si>
  <si>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</si>
  <si>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</si>
  <si>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</si>
  <si>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</si>
  <si>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</si>
  <si>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</si>
  <si>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</si>
  <si>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</si>
  <si>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</si>
  <si>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</si>
  <si>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</si>
  <si>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</si>
  <si>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</si>
  <si>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</si>
  <si>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</si>
  <si>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</si>
  <si>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</si>
  <si>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</si>
  <si>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</si>
  <si>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</si>
  <si>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</si>
  <si>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</si>
  <si>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</si>
  <si>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</si>
  <si>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</si>
  <si>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</si>
  <si>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</si>
  <si>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</si>
  <si>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</si>
  <si>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</si>
  <si>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</si>
  <si>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</si>
  <si>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</si>
  <si>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</si>
  <si>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</si>
  <si>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</si>
  <si>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</si>
  <si>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</si>
  <si>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</si>
  <si>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</si>
  <si>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</si>
  <si>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</si>
  <si>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</si>
  <si>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</si>
  <si>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</si>
  <si>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</si>
  <si>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</si>
  <si>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</si>
  <si>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</si>
  <si>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</si>
  <si>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</si>
  <si>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</si>
  <si>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</si>
  <si>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</si>
  <si>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</si>
  <si>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</si>
  <si>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</si>
  <si>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</si>
  <si>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</si>
  <si>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</si>
  <si>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</si>
  <si>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</si>
  <si>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</si>
  <si>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</si>
  <si>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</si>
  <si>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</si>
  <si>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</si>
  <si>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</si>
  <si>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</si>
  <si>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</si>
  <si>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</si>
  <si>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</si>
  <si>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</si>
  <si>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</si>
  <si>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</si>
  <si>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</si>
  <si>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</si>
  <si>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</si>
  <si>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</si>
  <si>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</si>
  <si>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</si>
  <si>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</si>
  <si>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</si>
  <si>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</si>
  <si>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</si>
  <si>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</si>
  <si>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</si>
  <si>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</si>
  <si>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</si>
  <si>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</si>
  <si>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</si>
  <si>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</si>
  <si>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</si>
  <si>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</si>
  <si>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</si>
  <si>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</si>
  <si>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</si>
  <si>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</si>
  <si>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</si>
  <si>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</si>
  <si>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</si>
  <si>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</si>
  <si>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</si>
  <si>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</si>
  <si>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</si>
  <si>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</si>
  <si>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</si>
  <si>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</si>
  <si>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</si>
  <si>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</si>
  <si>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</si>
  <si>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</si>
  <si>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</si>
  <si>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</si>
  <si>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</si>
  <si>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</si>
  <si>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</si>
  <si>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</si>
  <si>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</si>
  <si>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</si>
  <si>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</si>
  <si>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</si>
  <si>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</si>
  <si>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</si>
  <si>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</si>
  <si>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</si>
  <si>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</si>
  <si>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</si>
  <si>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</si>
  <si>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</si>
  <si>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</si>
  <si>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</si>
  <si>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</si>
  <si>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</si>
  <si>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</si>
  <si>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</si>
  <si>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</si>
  <si>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</si>
  <si>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</si>
  <si>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</si>
  <si>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</si>
  <si>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</si>
  <si>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</si>
  <si>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</si>
  <si>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</si>
  <si>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</si>
  <si>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</si>
  <si>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</si>
  <si>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</si>
  <si>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</si>
  <si>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</si>
  <si>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</si>
  <si>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</si>
  <si>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</si>
  <si>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</si>
  <si>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</si>
  <si>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</si>
  <si>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</si>
  <si>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</si>
  <si>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</si>
  <si>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</si>
  <si>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</si>
  <si>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</si>
  <si>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</si>
  <si>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</si>
  <si>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</si>
  <si>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</si>
  <si>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</si>
  <si>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</si>
  <si>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</si>
  <si>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</si>
  <si>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</si>
  <si>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</si>
  <si>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</si>
  <si>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</si>
  <si>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</si>
  <si>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</si>
  <si>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</si>
  <si>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</si>
  <si>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</si>
  <si>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</si>
  <si>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</si>
  <si>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</si>
  <si>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</si>
  <si>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</si>
  <si>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</si>
  <si>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</si>
  <si>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</si>
  <si>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</si>
  <si>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</si>
  <si>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</si>
  <si>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</si>
  <si>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</si>
  <si>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</si>
  <si>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</si>
  <si>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</si>
  <si>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</si>
  <si>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</si>
  <si>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</si>
  <si>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</si>
  <si>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</si>
  <si>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</si>
  <si>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</si>
  <si>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</si>
  <si>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</si>
  <si>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</si>
  <si>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</si>
  <si>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</si>
  <si>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</si>
  <si>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</si>
  <si>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</si>
  <si>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</si>
  <si>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</si>
  <si>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</si>
  <si>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</si>
  <si>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</si>
  <si>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</si>
  <si>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</si>
  <si>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</si>
  <si>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</si>
  <si>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</si>
  <si>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</si>
  <si>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</si>
  <si>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</si>
  <si>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</si>
  <si>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</si>
  <si>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</si>
  <si>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</si>
  <si>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</si>
  <si>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</si>
  <si>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</si>
  <si>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</si>
  <si>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</si>
  <si>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</si>
  <si>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</si>
  <si>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</si>
  <si>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</si>
  <si>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</si>
  <si>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</si>
  <si>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</si>
  <si>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</si>
  <si>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</si>
  <si>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</si>
  <si>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</si>
  <si>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</si>
  <si>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</si>
  <si>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</si>
  <si>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</si>
  <si>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</si>
  <si>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</si>
  <si>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</si>
  <si>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</si>
  <si>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</si>
  <si>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</si>
  <si>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</si>
  <si>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</si>
  <si>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</si>
  <si>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</si>
  <si>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</si>
  <si>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</si>
  <si>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</si>
  <si>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</si>
  <si>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</si>
  <si>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</si>
  <si>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</si>
  <si>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</si>
  <si>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</si>
  <si>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</si>
  <si>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</si>
  <si>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</si>
  <si>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</si>
  <si>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</si>
  <si>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</si>
  <si>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</si>
  <si>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</si>
  <si>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</si>
  <si>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</si>
  <si>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</si>
  <si>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</si>
  <si>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</si>
  <si>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</si>
  <si>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</si>
  <si>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</si>
  <si>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</si>
  <si>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</si>
  <si>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</si>
  <si>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</si>
  <si>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</si>
  <si>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</si>
  <si>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</si>
  <si>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</si>
  <si>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</si>
  <si>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</si>
  <si>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</si>
  <si>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</si>
  <si>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</si>
  <si>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</si>
  <si>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</si>
  <si>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</si>
  <si>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</si>
  <si>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</si>
  <si>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</si>
  <si>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</si>
  <si>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</si>
  <si>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</si>
  <si>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</si>
  <si>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</si>
  <si>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</si>
  <si>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</si>
  <si>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</si>
  <si>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</si>
  <si>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</si>
  <si>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</si>
  <si>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</si>
  <si>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</si>
  <si>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</si>
  <si>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</si>
  <si>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</si>
  <si>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</si>
  <si>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</si>
  <si>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</si>
  <si>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</si>
  <si>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</si>
  <si>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</si>
  <si>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</si>
  <si>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</si>
  <si>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</si>
  <si>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</si>
  <si>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</si>
  <si>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</si>
  <si>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</si>
  <si>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</si>
  <si>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</si>
  <si>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</si>
  <si>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</si>
  <si>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</si>
  <si>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</si>
  <si>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</si>
  <si>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</si>
  <si>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</si>
  <si>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</si>
  <si>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</si>
  <si>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</si>
  <si>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</si>
  <si>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</si>
  <si>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</si>
  <si>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</si>
  <si>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</si>
  <si>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</si>
  <si>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</si>
  <si>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</si>
  <si>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</si>
  <si>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</si>
  <si>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</si>
  <si>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</si>
  <si>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</si>
  <si>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</si>
  <si>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</si>
  <si>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</si>
  <si>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</si>
  <si>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</si>
  <si>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</si>
  <si>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</si>
  <si>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</si>
  <si>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</si>
  <si>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</si>
  <si>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</si>
  <si>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</si>
  <si>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</si>
  <si>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</si>
  <si>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</si>
  <si>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</si>
  <si>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</si>
  <si>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</si>
  <si>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</si>
  <si>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</si>
  <si>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</si>
  <si>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</si>
  <si>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</si>
  <si>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</si>
  <si>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</si>
  <si>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</si>
  <si>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</si>
  <si>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</si>
  <si>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</si>
  <si>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</si>
  <si>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</si>
  <si>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</si>
  <si>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</si>
  <si>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</si>
  <si>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</si>
  <si>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</si>
  <si>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</si>
  <si>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</si>
  <si>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</si>
  <si>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</si>
  <si>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</si>
  <si>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</si>
  <si>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</si>
  <si>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</si>
  <si>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</si>
  <si>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</si>
  <si>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</si>
  <si>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</si>
  <si>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</si>
  <si>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</si>
  <si>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</si>
  <si>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</si>
  <si>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</si>
  <si>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</si>
  <si>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</si>
  <si>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</si>
  <si>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</si>
  <si>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</si>
  <si>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</si>
  <si>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</si>
  <si>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</si>
  <si>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</si>
  <si>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</si>
  <si>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</si>
  <si>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</si>
  <si>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</si>
  <si>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</si>
  <si>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</si>
  <si>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</si>
  <si>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</si>
  <si>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</si>
  <si>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</si>
  <si>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</si>
  <si>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</si>
  <si>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</si>
  <si>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</si>
  <si>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</si>
  <si>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</si>
  <si>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</si>
  <si>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</si>
  <si>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</si>
  <si>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</si>
  <si>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</si>
  <si>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</si>
  <si>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</si>
  <si>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</si>
  <si>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</si>
  <si>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</si>
  <si>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</si>
  <si>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</si>
  <si>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</si>
  <si>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</si>
  <si>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</si>
  <si>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</si>
  <si>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</si>
  <si>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</si>
  <si>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</si>
  <si>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</si>
  <si>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</si>
  <si>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</si>
  <si>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</si>
  <si>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</si>
  <si>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</si>
  <si>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</si>
  <si>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</si>
  <si>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</si>
  <si>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</si>
  <si>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</si>
  <si>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</si>
  <si>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</si>
  <si>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</si>
  <si>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</si>
  <si>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</si>
  <si>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</si>
  <si>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</si>
  <si>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</si>
  <si>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</si>
  <si>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</si>
  <si>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</si>
  <si>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</si>
  <si>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</si>
  <si>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</si>
  <si>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</si>
  <si>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</si>
  <si>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</si>
  <si>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</si>
  <si>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</si>
  <si>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</si>
  <si>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</si>
  <si>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</si>
  <si>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</si>
  <si>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</si>
  <si>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</si>
  <si>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</si>
  <si>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</si>
  <si>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</si>
  <si>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</si>
  <si>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</si>
  <si>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</si>
  <si>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</si>
  <si>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</si>
  <si>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</si>
  <si>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</si>
  <si>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</si>
  <si>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</si>
  <si>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</si>
  <si>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</si>
  <si>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</si>
  <si>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</si>
  <si>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</si>
  <si>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</si>
  <si>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</si>
  <si>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</si>
  <si>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</si>
  <si>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</si>
  <si>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</si>
  <si>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</si>
  <si>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</si>
  <si>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</si>
  <si>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</si>
  <si>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</si>
  <si>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</si>
  <si>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</si>
  <si>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</si>
  <si>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</si>
  <si>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</si>
  <si>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</si>
  <si>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</si>
  <si>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</si>
  <si>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</si>
  <si>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</si>
  <si>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</si>
  <si>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</si>
  <si>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</si>
  <si>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</si>
  <si>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</si>
  <si>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</si>
  <si>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</si>
  <si>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</si>
  <si>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</si>
  <si>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</si>
  <si>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</si>
  <si>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</si>
  <si>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</si>
  <si>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</si>
  <si>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</si>
  <si>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</si>
  <si>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</si>
  <si>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</si>
  <si>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</si>
  <si>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</si>
  <si>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</si>
  <si>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</si>
  <si>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</si>
  <si>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</si>
  <si>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</si>
  <si>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</si>
  <si>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</si>
  <si>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</si>
  <si>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</si>
  <si>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</si>
  <si>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</si>
  <si>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</si>
  <si>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</si>
  <si>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</si>
  <si>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</si>
  <si>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</si>
  <si>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</si>
  <si>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</si>
  <si>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</si>
  <si>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</si>
  <si>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</si>
  <si>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</si>
  <si>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</si>
  <si>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</si>
  <si>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</si>
  <si>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</si>
  <si>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</si>
  <si>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</si>
  <si>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</si>
  <si>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</si>
  <si>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</si>
  <si>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</si>
  <si>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</si>
  <si>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</si>
  <si>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</si>
  <si>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</si>
  <si>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</si>
  <si>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</si>
  <si>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</si>
  <si>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</si>
  <si>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</si>
  <si>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</si>
  <si>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</si>
  <si>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</si>
  <si>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</si>
  <si>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</si>
  <si>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</si>
  <si>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</si>
  <si>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</si>
  <si>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</si>
  <si>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</si>
  <si>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</si>
  <si>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</si>
  <si>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</si>
  <si>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</si>
  <si>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</si>
  <si>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</si>
  <si>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</si>
  <si>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</si>
  <si>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</si>
  <si>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</si>
  <si>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</si>
  <si>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</si>
  <si>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</si>
  <si>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</si>
  <si>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</si>
  <si>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</si>
  <si>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</si>
  <si>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</si>
  <si>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</si>
  <si>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</si>
  <si>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</si>
  <si>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</si>
  <si>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</si>
  <si>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</si>
  <si>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</si>
  <si>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</si>
  <si>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</si>
  <si>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</si>
  <si>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</si>
  <si>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</si>
  <si>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</si>
  <si>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</si>
  <si>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</si>
  <si>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</si>
  <si>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</si>
  <si>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</si>
  <si>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</si>
  <si>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</si>
  <si>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</si>
  <si>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</si>
  <si>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</si>
  <si>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</si>
  <si>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</si>
  <si>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</si>
  <si>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</si>
  <si>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</si>
  <si>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</si>
  <si>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</si>
  <si>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</si>
  <si>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</si>
  <si>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</si>
  <si>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</si>
  <si>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</si>
  <si>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</si>
  <si>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</si>
  <si>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</si>
  <si>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</si>
  <si>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</si>
  <si>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</si>
  <si>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</si>
  <si>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</si>
  <si>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</si>
  <si>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</si>
  <si>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</si>
  <si>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</si>
  <si>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</si>
  <si>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</si>
  <si>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</si>
  <si>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</si>
  <si>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</si>
  <si>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</si>
  <si>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</si>
  <si>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</si>
  <si>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</si>
  <si>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</si>
  <si>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</si>
  <si>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</si>
  <si>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</si>
  <si>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</si>
  <si>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</si>
  <si>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</si>
  <si>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</si>
  <si>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</si>
  <si>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</si>
  <si>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</si>
  <si>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</si>
  <si>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</si>
  <si>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</si>
  <si>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</si>
  <si>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</si>
  <si>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</si>
  <si>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</si>
  <si>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</si>
  <si>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</si>
  <si>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</si>
  <si>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</si>
  <si>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</si>
  <si>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</si>
  <si>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</si>
  <si>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</si>
  <si>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</si>
  <si>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</si>
  <si>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</si>
  <si>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</si>
  <si>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</si>
  <si>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</si>
  <si>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</si>
  <si>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</si>
  <si>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</si>
  <si>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</si>
  <si>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</si>
  <si>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</si>
  <si>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</si>
  <si>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</si>
  <si>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</si>
  <si>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</si>
  <si>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</si>
  <si>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</si>
  <si>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</si>
  <si>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</si>
  <si>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</si>
  <si>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</si>
  <si>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</si>
  <si>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</si>
  <si>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</si>
  <si>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</si>
  <si>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</si>
  <si>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</si>
  <si>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</si>
  <si>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</si>
  <si>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</si>
  <si>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</si>
  <si>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</si>
  <si>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</si>
  <si>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</si>
  <si>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</si>
  <si>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</si>
  <si>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</si>
  <si>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</si>
  <si>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</si>
  <si>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</si>
  <si>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</si>
  <si>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</si>
  <si>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</si>
  <si>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</si>
  <si>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</si>
  <si>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</si>
  <si>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</si>
  <si>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</si>
  <si>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</si>
  <si>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</si>
  <si>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</si>
  <si>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</si>
  <si>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</si>
  <si>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</si>
  <si>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</si>
  <si>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</si>
  <si>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</si>
  <si>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</si>
  <si>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</si>
  <si>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</si>
  <si>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</si>
  <si>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</si>
  <si>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</si>
  <si>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</si>
  <si>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</si>
  <si>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</si>
  <si>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</si>
  <si>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</si>
  <si>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</si>
  <si>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</si>
  <si>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</si>
  <si>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</si>
  <si>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</si>
  <si>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</si>
  <si>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</si>
  <si>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</si>
  <si>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</si>
  <si>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</si>
  <si>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</si>
  <si>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</si>
  <si>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</si>
  <si>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</si>
  <si>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</si>
  <si>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</si>
  <si>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</si>
  <si>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</si>
  <si>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</si>
  <si>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</si>
  <si>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</si>
  <si>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</si>
  <si>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</si>
  <si>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</si>
  <si>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</si>
  <si>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</si>
  <si>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</si>
  <si>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</si>
  <si>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</si>
  <si>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</si>
  <si>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</si>
  <si>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</si>
  <si>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</si>
  <si>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</si>
  <si>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</si>
  <si>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</si>
  <si>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</si>
  <si>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</si>
  <si>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</si>
  <si>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</si>
  <si>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</si>
  <si>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</si>
  <si>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</si>
  <si>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</si>
  <si>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</si>
  <si>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</si>
  <si>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</si>
  <si>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</si>
  <si>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</si>
  <si>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</si>
  <si>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</si>
  <si>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</si>
  <si>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</si>
  <si>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</si>
  <si>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</si>
  <si>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</si>
  <si>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</si>
  <si>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</si>
  <si>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</si>
  <si>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</si>
  <si>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</si>
  <si>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</si>
  <si>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</si>
  <si>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</si>
  <si>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</si>
  <si>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</si>
  <si>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</si>
  <si>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</si>
  <si>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</si>
  <si>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</si>
  <si>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</si>
  <si>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</si>
  <si>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</si>
  <si>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</si>
  <si>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</si>
  <si>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</si>
  <si>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</si>
  <si>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</si>
  <si>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</si>
  <si>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</si>
  <si>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</si>
  <si>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</si>
  <si>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</si>
  <si>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</si>
  <si>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</si>
  <si>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</si>
  <si>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</si>
  <si>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</si>
  <si>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</si>
  <si>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</si>
  <si>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</si>
  <si>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</si>
  <si>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</si>
  <si>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</si>
  <si>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</si>
  <si>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</si>
  <si>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</si>
  <si>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</si>
  <si>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</si>
  <si>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</si>
  <si>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</si>
  <si>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</si>
  <si>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</si>
  <si>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</si>
  <si>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</si>
  <si>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</si>
  <si>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</si>
  <si>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</si>
  <si>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</si>
  <si>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</si>
  <si>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</si>
  <si>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</si>
  <si>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</si>
  <si>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</si>
  <si>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</si>
  <si>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</si>
  <si>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</si>
  <si>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</si>
  <si>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</si>
  <si>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</si>
  <si>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</si>
  <si>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</si>
  <si>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</si>
  <si>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</si>
  <si>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</si>
  <si>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</si>
  <si>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</si>
  <si>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</si>
  <si>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</si>
  <si>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</si>
  <si>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</si>
  <si>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</si>
  <si>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</si>
  <si>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</si>
  <si>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</si>
  <si>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</si>
  <si>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</si>
  <si>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</si>
  <si>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</si>
  <si>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</si>
  <si>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</si>
  <si>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</si>
  <si>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</si>
  <si>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</si>
  <si>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</si>
  <si>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</si>
  <si>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</si>
  <si>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</si>
  <si>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</si>
  <si>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</si>
  <si>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</si>
  <si>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</si>
  <si>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</si>
  <si>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</si>
  <si>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</si>
  <si>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</si>
  <si>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</si>
  <si>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</si>
  <si>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</si>
  <si>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</si>
  <si>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</si>
  <si>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</si>
  <si>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</si>
  <si>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</si>
  <si>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</si>
  <si>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</si>
  <si>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</si>
  <si>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</si>
  <si>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</si>
  <si>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</si>
  <si>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</si>
  <si>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</si>
  <si>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</si>
  <si>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</si>
  <si>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</si>
  <si>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</si>
  <si>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</si>
  <si>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</si>
  <si>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</si>
  <si>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</si>
  <si>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</si>
  <si>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</si>
  <si>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</si>
  <si>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</si>
  <si>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</si>
  <si>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</si>
  <si>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</si>
  <si>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</si>
  <si>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</si>
  <si>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</si>
  <si>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</si>
  <si>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</si>
  <si>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</si>
  <si>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</si>
  <si>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</si>
  <si>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</si>
  <si>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</si>
  <si>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</si>
  <si>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</si>
  <si>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</si>
  <si>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</si>
  <si>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</si>
  <si>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</si>
  <si>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</si>
  <si>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</si>
  <si>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</si>
  <si>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</si>
  <si>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</si>
  <si>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</si>
  <si>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</si>
  <si>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</si>
  <si>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</si>
  <si>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</si>
  <si>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</si>
  <si>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</si>
  <si>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</si>
  <si>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</si>
  <si>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</si>
  <si>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</si>
  <si>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</si>
  <si>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</si>
  <si>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</si>
  <si>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</si>
  <si>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</si>
  <si>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</si>
  <si>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</si>
  <si>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</si>
  <si>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</si>
  <si>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</si>
  <si>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</si>
  <si>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</si>
  <si>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</si>
  <si>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</si>
  <si>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</si>
  <si>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</si>
  <si>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</si>
  <si>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</si>
  <si>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</si>
  <si>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</si>
  <si>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</si>
  <si>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</si>
  <si>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</si>
  <si>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</si>
  <si>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</si>
  <si>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</si>
  <si>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</si>
  <si>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</si>
  <si>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</si>
  <si>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</si>
  <si>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</si>
  <si>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</si>
  <si>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</si>
  <si>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</si>
  <si>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</si>
  <si>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</si>
  <si>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</si>
  <si>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</si>
  <si>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</si>
  <si>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</si>
  <si>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</si>
  <si>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</si>
  <si>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</si>
  <si>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</si>
  <si>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</si>
  <si>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</si>
  <si>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</si>
  <si>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</si>
  <si>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</si>
  <si>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</si>
  <si>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</si>
  <si>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</si>
  <si>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</si>
  <si>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</si>
  <si>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</si>
  <si>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</si>
  <si>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</si>
  <si>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</si>
  <si>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</si>
  <si>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</si>
  <si>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</si>
  <si>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</si>
  <si>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</si>
  <si>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</si>
  <si>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</si>
  <si>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</si>
  <si>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</si>
  <si>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</si>
  <si>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</si>
  <si>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</si>
  <si>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</si>
  <si>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</si>
  <si>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</si>
  <si>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</si>
  <si>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</si>
  <si>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</si>
  <si>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</si>
  <si>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</si>
  <si>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</si>
  <si>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</si>
  <si>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</si>
  <si>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</si>
  <si>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</si>
  <si>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</si>
  <si>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</si>
  <si>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</si>
  <si>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</si>
  <si>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</si>
  <si>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</si>
  <si>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</si>
  <si>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</si>
  <si>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</si>
  <si>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</si>
  <si>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</si>
  <si>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</si>
  <si>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</si>
  <si>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</si>
  <si>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</si>
  <si>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</si>
  <si>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</si>
  <si>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</si>
  <si>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</si>
  <si>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</si>
  <si>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</si>
  <si>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</si>
  <si>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</si>
  <si>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</si>
  <si>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</si>
  <si>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</si>
  <si>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</si>
  <si>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</si>
  <si>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</si>
  <si>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</si>
  <si>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</si>
  <si>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</si>
  <si>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</si>
  <si>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</si>
  <si>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</si>
  <si>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</si>
  <si>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</si>
  <si>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</si>
  <si>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</si>
  <si>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</si>
  <si>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</si>
  <si>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</si>
  <si>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</si>
  <si>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</si>
  <si>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</si>
  <si>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</si>
  <si>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</si>
  <si>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</si>
  <si>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</si>
  <si>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</si>
  <si>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</si>
  <si>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</si>
  <si>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</si>
  <si>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</si>
  <si>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</si>
  <si>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</si>
  <si>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</si>
  <si>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</si>
  <si>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</si>
  <si>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</si>
  <si>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</si>
  <si>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</si>
  <si>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</si>
  <si>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</si>
  <si>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</si>
  <si>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</si>
  <si>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</si>
  <si>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</si>
  <si>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</si>
  <si>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</si>
  <si>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</si>
  <si>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</si>
  <si>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</si>
  <si>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</si>
  <si>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</si>
  <si>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</si>
  <si>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</si>
  <si>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</si>
  <si>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</si>
  <si>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</si>
  <si>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</si>
  <si>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</si>
  <si>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</si>
  <si>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</si>
  <si>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</si>
  <si>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</si>
  <si>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</si>
  <si>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</si>
  <si>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</si>
  <si>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</si>
  <si>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</si>
  <si>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</si>
  <si>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</si>
  <si>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</si>
  <si>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</si>
  <si>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</si>
  <si>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</si>
  <si>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</si>
  <si>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</si>
  <si>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</si>
  <si>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</si>
  <si>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</si>
  <si>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</si>
  <si>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</si>
  <si>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</si>
  <si>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</si>
  <si>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</si>
  <si>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</si>
  <si>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</si>
  <si>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</si>
  <si>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</si>
  <si>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</si>
  <si>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</si>
  <si>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</si>
  <si>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</si>
  <si>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</si>
  <si>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</si>
  <si>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</si>
  <si>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</si>
  <si>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</si>
  <si>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</si>
  <si>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</si>
  <si>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</si>
  <si>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</si>
  <si>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</si>
  <si>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</si>
  <si>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</si>
  <si>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</si>
  <si>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</si>
  <si>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</si>
  <si>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</si>
  <si>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</si>
  <si>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</si>
  <si>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</si>
  <si>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</si>
  <si>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</si>
  <si>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</si>
  <si>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</si>
  <si>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</si>
  <si>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</si>
  <si>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</si>
  <si>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</si>
  <si>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</si>
  <si>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</si>
  <si>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</si>
  <si>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</si>
  <si>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</si>
  <si>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</si>
  <si>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</si>
  <si>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</si>
  <si>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</si>
  <si>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</si>
  <si>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</si>
  <si>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</si>
  <si>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</si>
  <si>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</si>
  <si>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</si>
  <si>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</si>
  <si>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</si>
  <si>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</si>
  <si>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</si>
  <si>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</si>
  <si>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</si>
  <si>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</si>
  <si>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</si>
  <si>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</si>
  <si>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</si>
  <si>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</si>
  <si>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</si>
  <si>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</si>
  <si>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</si>
  <si>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</si>
  <si>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</si>
  <si>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</si>
  <si>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</si>
  <si>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</si>
  <si>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</si>
  <si>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</si>
  <si>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</si>
  <si>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</si>
  <si>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</si>
  <si>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</si>
  <si>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</si>
  <si>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</si>
  <si>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</si>
  <si>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</si>
  <si>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</si>
  <si>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</si>
  <si>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</si>
  <si>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</si>
  <si>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</si>
  <si>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</si>
  <si>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</si>
  <si>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</si>
  <si>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</si>
  <si>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</si>
  <si>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</si>
  <si>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</si>
  <si>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</si>
  <si>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</si>
  <si>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</si>
  <si>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</si>
  <si>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</si>
  <si>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</si>
  <si>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</si>
  <si>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</si>
  <si>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</si>
  <si>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</si>
  <si>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</si>
  <si>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</si>
  <si>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</si>
  <si>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</si>
  <si>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</si>
  <si>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</si>
  <si>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</si>
  <si>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</si>
  <si>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</si>
  <si>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</si>
  <si>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</si>
  <si>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</si>
  <si>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</si>
  <si>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</si>
  <si>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</si>
  <si>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</si>
  <si>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</si>
  <si>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</si>
  <si>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</si>
  <si>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</si>
  <si>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</si>
  <si>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</si>
  <si>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</si>
  <si>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</si>
  <si>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</si>
  <si>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</si>
  <si>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</si>
  <si>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</si>
  <si>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</si>
  <si>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</si>
  <si>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</si>
  <si>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</si>
  <si>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</si>
  <si>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</si>
  <si>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</si>
  <si>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</si>
  <si>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</si>
  <si>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</si>
  <si>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</si>
  <si>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</si>
  <si>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</si>
  <si>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</si>
  <si>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</si>
  <si>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</si>
  <si>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</si>
  <si>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</si>
  <si>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</si>
  <si>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</si>
  <si>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</si>
  <si>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</si>
  <si>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</si>
  <si>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</si>
  <si>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</si>
  <si>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</si>
  <si>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</si>
  <si>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</si>
  <si>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</si>
  <si>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</si>
  <si>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</si>
  <si>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</si>
  <si>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</si>
  <si>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</si>
  <si>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</si>
  <si>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</si>
  <si>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</si>
  <si>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</si>
  <si>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</si>
  <si>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</si>
  <si>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</si>
  <si>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</si>
  <si>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</si>
  <si>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</si>
  <si>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</si>
  <si>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</si>
  <si>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</si>
  <si>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</si>
  <si>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</si>
  <si>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</si>
  <si>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</si>
  <si>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</si>
  <si>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</si>
  <si>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</si>
  <si>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</si>
  <si>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</si>
  <si>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</si>
  <si>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</si>
  <si>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</si>
  <si>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</si>
  <si>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</si>
  <si>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</si>
  <si>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</si>
  <si>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</si>
  <si>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</si>
  <si>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</si>
  <si>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</si>
  <si>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</si>
  <si>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</si>
  <si>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</si>
  <si>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</si>
  <si>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</si>
  <si>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</si>
  <si>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</si>
  <si>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</si>
  <si>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</si>
  <si>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</si>
  <si>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</si>
  <si>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</si>
  <si>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</si>
  <si>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</si>
  <si>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</si>
  <si>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</si>
  <si>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</si>
  <si>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</si>
  <si>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</si>
  <si>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</si>
  <si>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</si>
  <si>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</si>
  <si>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</si>
  <si>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</si>
  <si>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</si>
  <si>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</si>
  <si>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</si>
  <si>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</si>
  <si>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</si>
  <si>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</si>
  <si>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</si>
  <si>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</si>
  <si>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</si>
  <si>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</si>
  <si>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</si>
  <si>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</si>
  <si>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</si>
  <si>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</si>
  <si>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</si>
  <si>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</si>
  <si>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</si>
  <si>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</si>
  <si>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</si>
  <si>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</si>
  <si>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</si>
  <si>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</si>
  <si>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</si>
  <si>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</si>
  <si>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</si>
  <si>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</si>
  <si>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</si>
  <si>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</si>
  <si>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</si>
  <si>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</si>
  <si>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</si>
  <si>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</si>
  <si>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</si>
  <si>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</si>
  <si>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</si>
  <si>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</si>
  <si>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</si>
  <si>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</si>
  <si>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</si>
  <si>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</si>
  <si>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</si>
  <si>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</si>
  <si>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</si>
  <si>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</si>
  <si>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</si>
  <si>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</si>
  <si>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</si>
  <si>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</si>
  <si>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</si>
  <si>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</si>
  <si>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</si>
  <si>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</si>
  <si>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</si>
  <si>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</si>
  <si>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</si>
  <si>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</si>
  <si>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</si>
  <si>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</si>
  <si>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</si>
  <si>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</si>
  <si>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</si>
  <si>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</si>
  <si>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</si>
  <si>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</si>
  <si>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</si>
  <si>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</si>
  <si>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</si>
  <si>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</si>
  <si>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</si>
  <si>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</si>
  <si>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</si>
  <si>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</si>
  <si>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</si>
  <si>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</si>
  <si>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</si>
  <si>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</si>
  <si>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</si>
  <si>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</si>
  <si>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</si>
  <si>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</si>
  <si>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</si>
  <si>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</si>
  <si>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</si>
  <si>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</si>
  <si>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</si>
  <si>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</si>
  <si>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</si>
  <si>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</si>
  <si>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</si>
  <si>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</si>
  <si>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</si>
  <si>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</si>
  <si>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</si>
  <si>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</si>
  <si>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</si>
  <si>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</si>
  <si>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</si>
  <si>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</si>
  <si>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</si>
  <si>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</si>
  <si>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</si>
  <si>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</si>
  <si>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</si>
  <si>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</si>
  <si>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</si>
  <si>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</si>
  <si>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</si>
  <si>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</si>
  <si>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</si>
  <si>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</si>
  <si>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</si>
  <si>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</si>
  <si>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</si>
  <si>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</si>
  <si>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</si>
  <si>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</si>
  <si>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</si>
  <si>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</si>
  <si>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</si>
  <si>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</si>
  <si>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</si>
  <si>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</si>
  <si>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</si>
  <si>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</si>
  <si>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</si>
  <si>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</si>
  <si>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</si>
  <si>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</si>
  <si>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</si>
  <si>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</si>
  <si>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</si>
  <si>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</si>
  <si>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</si>
  <si>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</si>
  <si>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</si>
  <si>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</si>
  <si>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</si>
  <si>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</si>
  <si>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</si>
  <si>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</si>
  <si>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</si>
  <si>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</si>
  <si>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</si>
  <si>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</si>
  <si>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</si>
  <si>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</si>
  <si>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</si>
  <si>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</si>
  <si>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</si>
  <si>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</si>
  <si>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</si>
  <si>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</si>
  <si>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</si>
  <si>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</si>
  <si>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</si>
  <si>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</si>
  <si>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</si>
  <si>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</si>
  <si>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</si>
  <si>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</si>
  <si>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</si>
  <si>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</si>
  <si>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</si>
  <si>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</si>
  <si>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</si>
  <si>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</si>
  <si>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</si>
  <si>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</si>
  <si>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</si>
  <si>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</si>
  <si>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</si>
  <si>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</si>
  <si>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</si>
  <si>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</si>
  <si>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</si>
  <si>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</si>
  <si>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</si>
  <si>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</si>
  <si>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</si>
  <si>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</si>
  <si>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</si>
  <si>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</si>
  <si>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</si>
  <si>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</si>
  <si>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</si>
  <si>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</si>
  <si>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</si>
  <si>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</si>
  <si>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</si>
  <si>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</si>
  <si>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</si>
  <si>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</si>
  <si>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</si>
  <si>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</si>
  <si>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</si>
  <si>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</si>
  <si>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</si>
  <si>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</si>
  <si>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</si>
  <si>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</si>
  <si>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</si>
  <si>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</si>
  <si>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</si>
  <si>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</si>
  <si>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</si>
  <si>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</si>
  <si>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</si>
  <si>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</si>
  <si>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</si>
  <si>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</si>
  <si>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</si>
  <si>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</si>
  <si>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</si>
  <si>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</si>
  <si>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</si>
  <si>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</si>
  <si>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</si>
  <si>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</si>
  <si>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</si>
  <si>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</si>
  <si>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</si>
  <si>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</si>
  <si>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</si>
  <si>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</si>
  <si>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</si>
  <si>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</si>
  <si>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</si>
  <si>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</si>
  <si>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</si>
  <si>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</si>
  <si>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</si>
  <si>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</si>
  <si>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</si>
  <si>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</si>
  <si>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</si>
  <si>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</si>
  <si>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</si>
  <si>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</si>
  <si>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</si>
  <si>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</si>
  <si>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</si>
  <si>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</si>
  <si>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</si>
  <si>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</si>
  <si>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</si>
  <si>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</si>
  <si>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</si>
  <si>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</si>
  <si>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</si>
  <si>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</si>
  <si>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</si>
  <si>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</si>
  <si>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</si>
  <si>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</si>
  <si>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</si>
  <si>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</si>
  <si>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</si>
  <si>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</si>
  <si>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</si>
  <si>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</si>
  <si>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</si>
  <si>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</si>
  <si>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</si>
  <si>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</si>
  <si>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</si>
  <si>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</si>
  <si>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</si>
  <si>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</si>
  <si>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</si>
  <si>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</si>
  <si>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</si>
  <si>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</si>
  <si>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</si>
  <si>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</si>
  <si>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</si>
  <si>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</si>
  <si>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</si>
  <si>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</si>
  <si>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</si>
  <si>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</si>
  <si>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</si>
  <si>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</si>
  <si>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</si>
  <si>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</si>
  <si>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</si>
  <si>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</si>
  <si>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</si>
  <si>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</si>
  <si>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</si>
  <si>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</si>
  <si>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</si>
  <si>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</si>
  <si>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</si>
  <si>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</si>
  <si>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</si>
  <si>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</si>
  <si>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</si>
  <si>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</si>
  <si>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</si>
  <si>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</si>
  <si>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</si>
  <si>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</si>
  <si>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</si>
  <si>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</si>
  <si>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</si>
  <si>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</si>
  <si>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</si>
  <si>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</si>
  <si>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</si>
  <si>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</si>
  <si>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</si>
  <si>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</si>
  <si>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</si>
  <si>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</si>
  <si>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</si>
  <si>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</si>
  <si>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</si>
  <si>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</si>
  <si>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</si>
  <si>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</si>
  <si>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</si>
  <si>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</si>
  <si>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</si>
  <si>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</si>
  <si>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</si>
  <si>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</si>
  <si>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</si>
  <si>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</si>
  <si>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</si>
  <si>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</si>
  <si>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</si>
  <si>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</si>
  <si>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</si>
  <si>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</si>
  <si>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</si>
  <si>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</si>
  <si>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</si>
  <si>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</si>
  <si>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</si>
  <si>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</si>
  <si>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</si>
  <si>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</si>
  <si>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</si>
  <si>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</si>
  <si>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</si>
  <si>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</si>
  <si>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</si>
  <si>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</si>
  <si>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</si>
  <si>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</si>
  <si>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</si>
  <si>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</si>
  <si>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</si>
  <si>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</si>
  <si>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</si>
  <si>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</si>
  <si>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</si>
  <si>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</si>
  <si>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</si>
  <si>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</si>
  <si>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</si>
  <si>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</si>
  <si>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</si>
  <si>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</si>
  <si>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</si>
  <si>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</si>
  <si>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</si>
  <si>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</si>
  <si>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</si>
  <si>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</si>
  <si>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</si>
  <si>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</si>
  <si>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</si>
  <si>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</si>
  <si>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</si>
  <si>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</si>
  <si>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</si>
  <si>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</si>
  <si>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</si>
  <si>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</si>
  <si>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</si>
  <si>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</si>
  <si>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</si>
  <si>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</si>
  <si>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</si>
  <si>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</si>
  <si>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</si>
  <si>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</si>
  <si>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</si>
  <si>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</si>
  <si>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</si>
  <si>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</si>
  <si>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</si>
  <si>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</si>
  <si>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</si>
  <si>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</si>
  <si>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</si>
  <si>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</si>
  <si>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</si>
  <si>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</si>
  <si>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</si>
  <si>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</si>
  <si>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</si>
  <si>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</si>
  <si>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</si>
  <si>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</si>
  <si>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</si>
  <si>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</si>
  <si>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</si>
  <si>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</si>
  <si>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</si>
  <si>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</si>
  <si>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</si>
  <si>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</si>
  <si>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</si>
  <si>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</si>
  <si>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</si>
  <si>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</si>
  <si>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</si>
  <si>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</si>
  <si>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</si>
  <si>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</si>
  <si>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</si>
  <si>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</si>
  <si>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</si>
  <si>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</si>
  <si>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</si>
  <si>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</si>
  <si>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</si>
  <si>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</si>
  <si>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</si>
  <si>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</si>
  <si>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</si>
  <si>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</si>
  <si>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</si>
  <si>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</si>
  <si>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</si>
  <si>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</si>
  <si>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</si>
  <si>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</si>
  <si>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</si>
  <si>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</si>
  <si>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</si>
  <si>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</si>
  <si>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</si>
  <si>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</si>
  <si>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</si>
  <si>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</si>
  <si>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</si>
  <si>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</si>
  <si>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</si>
  <si>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</si>
  <si>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</si>
  <si>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</si>
  <si>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</si>
  <si>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</si>
  <si>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</si>
  <si>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</si>
  <si>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</si>
  <si>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</si>
  <si>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</si>
  <si>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</si>
  <si>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</si>
  <si>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</si>
  <si>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</si>
  <si>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</si>
  <si>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</si>
  <si>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</si>
  <si>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</si>
  <si>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</si>
  <si>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</si>
  <si>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</si>
  <si>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</si>
  <si>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</si>
  <si>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</si>
  <si>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</si>
  <si>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</si>
  <si>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</si>
  <si>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</si>
  <si>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</si>
  <si>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</si>
  <si>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</si>
  <si>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</si>
  <si>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</si>
  <si>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</si>
  <si>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</si>
  <si>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</si>
  <si>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</si>
  <si>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</si>
  <si>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</si>
  <si>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</si>
  <si>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</si>
  <si>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</si>
  <si>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</si>
  <si>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</si>
  <si>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</si>
  <si>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</si>
  <si>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</si>
  <si>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</si>
  <si>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</si>
  <si>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</si>
  <si>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</si>
  <si>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</si>
  <si>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</si>
  <si>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</si>
  <si>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</si>
  <si>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</si>
  <si>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</si>
  <si>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</si>
  <si>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</si>
  <si>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</si>
  <si>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</si>
  <si>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</si>
  <si>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</si>
  <si>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</si>
  <si>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</si>
  <si>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</si>
  <si>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</si>
  <si>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</si>
  <si>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</si>
  <si>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</si>
  <si>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</si>
  <si>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</si>
  <si>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</si>
  <si>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</si>
  <si>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</si>
  <si>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</si>
  <si>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</si>
  <si>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</si>
  <si>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</si>
  <si>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</si>
  <si>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</si>
  <si>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</si>
  <si>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</si>
  <si>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</si>
  <si>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</si>
  <si>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</si>
  <si>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</si>
  <si>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</si>
  <si>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</si>
  <si>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</si>
  <si>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</si>
  <si>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</si>
  <si>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</si>
  <si>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</si>
  <si>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</si>
  <si>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</si>
  <si>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</si>
  <si>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</si>
  <si>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</si>
  <si>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</si>
  <si>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</si>
  <si>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</si>
  <si>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</si>
  <si>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</si>
  <si>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</si>
  <si>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</si>
  <si>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</si>
  <si>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</si>
  <si>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</si>
  <si>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</si>
  <si>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</si>
  <si>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</si>
  <si>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</si>
  <si>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</si>
  <si>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</si>
  <si>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</si>
  <si>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</si>
  <si>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</si>
  <si>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</si>
  <si>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</si>
  <si>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</si>
  <si>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</si>
  <si>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</si>
  <si>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</si>
  <si>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</si>
  <si>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</si>
  <si>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</si>
  <si>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</si>
  <si>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</si>
  <si>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</si>
  <si>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</si>
  <si>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</si>
  <si>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</si>
  <si>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</si>
  <si>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</si>
  <si>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</si>
  <si>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</si>
  <si>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</si>
  <si>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</si>
  <si>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</si>
  <si>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</si>
  <si>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</si>
  <si>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</si>
  <si>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</si>
  <si>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</si>
  <si>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</si>
  <si>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</si>
  <si>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</si>
  <si>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</si>
  <si>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</si>
  <si>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</si>
  <si>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</si>
  <si>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</si>
  <si>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</si>
  <si>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</si>
  <si>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</si>
  <si>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</si>
  <si>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</si>
  <si>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</si>
  <si>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</si>
  <si>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</si>
  <si>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</si>
  <si>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</si>
  <si>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</si>
  <si>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</si>
  <si>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</si>
  <si>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</si>
  <si>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</si>
  <si>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</si>
  <si>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</si>
  <si>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</si>
  <si>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</si>
  <si>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</si>
  <si>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</si>
  <si>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</si>
  <si>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</si>
  <si>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</si>
  <si>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</si>
  <si>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</si>
  <si>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</si>
  <si>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</si>
  <si>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</si>
  <si>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</si>
  <si>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</si>
  <si>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</si>
  <si>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</si>
  <si>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</si>
  <si>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</si>
  <si>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</si>
  <si>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</si>
  <si>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</si>
  <si>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</si>
  <si>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</si>
  <si>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</si>
  <si>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</si>
  <si>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</si>
  <si>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</si>
  <si>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</si>
  <si>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</si>
  <si>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</si>
  <si>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</si>
  <si>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</si>
  <si>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</si>
  <si>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</si>
  <si>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</si>
  <si>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</si>
  <si>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</si>
  <si>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</si>
  <si>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</si>
  <si>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</si>
  <si>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</si>
  <si>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</si>
  <si>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</si>
  <si>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</si>
  <si>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</si>
  <si>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</si>
  <si>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</si>
  <si>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</si>
  <si>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</si>
  <si>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</si>
  <si>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</si>
  <si>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</si>
  <si>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</si>
  <si>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</si>
  <si>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</si>
  <si>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</si>
  <si>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</si>
  <si>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</si>
  <si>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</si>
  <si>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</si>
  <si>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</si>
  <si>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</si>
  <si>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</si>
  <si>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</si>
  <si>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</si>
  <si>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</si>
  <si>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</si>
  <si>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</si>
  <si>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</si>
  <si>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</si>
  <si>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</si>
  <si>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</si>
  <si>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</si>
  <si>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</si>
  <si>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</si>
  <si>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</si>
  <si>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</si>
  <si>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</si>
  <si>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</si>
  <si>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</si>
  <si>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</si>
  <si>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</si>
  <si>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</si>
  <si>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</si>
  <si>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</si>
  <si>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</si>
  <si>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</si>
  <si>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</si>
  <si>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</si>
  <si>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</si>
  <si>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</si>
  <si>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</si>
  <si>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</si>
  <si>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</si>
  <si>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</si>
  <si>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</si>
  <si>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</si>
  <si>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</si>
  <si>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</si>
  <si>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</si>
  <si>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</si>
  <si>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</si>
  <si>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</si>
  <si>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</si>
  <si>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</si>
  <si>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</si>
  <si>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</si>
  <si>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</si>
  <si>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</si>
  <si>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</si>
  <si>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</si>
  <si>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</si>
  <si>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</si>
  <si>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</si>
  <si>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</si>
  <si>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</si>
  <si>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</si>
  <si>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</si>
  <si>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</si>
  <si>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</si>
  <si>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</si>
  <si>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</si>
  <si>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</si>
  <si>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</si>
  <si>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</si>
  <si>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</si>
  <si>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</si>
  <si>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</si>
  <si>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</si>
  <si>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</si>
  <si>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</si>
  <si>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</si>
  <si>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</si>
  <si>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</si>
  <si>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</si>
  <si>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</si>
  <si>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</si>
  <si>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</si>
  <si>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</si>
  <si>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</si>
  <si>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</si>
  <si>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</si>
  <si>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</si>
  <si>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</si>
  <si>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</si>
  <si>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</si>
  <si>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</si>
  <si>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</si>
  <si>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</si>
  <si>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</si>
  <si>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</si>
  <si>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</si>
  <si>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</si>
  <si>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</si>
  <si>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</si>
  <si>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</si>
  <si>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</si>
  <si>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</si>
  <si>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</si>
  <si>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</si>
  <si>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</si>
  <si>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</si>
  <si>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</si>
  <si>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</si>
  <si>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</si>
  <si>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</si>
  <si>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</si>
  <si>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</si>
  <si>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</si>
  <si>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</si>
  <si>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</si>
  <si>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</si>
  <si>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</si>
  <si>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</si>
  <si>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</si>
  <si>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</si>
  <si>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</si>
  <si>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</si>
  <si>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</si>
  <si>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</si>
  <si>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</si>
  <si>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</si>
  <si>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</si>
  <si>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</si>
  <si>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</si>
  <si>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</si>
  <si>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</si>
  <si>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</si>
  <si>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</si>
  <si>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</si>
  <si>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</si>
  <si>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</si>
  <si>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</si>
  <si>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</si>
  <si>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</si>
  <si>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</si>
  <si>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</si>
  <si>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</si>
  <si>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</si>
  <si>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</si>
  <si>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</si>
  <si>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</si>
  <si>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</si>
  <si>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</si>
  <si>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</si>
  <si>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</si>
  <si>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</si>
  <si>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</si>
  <si>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</si>
  <si>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</si>
  <si>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</si>
  <si>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</si>
  <si>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</si>
  <si>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</si>
  <si>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</si>
  <si>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</si>
  <si>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</si>
  <si>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</si>
  <si>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</si>
  <si>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</si>
  <si>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</si>
  <si>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</si>
  <si>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</si>
  <si>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</si>
  <si>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</si>
  <si>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</si>
  <si>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</si>
  <si>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</si>
  <si>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</si>
  <si>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</si>
  <si>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</si>
  <si>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</si>
  <si>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</si>
  <si>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</si>
  <si>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</si>
  <si>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</si>
  <si>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</si>
  <si>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</si>
  <si>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</si>
  <si>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</si>
  <si>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</si>
  <si>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</si>
  <si>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</si>
  <si>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</si>
  <si>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</si>
  <si>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</si>
  <si>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</si>
  <si>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</si>
  <si>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</si>
  <si>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</si>
  <si>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</si>
  <si>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</si>
  <si>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</si>
  <si>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</si>
  <si>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</si>
  <si>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</si>
  <si>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</si>
  <si>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</si>
  <si>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</si>
  <si>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</si>
  <si>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</si>
  <si>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</si>
  <si>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</si>
  <si>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</si>
  <si>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</si>
  <si>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</si>
  <si>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</si>
  <si>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</si>
  <si>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</si>
  <si>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</si>
  <si>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</si>
  <si>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</si>
  <si>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</si>
  <si>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</si>
  <si>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</si>
  <si>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</si>
  <si>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</si>
  <si>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</si>
  <si>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</si>
  <si>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</si>
  <si>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</si>
  <si>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</si>
  <si>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</si>
  <si>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</si>
  <si>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</si>
  <si>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</si>
  <si>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</si>
  <si>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</si>
  <si>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</si>
  <si>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</si>
  <si>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</si>
  <si>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</si>
  <si>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</si>
  <si>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</si>
  <si>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</si>
  <si>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</si>
  <si>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</si>
  <si>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</si>
  <si>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</si>
  <si>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</si>
  <si>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</si>
  <si>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</si>
  <si>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</si>
  <si>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</si>
  <si>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</si>
  <si>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</si>
  <si>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</si>
  <si>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</si>
  <si>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</si>
  <si>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</si>
  <si>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</si>
  <si>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</si>
  <si>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</si>
  <si>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</si>
  <si>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</si>
  <si>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</si>
  <si>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</si>
  <si>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</si>
  <si>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</si>
  <si>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</si>
  <si>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</si>
  <si>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</si>
  <si>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</si>
  <si>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</si>
  <si>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</si>
  <si>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</si>
  <si>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</si>
  <si>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</si>
  <si>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</si>
  <si>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</si>
  <si>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</si>
  <si>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</si>
  <si>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</si>
  <si>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</si>
  <si>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</si>
  <si>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</si>
  <si>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</si>
  <si>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</si>
  <si>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</si>
  <si>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</si>
  <si>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</si>
  <si>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</si>
  <si>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</si>
  <si>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</si>
  <si>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</si>
  <si>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</si>
  <si>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</si>
  <si>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</si>
  <si>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</si>
  <si>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</si>
  <si>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</si>
  <si>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</si>
  <si>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</si>
  <si>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</si>
  <si>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</si>
  <si>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</si>
  <si>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</si>
  <si>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</si>
  <si>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</si>
  <si>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</si>
  <si>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</si>
  <si>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</si>
  <si>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</si>
  <si>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</si>
  <si>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</si>
  <si>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</si>
  <si>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</si>
  <si>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</si>
  <si>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</si>
  <si>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</si>
  <si>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</si>
  <si>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</si>
  <si>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</si>
  <si>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</si>
  <si>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</si>
  <si>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</si>
  <si>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</si>
  <si>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</si>
  <si>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</si>
  <si>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</si>
  <si>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</si>
  <si>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</si>
  <si>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</si>
  <si>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</si>
  <si>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</si>
  <si>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</si>
  <si>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</si>
  <si>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</si>
  <si>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</si>
  <si>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</si>
  <si>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</si>
  <si>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</si>
  <si>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</si>
  <si>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</si>
  <si>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</si>
  <si>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</si>
  <si>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</si>
  <si>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</si>
  <si>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</si>
  <si>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</si>
  <si>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</si>
  <si>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</si>
  <si>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</si>
  <si>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</si>
  <si>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</si>
  <si>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</si>
  <si>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</si>
  <si>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</si>
  <si>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</si>
  <si>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</si>
  <si>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</si>
  <si>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</si>
  <si>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</si>
  <si>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</si>
  <si>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</si>
  <si>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</si>
  <si>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</si>
  <si>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</si>
  <si>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</si>
  <si>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</si>
  <si>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</si>
  <si>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</si>
  <si>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</si>
  <si>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</si>
  <si>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</si>
  <si>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</si>
  <si>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</si>
  <si>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</si>
  <si>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</si>
  <si>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</si>
  <si>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</si>
  <si>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</si>
  <si>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</si>
  <si>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</si>
  <si>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</si>
  <si>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</si>
  <si>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</si>
  <si>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</si>
  <si>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</si>
  <si>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</si>
  <si>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</si>
  <si>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</si>
  <si>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</si>
  <si>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</si>
  <si>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</si>
  <si>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</si>
  <si>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</si>
  <si>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</si>
  <si>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</si>
  <si>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</si>
  <si>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</si>
  <si>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</si>
  <si>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</si>
  <si>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</si>
  <si>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</si>
  <si>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</si>
  <si>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</si>
  <si>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</si>
  <si>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</si>
  <si>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</si>
  <si>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</si>
  <si>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</si>
  <si>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</si>
  <si>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</si>
  <si>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</si>
  <si>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</si>
  <si>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</si>
  <si>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</si>
  <si>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</si>
  <si>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</si>
  <si>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</si>
  <si>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</si>
  <si>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</si>
  <si>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</si>
  <si>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</si>
  <si>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</si>
  <si>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</si>
  <si>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</si>
  <si>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</si>
  <si>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</si>
  <si>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</si>
  <si>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</si>
  <si>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</si>
  <si>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</si>
  <si>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</si>
  <si>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</si>
  <si>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</si>
  <si>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</si>
  <si>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</si>
  <si>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</si>
  <si>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</si>
  <si>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</si>
  <si>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</si>
  <si>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</si>
  <si>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</si>
  <si>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</si>
  <si>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</si>
  <si>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</si>
  <si>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</si>
  <si>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</si>
  <si>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</si>
  <si>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</si>
  <si>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</si>
  <si>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</si>
  <si>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</si>
  <si>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</si>
  <si>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</si>
  <si>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</si>
  <si>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</si>
  <si>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</si>
  <si>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</si>
  <si>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</si>
  <si>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</si>
  <si>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</si>
  <si>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</si>
  <si>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</si>
  <si>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</si>
  <si>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</si>
  <si>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</si>
  <si>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</si>
  <si>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</si>
  <si>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</si>
  <si>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</si>
  <si>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</si>
  <si>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</si>
  <si>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</si>
  <si>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</si>
  <si>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</si>
  <si>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</si>
  <si>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</si>
  <si>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</si>
  <si>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</si>
  <si>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</si>
  <si>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</si>
  <si>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</si>
  <si>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</si>
  <si>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</si>
  <si>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</si>
  <si>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</si>
  <si>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</si>
  <si>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</si>
  <si>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</si>
  <si>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</si>
  <si>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</si>
  <si>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</si>
  <si>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</si>
  <si>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</si>
  <si>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</si>
  <si>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</si>
  <si>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</si>
  <si>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</si>
  <si>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</si>
  <si>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</si>
  <si>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</si>
  <si>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</si>
  <si>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</si>
  <si>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</si>
  <si>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</si>
  <si>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</si>
  <si>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</si>
  <si>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</si>
  <si>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</si>
  <si>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</si>
  <si>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</si>
  <si>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</si>
  <si>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</si>
  <si>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</si>
  <si>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</si>
  <si>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</si>
  <si>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</si>
  <si>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</si>
  <si>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</si>
  <si>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</si>
  <si>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</si>
  <si>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</si>
  <si>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</si>
  <si>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</si>
  <si>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</si>
  <si>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</si>
  <si>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</si>
  <si>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</si>
  <si>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</si>
  <si>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</si>
  <si>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</si>
  <si>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</si>
  <si>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</si>
  <si>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</si>
  <si>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</si>
  <si>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</si>
  <si>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</si>
  <si>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</si>
  <si>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</si>
  <si>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</si>
  <si>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</si>
  <si>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</si>
  <si>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</si>
  <si>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</si>
  <si>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</si>
  <si>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</si>
  <si>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</si>
  <si>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</si>
  <si>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</si>
  <si>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</si>
  <si>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</si>
  <si>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</si>
  <si>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</si>
  <si>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</si>
  <si>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</si>
  <si>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</si>
  <si>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</si>
  <si>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</si>
  <si>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</si>
  <si>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</si>
  <si>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</si>
  <si>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</si>
  <si>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</si>
  <si>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</si>
  <si>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</si>
  <si>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</si>
  <si>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</si>
  <si>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</si>
  <si>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</si>
  <si>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</si>
  <si>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</si>
  <si>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</si>
  <si>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</si>
  <si>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</si>
  <si>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</si>
  <si>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</si>
  <si>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</si>
  <si>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</si>
  <si>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</si>
  <si>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</si>
  <si>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</si>
  <si>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</si>
  <si>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</si>
  <si>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</si>
  <si>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</si>
  <si>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</si>
  <si>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</si>
  <si>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</si>
  <si>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</si>
  <si>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</si>
  <si>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</si>
  <si>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</si>
  <si>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</si>
  <si>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</si>
  <si>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</si>
  <si>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</si>
  <si>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</si>
  <si>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</si>
  <si>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</si>
  <si>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</si>
  <si>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</si>
  <si>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</si>
  <si>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</si>
  <si>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</si>
  <si>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</si>
  <si>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</si>
  <si>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</si>
  <si>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</si>
  <si>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</si>
  <si>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</si>
  <si>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</si>
  <si>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</si>
  <si>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</si>
  <si>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</si>
  <si>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</si>
  <si>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</si>
  <si>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</si>
  <si>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</si>
  <si>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</si>
  <si>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</si>
  <si>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</si>
  <si>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</si>
  <si>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</si>
  <si>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</si>
  <si>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</si>
  <si>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</si>
  <si>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</si>
  <si>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</si>
  <si>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</si>
  <si>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</si>
  <si>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</si>
  <si>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</si>
  <si>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</si>
  <si>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</si>
  <si>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</si>
  <si>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</si>
  <si>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</si>
  <si>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</si>
  <si>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</si>
  <si>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</si>
  <si>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</si>
  <si>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</si>
  <si>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</si>
  <si>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</si>
  <si>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</si>
  <si>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</si>
  <si>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</si>
  <si>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</si>
  <si>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</si>
  <si>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</si>
  <si>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</si>
  <si>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</si>
  <si>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</si>
  <si>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</si>
  <si>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</si>
  <si>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</si>
  <si>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</si>
  <si>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</si>
  <si>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</si>
  <si>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</si>
  <si>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</si>
  <si>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</si>
  <si>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</si>
  <si>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</si>
  <si>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</si>
  <si>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</si>
  <si>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</si>
  <si>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</si>
  <si>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</si>
  <si>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</si>
  <si>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</si>
  <si>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</si>
  <si>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</si>
  <si>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</si>
  <si>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</si>
  <si>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</si>
  <si>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</si>
  <si>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</si>
  <si>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</si>
  <si>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</si>
  <si>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</si>
  <si>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</si>
  <si>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</si>
  <si>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</si>
  <si>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</si>
  <si>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</si>
  <si>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</si>
  <si>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</si>
  <si>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</si>
  <si>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</si>
  <si>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</si>
  <si>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</si>
  <si>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</si>
  <si>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</si>
  <si>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</si>
  <si>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</si>
  <si>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</si>
  <si>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</si>
  <si>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</si>
  <si>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</si>
  <si>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</si>
  <si>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</si>
  <si>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</si>
  <si>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</si>
  <si>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</si>
  <si>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</si>
  <si>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</si>
  <si>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</si>
  <si>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</si>
  <si>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</si>
  <si>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</si>
  <si>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</si>
  <si>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</si>
  <si>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</si>
  <si>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</si>
  <si>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</si>
  <si>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</si>
  <si>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</si>
  <si>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</si>
  <si>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</si>
  <si>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</si>
  <si>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</si>
  <si>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</si>
  <si>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</si>
  <si>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</si>
  <si>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</si>
  <si>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</si>
  <si>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</si>
  <si>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</si>
  <si>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</si>
  <si>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</si>
  <si>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</si>
  <si>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</si>
  <si>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</si>
  <si>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</si>
  <si>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</si>
  <si>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</si>
  <si>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</si>
  <si>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</si>
  <si>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</si>
  <si>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</si>
  <si>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</si>
  <si>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</si>
  <si>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</si>
  <si>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</si>
  <si>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</si>
  <si>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</si>
  <si>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</si>
  <si>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</si>
  <si>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</si>
  <si>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</si>
  <si>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</si>
  <si>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</si>
  <si>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</si>
  <si>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</si>
  <si>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</si>
  <si>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</si>
  <si>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</si>
  <si>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</si>
  <si>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</si>
  <si>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</si>
  <si>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</si>
  <si>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</si>
  <si>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</si>
  <si>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</si>
  <si>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</si>
  <si>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</si>
  <si>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</si>
  <si>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</si>
  <si>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</si>
  <si>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</si>
  <si>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</si>
  <si>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</si>
  <si>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</si>
  <si>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</si>
  <si>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</si>
  <si>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</si>
  <si>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</si>
  <si>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</si>
  <si>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</si>
  <si>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</si>
  <si>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</si>
  <si>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</si>
  <si>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</si>
  <si>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</si>
  <si>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</si>
  <si>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</si>
  <si>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</si>
  <si>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</si>
  <si>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</si>
  <si>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</si>
  <si>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</si>
  <si>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</si>
  <si>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</si>
  <si>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</si>
  <si>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</si>
  <si>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</si>
  <si>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</si>
  <si>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</si>
  <si>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</si>
  <si>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</si>
  <si>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</si>
  <si>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</si>
  <si>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</si>
  <si>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</si>
  <si>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</si>
  <si>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</si>
  <si>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</si>
  <si>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</si>
  <si>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</si>
  <si>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</si>
  <si>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</si>
  <si>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</si>
  <si>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</si>
  <si>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</si>
  <si>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</si>
  <si>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</si>
  <si>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</si>
  <si>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</si>
  <si>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</si>
  <si>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</si>
  <si>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</si>
  <si>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</si>
  <si>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</si>
  <si>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</si>
  <si>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</si>
  <si>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</si>
  <si>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</si>
  <si>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</si>
  <si>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</si>
  <si>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</si>
  <si>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</si>
  <si>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</si>
  <si>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</si>
  <si>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</si>
  <si>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</si>
  <si>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</si>
  <si>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</si>
  <si>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</si>
  <si>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</si>
  <si>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</si>
  <si>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</si>
  <si>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</si>
  <si>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</si>
  <si>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</si>
  <si>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</si>
  <si>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</si>
  <si>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</si>
  <si>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</si>
  <si>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</si>
  <si>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</si>
  <si>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</si>
  <si>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</si>
  <si>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</si>
  <si>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</si>
  <si>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</si>
  <si>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</si>
  <si>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</si>
  <si>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</si>
  <si>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</si>
  <si>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</si>
  <si>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</si>
  <si>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</si>
  <si>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</si>
  <si>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</si>
  <si>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</si>
  <si>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</si>
  <si>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</si>
  <si>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</si>
  <si>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</si>
  <si>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</si>
  <si>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</si>
  <si>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</si>
  <si>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</si>
  <si>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</si>
  <si>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</si>
  <si>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</si>
  <si>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</si>
  <si>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</si>
  <si>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</si>
  <si>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</si>
  <si>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</si>
  <si>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</si>
  <si>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</si>
  <si>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</si>
  <si>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</si>
  <si>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</si>
  <si>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</si>
  <si>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</si>
  <si>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</si>
  <si>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</si>
  <si>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</si>
  <si>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</si>
  <si>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</si>
  <si>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</si>
  <si>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</si>
  <si>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</si>
  <si>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</si>
  <si>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</si>
  <si>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</si>
  <si>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</si>
  <si>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</si>
  <si>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</si>
  <si>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</si>
  <si>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</si>
  <si>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</si>
  <si>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</si>
  <si>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</si>
  <si>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</si>
  <si>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</si>
  <si>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</si>
  <si>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</si>
  <si>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</si>
  <si>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</si>
  <si>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</si>
  <si>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</si>
  <si>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</si>
  <si>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</si>
  <si>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</si>
  <si>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</si>
  <si>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</si>
  <si>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</si>
  <si>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</si>
  <si>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</si>
  <si>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</si>
  <si>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</si>
  <si>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</si>
  <si>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</si>
  <si>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</si>
  <si>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</si>
  <si>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</si>
  <si>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</si>
  <si>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</si>
  <si>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</si>
  <si>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</si>
  <si>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</si>
  <si>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</si>
  <si>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</si>
  <si>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</si>
  <si>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</si>
  <si>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</si>
  <si>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</si>
  <si>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</si>
  <si>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</si>
  <si>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</si>
  <si>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</si>
  <si>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</si>
  <si>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</si>
  <si>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</si>
  <si>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</si>
  <si>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</si>
  <si>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</si>
  <si>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</si>
  <si>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</si>
  <si>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</si>
  <si>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</si>
  <si>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</si>
  <si>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</si>
  <si>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</si>
  <si>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</si>
  <si>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</si>
  <si>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</si>
  <si>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</si>
  <si>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</si>
  <si>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</si>
  <si>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</si>
  <si>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</si>
  <si>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</si>
  <si>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</si>
  <si>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</si>
  <si>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</si>
  <si>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</si>
  <si>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</si>
  <si>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</si>
  <si>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</si>
  <si>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</si>
  <si>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</si>
  <si>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</si>
  <si>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</si>
  <si>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</si>
  <si>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</si>
  <si>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</si>
  <si>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</si>
  <si>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</si>
  <si>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</si>
  <si>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</si>
  <si>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</si>
  <si>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</si>
  <si>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</si>
  <si>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</si>
  <si>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</si>
  <si>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</si>
  <si>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</si>
  <si>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</si>
  <si>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</si>
  <si>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</si>
  <si>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</si>
  <si>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</si>
  <si>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</si>
  <si>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</si>
  <si>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</si>
  <si>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</si>
  <si>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</si>
  <si>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</si>
  <si>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</si>
  <si>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</si>
  <si>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</si>
  <si>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</si>
  <si>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</si>
  <si>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</si>
  <si>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</si>
  <si>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</si>
  <si>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</si>
  <si>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</si>
  <si>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</si>
  <si>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</si>
  <si>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</si>
  <si>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</si>
  <si>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</si>
  <si>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</si>
  <si>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</si>
  <si>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</si>
  <si>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</si>
  <si>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</si>
  <si>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</si>
  <si>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</si>
  <si>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</si>
  <si>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</si>
  <si>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</si>
  <si>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</si>
  <si>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</si>
  <si>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</si>
  <si>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</si>
  <si>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</si>
  <si>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</si>
  <si>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</si>
  <si>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</si>
  <si>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</si>
  <si>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</si>
  <si>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</si>
  <si>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</si>
  <si>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</si>
  <si>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</si>
  <si>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</si>
  <si>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</si>
  <si>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</si>
  <si>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</si>
  <si>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</si>
  <si>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</si>
  <si>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</si>
  <si>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</si>
  <si>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</si>
  <si>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</si>
  <si>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</si>
  <si>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</si>
  <si>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</si>
  <si>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</si>
  <si>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</si>
  <si>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</si>
  <si>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</si>
  <si>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</si>
  <si>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</si>
  <si>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</si>
  <si>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</si>
  <si>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</si>
  <si>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</si>
  <si>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</si>
  <si>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</si>
  <si>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</si>
  <si>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</si>
  <si>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</si>
  <si>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</si>
  <si>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</si>
  <si>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</si>
  <si>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</si>
  <si>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</si>
  <si>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</si>
  <si>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</si>
  <si>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</si>
  <si>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</si>
  <si>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</si>
  <si>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</si>
  <si>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</si>
  <si>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</si>
  <si>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</si>
  <si>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</si>
  <si>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</si>
  <si>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</si>
  <si>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</si>
  <si>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</si>
  <si>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</si>
  <si>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</si>
  <si>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</si>
  <si>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</si>
  <si>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</si>
  <si>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</si>
  <si>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</si>
  <si>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</si>
  <si>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</si>
  <si>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</si>
  <si>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</si>
  <si>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</si>
  <si>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</si>
  <si>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</si>
  <si>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</si>
  <si>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</si>
  <si>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</si>
  <si>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</si>
  <si>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</si>
  <si>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</si>
  <si>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</si>
  <si>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</si>
  <si>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</si>
  <si>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</si>
  <si>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</si>
  <si>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</si>
  <si>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</si>
  <si>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</si>
  <si>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</si>
  <si>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</si>
  <si>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</si>
  <si>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</si>
  <si>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</si>
  <si>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</si>
  <si>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</si>
  <si>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</si>
  <si>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</si>
  <si>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</si>
  <si>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</si>
  <si>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</si>
  <si>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</si>
  <si>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</si>
  <si>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</si>
  <si>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</si>
  <si>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</si>
  <si>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</si>
  <si>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</si>
  <si>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</si>
  <si>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</si>
  <si>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</si>
  <si>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</si>
  <si>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</si>
  <si>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</si>
  <si>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</si>
  <si>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</si>
  <si>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</si>
  <si>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</si>
  <si>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</si>
  <si>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</si>
  <si>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</si>
  <si>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</si>
  <si>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</si>
  <si>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</si>
  <si>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</si>
  <si>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</si>
  <si>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</si>
  <si>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</si>
  <si>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</si>
  <si>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</si>
  <si>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</si>
  <si>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</si>
  <si>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</si>
  <si>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</si>
  <si>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</si>
  <si>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</si>
  <si>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</si>
  <si>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</si>
  <si>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</si>
  <si>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</si>
  <si>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</si>
  <si>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</si>
  <si>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</si>
  <si>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</si>
  <si>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</si>
  <si>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</si>
  <si>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</si>
  <si>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</si>
  <si>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</si>
  <si>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</si>
  <si>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</si>
  <si>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</si>
  <si>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</si>
  <si>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</si>
  <si>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</si>
  <si>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</si>
  <si>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</si>
  <si>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</si>
  <si>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</si>
  <si>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</si>
  <si>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</si>
  <si>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</si>
  <si>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</si>
  <si>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</si>
  <si>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</si>
  <si>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</si>
  <si>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</si>
  <si>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</si>
  <si>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</si>
  <si>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</si>
  <si>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</si>
  <si>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</si>
  <si>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</si>
  <si>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</si>
  <si>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</si>
  <si>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</si>
  <si>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</si>
  <si>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</si>
  <si>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</si>
  <si>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</si>
  <si>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</si>
  <si>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</si>
  <si>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</si>
  <si>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</si>
  <si>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</si>
  <si>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</si>
  <si>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</si>
  <si>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</si>
  <si>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</si>
  <si>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</si>
  <si>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</si>
  <si>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</si>
  <si>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</si>
  <si>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</si>
  <si>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</si>
  <si>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</si>
  <si>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</si>
  <si>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</si>
  <si>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</si>
  <si>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</si>
  <si>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</si>
  <si>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</si>
  <si>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</si>
  <si>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</si>
  <si>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</si>
  <si>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</si>
  <si>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</si>
  <si>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</si>
  <si>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</si>
  <si>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</si>
  <si>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</si>
  <si>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</si>
  <si>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</si>
  <si>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</si>
  <si>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</si>
  <si>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</si>
  <si>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</si>
  <si>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</si>
  <si>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</si>
  <si>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</si>
  <si>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</si>
  <si>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</si>
  <si>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</si>
  <si>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</si>
  <si>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</si>
  <si>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</si>
  <si>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</si>
  <si>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</si>
  <si>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</si>
  <si>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</si>
  <si>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</si>
  <si>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</si>
  <si>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</si>
  <si>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</si>
  <si>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</si>
  <si>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</si>
  <si>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</si>
  <si>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</si>
  <si>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</si>
  <si>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</si>
  <si>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</si>
  <si>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</si>
  <si>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</si>
  <si>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</si>
  <si>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</si>
  <si>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</si>
  <si>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</si>
  <si>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</si>
  <si>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</si>
  <si>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</si>
  <si>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</si>
  <si>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</si>
  <si>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</si>
  <si>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</si>
  <si>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</si>
  <si>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</si>
  <si>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</si>
  <si>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</si>
  <si>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</si>
  <si>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</si>
  <si>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</si>
  <si>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</si>
  <si>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</si>
  <si>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</si>
  <si>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</si>
  <si>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</si>
  <si>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</si>
  <si>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</si>
  <si>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</si>
  <si>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</si>
  <si>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</si>
  <si>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</si>
  <si>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</si>
  <si>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</si>
  <si>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</si>
  <si>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</si>
  <si>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</si>
  <si>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</si>
  <si>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</si>
  <si>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</si>
  <si>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</si>
  <si>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</si>
  <si>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</si>
  <si>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</si>
  <si>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</si>
  <si>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</si>
  <si>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</si>
  <si>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</si>
  <si>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</si>
  <si>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</si>
  <si>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</si>
  <si>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</si>
  <si>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</si>
  <si>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</si>
  <si>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</si>
  <si>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</si>
  <si>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</si>
  <si>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</si>
  <si>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</si>
  <si>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</si>
  <si>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</si>
  <si>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</si>
  <si>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</si>
  <si>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</si>
  <si>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</si>
  <si>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</si>
  <si>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</si>
  <si>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</si>
  <si>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</si>
  <si>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</si>
  <si>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</si>
  <si>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</si>
  <si>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</si>
  <si>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</si>
  <si>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</si>
  <si>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</si>
  <si>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</si>
  <si>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</si>
  <si>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</si>
  <si>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</si>
  <si>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</si>
  <si>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</si>
  <si>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</si>
  <si>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</si>
  <si>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</si>
  <si>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</si>
  <si>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</si>
  <si>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</si>
  <si>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</si>
  <si>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</si>
  <si>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</si>
  <si>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</si>
  <si>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</si>
  <si>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</si>
  <si>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</si>
  <si>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</si>
  <si>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</si>
  <si>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</si>
  <si>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</si>
  <si>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</si>
  <si>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</si>
  <si>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</si>
  <si>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</si>
  <si>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</si>
  <si>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</si>
  <si>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</si>
  <si>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</si>
  <si>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</si>
  <si>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</si>
  <si>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</si>
  <si>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</si>
  <si>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</si>
  <si>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</si>
  <si>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</si>
  <si>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</si>
  <si>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</si>
  <si>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</si>
  <si>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</si>
  <si>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</si>
  <si>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</si>
  <si>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</si>
  <si>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</si>
  <si>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</si>
  <si>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</si>
  <si>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</si>
  <si>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</si>
  <si>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</si>
  <si>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</si>
  <si>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</si>
  <si>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</si>
  <si>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</si>
  <si>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</si>
  <si>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</si>
  <si>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</si>
  <si>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</si>
  <si>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</si>
  <si>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</si>
  <si>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</si>
  <si>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</si>
  <si>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</si>
  <si>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</si>
  <si>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</si>
  <si>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</si>
  <si>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</si>
  <si>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</si>
  <si>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</si>
  <si>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</si>
  <si>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</si>
  <si>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</si>
  <si>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</si>
  <si>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</si>
  <si>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</si>
  <si>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</si>
  <si>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</si>
  <si>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</si>
  <si>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</si>
  <si>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</si>
  <si>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</si>
  <si>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</si>
  <si>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</si>
  <si>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</si>
  <si>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</si>
  <si>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</si>
  <si>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</si>
  <si>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</si>
  <si>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</si>
  <si>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</si>
  <si>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</si>
  <si>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</si>
  <si>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</si>
  <si>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</si>
  <si>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</si>
  <si>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</si>
  <si>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</si>
  <si>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</si>
  <si>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</si>
  <si>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</si>
  <si>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</si>
  <si>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</si>
  <si>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</si>
  <si>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</si>
  <si>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</si>
  <si>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</si>
  <si>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</si>
  <si>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</si>
  <si>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</si>
  <si>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</si>
  <si>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</si>
  <si>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</si>
  <si>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</si>
  <si>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</si>
  <si>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</si>
  <si>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</si>
  <si>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</si>
  <si>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</si>
  <si>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</si>
  <si>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</si>
  <si>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</si>
  <si>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</si>
  <si>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</si>
  <si>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</si>
  <si>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</si>
  <si>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</si>
  <si>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</si>
  <si>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</si>
  <si>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</si>
  <si>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</si>
  <si>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</si>
  <si>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</si>
  <si>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</si>
  <si>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</si>
  <si>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</si>
  <si>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</si>
  <si>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</si>
  <si>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</si>
  <si>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</si>
  <si>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</si>
  <si>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</si>
  <si>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</si>
  <si>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</si>
  <si>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</si>
  <si>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</si>
  <si>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</si>
  <si>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</si>
  <si>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</si>
  <si>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</si>
  <si>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</si>
  <si>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</si>
  <si>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</si>
  <si>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</si>
  <si>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</si>
  <si>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</si>
  <si>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</si>
  <si>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</si>
  <si>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</si>
  <si>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</si>
  <si>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</si>
  <si>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</si>
  <si>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</si>
  <si>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</si>
  <si>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</si>
  <si>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</si>
  <si>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</si>
  <si>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</si>
  <si>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</si>
  <si>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</si>
  <si>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</si>
  <si>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</si>
  <si>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</si>
  <si>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</si>
  <si>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</si>
  <si>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</si>
  <si>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</si>
  <si>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</si>
  <si>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</si>
  <si>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</si>
  <si>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</si>
  <si>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</si>
  <si>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</si>
  <si>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</si>
  <si>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</si>
  <si>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</si>
  <si>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</si>
  <si>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</si>
  <si>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</si>
  <si>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</si>
  <si>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</si>
  <si>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</si>
  <si>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</si>
  <si>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</si>
  <si>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</si>
  <si>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</si>
  <si>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</si>
  <si>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</si>
  <si>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</si>
  <si>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</si>
  <si>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</si>
  <si>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</si>
  <si>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</si>
  <si>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</si>
  <si>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</si>
  <si>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</si>
  <si>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</si>
  <si>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</si>
  <si>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</si>
  <si>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</si>
  <si>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</si>
  <si>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</si>
  <si>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</si>
  <si>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</si>
  <si>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</si>
  <si>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</si>
  <si>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</si>
  <si>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</si>
  <si>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</si>
  <si>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</si>
  <si>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</si>
  <si>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</si>
  <si>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</si>
  <si>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</si>
  <si>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</si>
  <si>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</si>
  <si>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</si>
  <si>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</si>
  <si>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</si>
  <si>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</si>
  <si>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</si>
  <si>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</si>
  <si>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</si>
  <si>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</si>
  <si>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</si>
  <si>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</si>
  <si>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</si>
  <si>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</si>
  <si>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</si>
  <si>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</si>
  <si>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</si>
  <si>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</si>
  <si>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</si>
  <si>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</si>
  <si>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</si>
  <si>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</si>
  <si>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</si>
  <si>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</si>
  <si>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</si>
  <si>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</si>
  <si>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</si>
  <si>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</si>
  <si>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</si>
  <si>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</si>
  <si>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</si>
  <si>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</si>
  <si>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</si>
  <si>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</si>
  <si>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</si>
  <si>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</si>
  <si>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</si>
  <si>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</si>
  <si>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</si>
  <si>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</si>
  <si>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</si>
  <si>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</si>
  <si>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</si>
  <si>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</si>
  <si>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</si>
  <si>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</si>
  <si>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</si>
  <si>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</si>
  <si>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</si>
  <si>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</si>
  <si>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</si>
  <si>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</si>
  <si>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</si>
  <si>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</si>
  <si>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</si>
  <si>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</si>
  <si>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</si>
  <si>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</si>
  <si>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</si>
  <si>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</si>
  <si>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</si>
  <si>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</si>
  <si>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</si>
  <si>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</si>
  <si>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</si>
  <si>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</si>
  <si>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</si>
  <si>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</si>
  <si>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</si>
  <si>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</si>
  <si>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</si>
  <si>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</si>
  <si>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</si>
  <si>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</si>
  <si>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</si>
  <si>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</si>
  <si>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</si>
  <si>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</si>
  <si>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</si>
  <si>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</si>
  <si>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</si>
  <si>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</si>
  <si>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</si>
  <si>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</si>
  <si>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</si>
  <si>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</si>
  <si>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</si>
  <si>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</si>
  <si>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</si>
  <si>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</si>
  <si>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</si>
  <si>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</si>
  <si>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</si>
  <si>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</si>
  <si>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</si>
  <si>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</si>
  <si>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</si>
  <si>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</si>
  <si>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</si>
  <si>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</si>
  <si>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</si>
  <si>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</si>
  <si>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</si>
  <si>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</si>
  <si>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</si>
  <si>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</si>
  <si>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</si>
  <si>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</si>
  <si>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</si>
  <si>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</si>
  <si>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</si>
  <si>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</si>
  <si>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</si>
  <si>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</si>
  <si>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</si>
  <si>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</si>
  <si>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</si>
  <si>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</si>
  <si>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</si>
  <si>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</si>
  <si>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</si>
  <si>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</si>
  <si>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</si>
  <si>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</si>
  <si>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</si>
  <si>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</si>
  <si>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</si>
  <si>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</si>
  <si>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</si>
  <si>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</si>
  <si>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</si>
  <si>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</si>
  <si>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</si>
  <si>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</si>
  <si>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</si>
  <si>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</si>
  <si>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</si>
  <si>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</si>
  <si>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</si>
  <si>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</si>
  <si>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</si>
  <si>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</si>
  <si>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</si>
  <si>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</si>
  <si>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</si>
  <si>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</si>
  <si>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</si>
  <si>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</si>
  <si>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</si>
  <si>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</si>
  <si>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</si>
  <si>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</si>
  <si>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</si>
  <si>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</si>
  <si>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</si>
  <si>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</si>
  <si>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</si>
  <si>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</si>
  <si>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</si>
  <si>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</si>
  <si>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</si>
  <si>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</si>
  <si>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</si>
  <si>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</si>
  <si>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</si>
  <si>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</si>
  <si>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</si>
  <si>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</si>
  <si>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</si>
  <si>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</si>
  <si>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</si>
  <si>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</si>
  <si>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</si>
  <si>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</si>
  <si>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</si>
  <si>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</si>
  <si>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</si>
  <si>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</si>
  <si>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</si>
  <si>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</si>
  <si>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</si>
  <si>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</si>
  <si>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</si>
  <si>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</si>
  <si>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</si>
  <si>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</si>
  <si>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</si>
  <si>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</si>
  <si>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</si>
  <si>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</si>
  <si>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</si>
  <si>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</si>
  <si>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</si>
  <si>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</si>
  <si>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</si>
  <si>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</si>
  <si>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</si>
  <si>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</si>
  <si>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</si>
  <si>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</si>
  <si>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</si>
  <si>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</si>
  <si>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</si>
  <si>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</si>
  <si>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</si>
  <si>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</si>
  <si>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</si>
  <si>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</si>
  <si>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</si>
  <si>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</si>
  <si>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</si>
  <si>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</si>
  <si>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</si>
  <si>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</si>
  <si>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</si>
  <si>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</si>
  <si>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</si>
  <si>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</si>
  <si>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</si>
  <si>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</si>
  <si>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</si>
  <si>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</si>
  <si>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</si>
  <si>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</si>
  <si>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</si>
  <si>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</si>
  <si>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</si>
  <si>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</si>
  <si>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</si>
  <si>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</si>
  <si>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</si>
  <si>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</si>
  <si>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</si>
  <si>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</si>
  <si>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</si>
  <si>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</si>
  <si>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</si>
  <si>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</si>
  <si>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</si>
  <si>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</si>
  <si>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</si>
  <si>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</si>
  <si>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</si>
  <si>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</si>
  <si>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</si>
  <si>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</si>
  <si>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</si>
  <si>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</si>
  <si>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</si>
  <si>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</si>
  <si>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</si>
  <si>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</si>
  <si>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</si>
  <si>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</si>
  <si>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</si>
  <si>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</si>
  <si>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</si>
  <si>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</si>
  <si>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</si>
  <si>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</si>
  <si>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</si>
  <si>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</si>
  <si>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</si>
  <si>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</si>
  <si>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</si>
  <si>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</si>
  <si>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</si>
  <si>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</si>
  <si>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</si>
  <si>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</si>
  <si>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</si>
  <si>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</si>
  <si>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</si>
  <si>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</si>
  <si>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</si>
  <si>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</si>
  <si>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</si>
  <si>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</si>
  <si>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</si>
  <si>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</si>
  <si>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</si>
  <si>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</si>
  <si>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</si>
  <si>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</si>
  <si>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</si>
  <si>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</si>
  <si>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</si>
  <si>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</si>
  <si>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</si>
  <si>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</si>
  <si>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</si>
  <si>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</si>
  <si>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</si>
  <si>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</si>
  <si>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</si>
  <si>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</si>
  <si>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</si>
  <si>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</si>
  <si>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</si>
  <si>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</si>
  <si>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</si>
  <si>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</si>
  <si>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</si>
  <si>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</si>
  <si>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</si>
  <si>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</si>
  <si>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</si>
  <si>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</si>
  <si>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</si>
  <si>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</si>
  <si>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</si>
  <si>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</si>
  <si>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</si>
  <si>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</si>
  <si>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</si>
  <si>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</si>
  <si>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</si>
  <si>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</si>
  <si>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</si>
  <si>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</si>
  <si>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</si>
  <si>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</si>
  <si>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</si>
  <si>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</si>
  <si>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</si>
  <si>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</si>
  <si>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</si>
  <si>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</si>
  <si>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</si>
  <si>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</si>
  <si>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</si>
  <si>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</si>
  <si>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</si>
  <si>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</si>
  <si>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</si>
  <si>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</si>
  <si>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</si>
  <si>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</si>
  <si>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</si>
  <si>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</si>
  <si>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</si>
  <si>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</si>
  <si>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</si>
  <si>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</si>
  <si>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</si>
  <si>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</si>
  <si>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</si>
  <si>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</si>
  <si>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</si>
  <si>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</si>
  <si>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</si>
  <si>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</si>
  <si>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</si>
  <si>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</si>
  <si>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</si>
  <si>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</si>
  <si>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</si>
  <si>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</si>
  <si>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</si>
  <si>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</si>
  <si>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</si>
  <si>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</si>
  <si>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</si>
  <si>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</si>
  <si>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</si>
  <si>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</si>
  <si>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</si>
  <si>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</si>
  <si>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</si>
  <si>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</si>
  <si>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</si>
  <si>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</si>
  <si>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</si>
  <si>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</si>
  <si>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</si>
  <si>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</si>
  <si>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</si>
  <si>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</si>
  <si>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</si>
  <si>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</si>
  <si>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</si>
  <si>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</si>
  <si>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</si>
  <si>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</si>
  <si>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</si>
  <si>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</si>
  <si>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</si>
  <si>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</si>
  <si>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</si>
  <si>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</si>
  <si>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</si>
  <si>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</si>
  <si>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</si>
  <si>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</si>
  <si>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</si>
  <si>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</si>
  <si>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</si>
  <si>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</si>
  <si>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</si>
  <si>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</si>
  <si>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</si>
  <si>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</si>
  <si>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</si>
  <si>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</si>
  <si>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</si>
  <si>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</si>
  <si>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</si>
  <si>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</si>
  <si>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</si>
  <si>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</si>
  <si>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</si>
  <si>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</si>
  <si>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</si>
  <si>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</si>
  <si>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</si>
  <si>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</si>
  <si>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</si>
  <si>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</si>
  <si>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</si>
  <si>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</si>
  <si>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</si>
  <si>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</si>
  <si>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</si>
  <si>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</si>
  <si>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</si>
  <si>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</si>
  <si>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</si>
  <si>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</si>
  <si>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</si>
  <si>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</si>
  <si>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</si>
  <si>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</si>
  <si>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</si>
  <si>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</si>
  <si>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</si>
  <si>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</si>
  <si>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</si>
  <si>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</si>
  <si>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</si>
  <si>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</si>
  <si>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</si>
  <si>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</si>
  <si>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</si>
  <si>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</si>
  <si>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</si>
  <si>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</si>
  <si>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</si>
  <si>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</si>
  <si>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</si>
  <si>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</si>
  <si>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</si>
  <si>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</si>
  <si>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</si>
  <si>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</si>
  <si>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</si>
  <si>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</si>
  <si>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</si>
  <si>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</si>
  <si>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</si>
  <si>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</si>
  <si>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</si>
  <si>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</si>
  <si>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</si>
  <si>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</si>
  <si>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</si>
  <si>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</si>
  <si>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</si>
  <si>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</si>
  <si>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</si>
  <si>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</si>
  <si>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</si>
  <si>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</si>
  <si>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</si>
  <si>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</si>
  <si>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</si>
  <si>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</si>
  <si>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</si>
  <si>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</si>
  <si>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</si>
  <si>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</si>
  <si>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</si>
  <si>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</si>
  <si>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</si>
  <si>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</si>
  <si>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</si>
  <si>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</si>
  <si>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</si>
  <si>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</si>
  <si>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</si>
  <si>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</si>
  <si>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</si>
  <si>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</si>
  <si>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</si>
  <si>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</si>
  <si>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</si>
  <si>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</si>
  <si>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</si>
  <si>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</si>
  <si>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</si>
  <si>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</si>
  <si>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</si>
  <si>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</si>
  <si>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</si>
  <si>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</si>
  <si>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</si>
  <si>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</si>
  <si>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</si>
  <si>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</si>
  <si>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</si>
  <si>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</si>
  <si>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</si>
  <si>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</si>
  <si>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</si>
  <si>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</si>
  <si>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</si>
  <si>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</si>
  <si>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</si>
  <si>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</si>
  <si>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</si>
  <si>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</si>
  <si>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</si>
  <si>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</si>
  <si>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</si>
  <si>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</si>
  <si>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</si>
  <si>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</si>
  <si>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</si>
  <si>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</si>
  <si>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</si>
  <si>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</si>
  <si>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</si>
  <si>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</si>
  <si>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</si>
  <si>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</si>
  <si>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</si>
  <si>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</si>
  <si>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</si>
  <si>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</si>
  <si>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</si>
  <si>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</si>
  <si>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</si>
  <si>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</si>
  <si>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</si>
  <si>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</si>
  <si>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</si>
  <si>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</si>
  <si>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</si>
  <si>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</si>
  <si>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</si>
  <si>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</si>
  <si>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</si>
  <si>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</si>
  <si>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</si>
  <si>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</si>
  <si>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</si>
  <si>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</si>
  <si>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</si>
  <si>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</si>
  <si>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</si>
  <si>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</si>
  <si>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</si>
  <si>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</si>
  <si>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</si>
  <si>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</si>
  <si>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</si>
  <si>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</si>
  <si>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</si>
  <si>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</si>
  <si>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</si>
  <si>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</si>
  <si>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</si>
  <si>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</si>
  <si>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</si>
  <si>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</si>
  <si>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</si>
  <si>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</si>
  <si>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</si>
  <si>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</si>
  <si>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</si>
  <si>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</si>
  <si>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</si>
  <si>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</si>
  <si>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</si>
  <si>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</si>
  <si>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</si>
  <si>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</si>
  <si>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</si>
  <si>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</si>
  <si>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</si>
  <si>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</si>
  <si>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</si>
  <si>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</si>
  <si>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</si>
  <si>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</si>
  <si>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</si>
  <si>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</si>
  <si>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</si>
  <si>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</si>
  <si>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</si>
  <si>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</si>
  <si>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</si>
  <si>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</si>
  <si>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</si>
  <si>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</si>
  <si>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</si>
  <si>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</si>
  <si>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</si>
  <si>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</si>
  <si>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</si>
  <si>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</si>
  <si>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</si>
  <si>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</si>
  <si>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</si>
  <si>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</si>
  <si>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</si>
  <si>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</si>
  <si>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</si>
  <si>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</si>
  <si>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</si>
  <si>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</si>
  <si>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</si>
  <si>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</si>
  <si>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</si>
  <si>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</si>
  <si>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</si>
  <si>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</si>
  <si>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</si>
  <si>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</si>
  <si>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</si>
  <si>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</si>
  <si>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</si>
  <si>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</si>
  <si>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</si>
  <si>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</si>
  <si>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</si>
  <si>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</si>
  <si>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</si>
  <si>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</si>
  <si>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</si>
  <si>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</si>
  <si>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</si>
  <si>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</si>
  <si>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</si>
  <si>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</si>
  <si>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</si>
  <si>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</si>
  <si>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</si>
  <si>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</si>
  <si>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</si>
  <si>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</si>
  <si>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</si>
  <si>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</si>
  <si>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</si>
  <si>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</si>
  <si>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</si>
  <si>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</si>
  <si>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</si>
  <si>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</si>
  <si>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</si>
  <si>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</si>
  <si>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</si>
  <si>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</si>
  <si>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</si>
  <si>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</si>
  <si>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</si>
  <si>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</si>
  <si>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</si>
  <si>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</si>
  <si>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</si>
  <si>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</si>
  <si>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</si>
  <si>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</si>
  <si>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</si>
  <si>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</si>
  <si>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</si>
  <si>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</si>
  <si>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</si>
  <si>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</si>
  <si>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</si>
  <si>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</si>
  <si>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</si>
  <si>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</si>
  <si>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</si>
  <si>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</si>
  <si>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</si>
  <si>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</si>
  <si>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</si>
  <si>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</si>
  <si>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</si>
  <si>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</si>
  <si>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</si>
  <si>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</si>
  <si>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</si>
  <si>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</si>
  <si>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</si>
  <si>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</si>
  <si>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</si>
  <si>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</si>
  <si>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</si>
  <si>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</si>
  <si>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</si>
  <si>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</si>
  <si>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</si>
  <si>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</si>
  <si>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</si>
  <si>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</si>
  <si>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</si>
  <si>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</si>
  <si>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</si>
  <si>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</si>
  <si>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</si>
  <si>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</si>
  <si>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</si>
  <si>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</si>
  <si>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</si>
  <si>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</si>
  <si>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</si>
  <si>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</si>
  <si>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</si>
  <si>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</si>
  <si>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</si>
  <si>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</si>
  <si>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</si>
  <si>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</si>
  <si>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</si>
  <si>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</si>
  <si>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</si>
  <si>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</si>
  <si>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</si>
  <si>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</si>
  <si>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</si>
  <si>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</si>
  <si>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</si>
  <si>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</si>
  <si>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</si>
  <si>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</si>
  <si>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</si>
  <si>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</si>
  <si>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</si>
  <si>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</si>
  <si>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</si>
  <si>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</si>
  <si>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</si>
  <si>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</si>
  <si>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</si>
  <si>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</si>
  <si>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</si>
  <si>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</si>
  <si>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</si>
  <si>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</si>
  <si>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</si>
  <si>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</si>
  <si>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</si>
  <si>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</si>
  <si>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</si>
  <si>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</si>
  <si>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</si>
  <si>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</si>
  <si>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</si>
  <si>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</si>
  <si>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</si>
  <si>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</si>
  <si>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</si>
  <si>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</si>
  <si>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</si>
  <si>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</si>
  <si>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</si>
  <si>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</si>
  <si>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</si>
  <si>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</si>
  <si>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</si>
  <si>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</si>
  <si>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</si>
  <si>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</si>
  <si>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</si>
  <si>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</si>
  <si>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</si>
  <si>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</si>
  <si>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</si>
  <si>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</si>
  <si>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</si>
  <si>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</si>
  <si>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</si>
  <si>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</si>
  <si>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</si>
  <si>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</si>
  <si>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</si>
  <si>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</si>
  <si>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</si>
  <si>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</si>
  <si>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</si>
  <si>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</si>
  <si>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</si>
  <si>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</si>
  <si>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</si>
  <si>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</si>
  <si>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</si>
  <si>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</si>
  <si>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</si>
  <si>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</si>
  <si>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</si>
  <si>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</si>
  <si>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</si>
  <si>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</si>
  <si>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</si>
  <si>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</si>
  <si>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</si>
  <si>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</si>
  <si>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</si>
  <si>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</si>
  <si>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</si>
  <si>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</si>
  <si>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</si>
  <si>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</si>
  <si>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</si>
  <si>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</si>
  <si>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</si>
  <si>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</si>
  <si>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</si>
  <si>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</si>
  <si>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</si>
  <si>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</si>
  <si>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</si>
  <si>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</si>
  <si>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</si>
  <si>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</si>
  <si>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</si>
  <si>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</si>
  <si>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Fakhri Brothers (MZN)</t>
  </si>
  <si>
    <t>Fakhri Brothers (NEC)</t>
  </si>
  <si>
    <t>22948</t>
  </si>
  <si>
    <t>Fakhri Brothers (NOVEC)</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</si>
  <si>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</si>
  <si>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</si>
  <si>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</si>
  <si>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</si>
  <si>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</si>
  <si>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</si>
  <si>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</si>
  <si>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</si>
  <si>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</si>
  <si>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</si>
  <si>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</si>
  <si>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</si>
  <si>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</si>
  <si>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</si>
  <si>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</si>
  <si>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</si>
  <si>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</si>
  <si>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</si>
  <si>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</si>
  <si>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</si>
  <si>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</si>
  <si>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</si>
  <si>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</si>
  <si>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</si>
  <si>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</si>
  <si>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</si>
  <si>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</si>
  <si>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</si>
  <si>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</si>
  <si>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</si>
  <si>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</si>
  <si>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</si>
  <si>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</si>
  <si>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</si>
  <si>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</si>
  <si>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</si>
  <si>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</si>
  <si>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</si>
  <si>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</si>
  <si>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</si>
  <si>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</si>
  <si>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</si>
  <si>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</si>
  <si>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</si>
  <si>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</si>
  <si>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</si>
  <si>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</si>
  <si>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 xml:space="preserve">Online fund transfer) Received against Invoice # 096 </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</si>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</sst>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18" fillId="13" borderId="1" xfId="0" applyFont="1" applyFill="1" applyBorder="1" applyAlignment="1">
      <alignment vertical="center"/>
    </xf>
    <xf numFmtId="0" fontId="67" fillId="13" borderId="1" xfId="0" applyFont="1" applyFill="1" applyBorder="1" applyAlignment="1">
      <alignment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7" fillId="0" borderId="1" xfId="0" applyFont="1" applyBorder="1" applyAlignment="1">
      <alignment horizontal="left" vertical="center"/>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68">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30-Dec-23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0.619169560188" createdVersion="5" refreshedVersion="8" minRefreshableVersion="3" recordCount="4586" xr:uid="{00000000-000A-0000-FFFF-FFFF2F000000}">
  <cacheSource type="worksheet">
    <worksheetSource ref="A1:H5971" sheet="Supplier"/>
  </cacheSource>
  <cacheFields count="8">
    <cacheField name="Date" numFmtId="0">
      <sharedItems containsNonDate="0" containsDate="1" containsString="0" containsBlank="1" minDate="2015-11-24T00:00:00" maxDate="2023-12-30T00:00:00" count="1286">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23-12-16T00:00:00"/>
        <d v="2023-12-20T00:00:00"/>
        <d v="2023-12-23T00:00:00"/>
        <d v="2023-12-26T00:00:00"/>
        <d v="2023-12-27T00:00:00"/>
        <d v="2023-12-28T00:00:00"/>
        <d v="2023-12-29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Ashrae Tech"/>
        <s v="Amreli steel"/>
        <s v="Engro office"/>
        <s v="Saifee Hospital"/>
        <s v="UEP 17th Floor"/>
        <s v="Badri Office"/>
        <s v="OPS Falcon"/>
        <s v="Dawood Center"/>
        <s v="VISA Variation Work"/>
        <s v="Grove Residency"/>
        <s v="Daraz Office"/>
        <s v="O/M NASTP"/>
        <s v="Ernst &amp; Young"/>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4">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Fakhri Brothers (MZN)"/>
        <s v="Shan control"/>
        <s v="Alpha Engineering"/>
        <s v="Fakhri Brothers (NOVEC)"/>
        <s v="Fakhri Brothers (NEC)"/>
        <s v="H S Ahmed Ally"/>
        <s v="United Insulation"/>
        <s v="Owais Traders (Golimar)"/>
        <s v="Sabro Technologies"/>
        <s v="Fame international"/>
        <s v="De Creator"/>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0000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0.701746064813" createdVersion="5" refreshedVersion="8" minRefreshableVersion="3" recordCount="18021" xr:uid="{00000000-000A-0000-FFFF-FFFF2E000000}">
  <cacheSource type="worksheet">
    <worksheetSource ref="A1:H18984" sheet="Posting"/>
  </cacheSource>
  <cacheFields count="8">
    <cacheField name="Date" numFmtId="0">
      <sharedItems containsDate="1" containsBlank="1" containsMixedTypes="1" minDate="2013-12-15T00:00:00" maxDate="2023-12-30T00:00:00" count="222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33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XXXXXXXXXXXXXXXX)"/>
        <s v="Received from Total (cash cross cheque given to  Habib Insulation against 200 P3 sheet  i.e 10,400 SFT ducting)"/>
        <s v="Received from Total (cash cross cheque given to Global Techology)"/>
        <s v="Received from Total (hard cash received)"/>
        <s v="Received from IK Associatse (Given to Al madina steel Traders) Final payment"/>
        <s v="Received from NEC (Chq given to ST brother against GST invoice)"/>
        <s v="Received against November 2023"/>
        <s v="(Online fund transfer) Received against Invoice # 327 with SST invoice # 1020"/>
        <s v="Online fund transfer) Received against Invoice # 096 "/>
        <s v="Rec from NEC (Given to Karachi steel Trader against GSt invoice)_x000a_Received                     = 4,416,116 &gt; actual rec in Engro project_x000a_add 3% inv charges   =   132,488    ---- Given to BH_x000a_Total                            = 4,548,000/-"/>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8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98"/>
    <x v="5"/>
    <m/>
    <m/>
    <n v="80055"/>
    <n v="-80055"/>
    <s v="discount"/>
  </r>
  <r>
    <x v="1009"/>
    <x v="98"/>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9"/>
    <x v="4"/>
    <s v="19492"/>
    <n v="78000"/>
    <m/>
    <n v="78000"/>
    <s v="10 Roll insulation 16kg 1&quot;"/>
  </r>
  <r>
    <x v="1018"/>
    <x v="100"/>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9"/>
    <x v="0"/>
    <s v="354"/>
    <n v="164160"/>
    <m/>
    <n v="164160"/>
    <m/>
  </r>
  <r>
    <x v="1021"/>
    <x v="99"/>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9"/>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9"/>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9"/>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100"/>
    <x v="35"/>
    <s v="11954"/>
    <n v="45500"/>
    <m/>
    <n v="45500"/>
    <s v="channel 27 x 18 &amp; Fishcer"/>
  </r>
  <r>
    <x v="1032"/>
    <x v="97"/>
    <x v="4"/>
    <s v="19596"/>
    <n v="126500"/>
    <m/>
    <n v="126500"/>
    <s v="11 Roll insulation"/>
  </r>
  <r>
    <x v="1033"/>
    <x v="100"/>
    <x v="1"/>
    <s v="579"/>
    <n v="25754"/>
    <m/>
    <n v="25754"/>
    <s v="Aeroflex tube 1-1/4 and 1-7/8"/>
  </r>
  <r>
    <x v="1034"/>
    <x v="100"/>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100"/>
    <x v="0"/>
    <s v="363"/>
    <n v="263400"/>
    <m/>
    <n v="263400"/>
    <s v="M.s Pipe 1&quot; , 1-1/2 &amp; 2&quot;"/>
  </r>
  <r>
    <x v="1037"/>
    <x v="100"/>
    <x v="4"/>
    <s v="19622"/>
    <n v="17000"/>
    <m/>
    <n v="17000"/>
    <s v="flexbiel connector 1 carton"/>
  </r>
  <r>
    <x v="1037"/>
    <x v="100"/>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100"/>
    <x v="35"/>
    <s v="12005"/>
    <n v="20250"/>
    <m/>
    <n v="20250"/>
    <s v="channel 27 x 18  15 nos"/>
  </r>
  <r>
    <x v="1041"/>
    <x v="100"/>
    <x v="1"/>
    <s v="599"/>
    <n v="56500"/>
    <m/>
    <n v="56500"/>
    <s v="NBR roll 3/4&quot;"/>
  </r>
  <r>
    <x v="1041"/>
    <x v="100"/>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100"/>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100"/>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100"/>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100"/>
    <x v="1"/>
    <m/>
    <m/>
    <n v="23827"/>
    <n v="-23827"/>
    <m/>
  </r>
  <r>
    <x v="1048"/>
    <x v="100"/>
    <x v="1"/>
    <m/>
    <m/>
    <n v="110000"/>
    <n v="-110000"/>
    <s v="MCB chq 1933400316"/>
  </r>
  <r>
    <x v="1048"/>
    <x v="95"/>
    <x v="48"/>
    <m/>
    <n v="55000"/>
    <m/>
    <n v="55000"/>
    <s v="Adjustment"/>
  </r>
  <r>
    <x v="1049"/>
    <x v="99"/>
    <x v="32"/>
    <s v="811"/>
    <n v="90816"/>
    <m/>
    <n v="90816"/>
    <s v="Combined bill"/>
  </r>
  <r>
    <x v="1049"/>
    <x v="91"/>
    <x v="32"/>
    <m/>
    <n v="10628"/>
    <m/>
    <n v="10628"/>
    <m/>
  </r>
  <r>
    <x v="1049"/>
    <x v="100"/>
    <x v="32"/>
    <s v="814"/>
    <n v="42000"/>
    <m/>
    <n v="42000"/>
    <m/>
  </r>
  <r>
    <x v="1049"/>
    <x v="91"/>
    <x v="32"/>
    <s v="810"/>
    <n v="33552"/>
    <m/>
    <n v="33552"/>
    <s v="Combined bill"/>
  </r>
  <r>
    <x v="1049"/>
    <x v="94"/>
    <x v="32"/>
    <m/>
    <n v="28080"/>
    <m/>
    <n v="28080"/>
    <m/>
  </r>
  <r>
    <x v="1050"/>
    <x v="97"/>
    <x v="4"/>
    <s v="19699"/>
    <n v="192500"/>
    <m/>
    <n v="192500"/>
    <s v="10 Roll"/>
  </r>
  <r>
    <x v="1051"/>
    <x v="99"/>
    <x v="32"/>
    <s v="815"/>
    <n v="306000"/>
    <m/>
    <n v="306000"/>
    <s v="swirl diffuser 36 nos"/>
  </r>
  <r>
    <x v="1051"/>
    <x v="97"/>
    <x v="32"/>
    <s v="811"/>
    <n v="175176"/>
    <m/>
    <n v="175176"/>
    <s v="Fire dampers"/>
  </r>
  <r>
    <x v="1051"/>
    <x v="97"/>
    <x v="32"/>
    <s v="813"/>
    <n v="251240"/>
    <m/>
    <n v="251240"/>
    <s v="VCDs"/>
  </r>
  <r>
    <x v="1051"/>
    <x v="100"/>
    <x v="32"/>
    <s v="816"/>
    <n v="6480"/>
    <m/>
    <n v="6480"/>
    <m/>
  </r>
  <r>
    <x v="1051"/>
    <x v="100"/>
    <x v="0"/>
    <s v="373"/>
    <n v="39160"/>
    <m/>
    <n v="39160"/>
    <s v="2-1/2&quot; pipe 40 rft"/>
  </r>
  <r>
    <x v="1051"/>
    <x v="100"/>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100"/>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100"/>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9"/>
    <x v="27"/>
    <s v="30"/>
    <n v="61163"/>
    <m/>
    <n v="61163"/>
    <m/>
  </r>
  <r>
    <x v="1058"/>
    <x v="91"/>
    <x v="27"/>
    <s v="31"/>
    <n v="34650"/>
    <m/>
    <n v="34650"/>
    <m/>
  </r>
  <r>
    <x v="1058"/>
    <x v="97"/>
    <x v="27"/>
    <s v="32"/>
    <n v="44740"/>
    <m/>
    <n v="44740"/>
    <m/>
  </r>
  <r>
    <x v="1058"/>
    <x v="95"/>
    <x v="27"/>
    <s v="33"/>
    <n v="16940"/>
    <m/>
    <n v="16940"/>
    <m/>
  </r>
  <r>
    <x v="1058"/>
    <x v="100"/>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9"/>
    <x v="4"/>
    <m/>
    <m/>
    <n v="78000"/>
    <n v="-78000"/>
    <m/>
  </r>
  <r>
    <x v="1062"/>
    <x v="100"/>
    <x v="4"/>
    <m/>
    <m/>
    <n v="115000"/>
    <n v="-115000"/>
    <m/>
  </r>
  <r>
    <x v="1062"/>
    <x v="25"/>
    <x v="19"/>
    <m/>
    <m/>
    <n v="28596"/>
    <n v="-28596"/>
    <s v="adjust"/>
  </r>
  <r>
    <x v="1062"/>
    <x v="101"/>
    <x v="1"/>
    <s v="678"/>
    <n v="20500"/>
    <m/>
    <n v="20500"/>
    <s v="3500 gram glue"/>
  </r>
  <r>
    <x v="1063"/>
    <x v="100"/>
    <x v="0"/>
    <m/>
    <m/>
    <n v="411820"/>
    <n v="-411820"/>
    <s v="Online transfer by Al madina via Ethnic payment rec on 13- mar 23 (total transfer amount is 575,980)"/>
  </r>
  <r>
    <x v="1063"/>
    <x v="99"/>
    <x v="0"/>
    <m/>
    <m/>
    <n v="164160"/>
    <n v="-164160"/>
    <m/>
  </r>
  <r>
    <x v="1063"/>
    <x v="101"/>
    <x v="0"/>
    <s v="392"/>
    <n v="670000"/>
    <m/>
    <n v="670000"/>
    <m/>
  </r>
  <r>
    <x v="1063"/>
    <x v="100"/>
    <x v="0"/>
    <s v="393"/>
    <n v="117520"/>
    <m/>
    <n v="117520"/>
    <m/>
  </r>
  <r>
    <x v="1064"/>
    <x v="97"/>
    <x v="44"/>
    <s v="28"/>
    <n v="20020"/>
    <m/>
    <n v="20020"/>
    <m/>
  </r>
  <r>
    <x v="1065"/>
    <x v="91"/>
    <x v="44"/>
    <m/>
    <m/>
    <n v="128554"/>
    <n v="-128554"/>
    <s v="adjusted with Al Madina Steel traders"/>
  </r>
  <r>
    <x v="1065"/>
    <x v="97"/>
    <x v="44"/>
    <m/>
    <m/>
    <n v="371446"/>
    <n v="-371446"/>
    <m/>
  </r>
  <r>
    <x v="1065"/>
    <x v="100"/>
    <x v="1"/>
    <s v="687"/>
    <n v="9690"/>
    <m/>
    <n v="9690"/>
    <m/>
  </r>
  <r>
    <x v="1066"/>
    <x v="91"/>
    <x v="39"/>
    <m/>
    <m/>
    <n v="100000"/>
    <n v="-100000"/>
    <s v="paid in labour against bill # 10"/>
  </r>
  <r>
    <x v="1066"/>
    <x v="101"/>
    <x v="0"/>
    <s v="396"/>
    <n v="193000"/>
    <m/>
    <n v="193000"/>
    <s v="Gate valve 8&quot; N/R GALA 2 nos"/>
  </r>
  <r>
    <x v="1066"/>
    <x v="97"/>
    <x v="44"/>
    <s v="29"/>
    <n v="331988"/>
    <m/>
    <n v="331988"/>
    <m/>
  </r>
  <r>
    <x v="1066"/>
    <x v="97"/>
    <x v="44"/>
    <s v="30"/>
    <n v="59781"/>
    <m/>
    <n v="59781"/>
    <m/>
  </r>
  <r>
    <x v="1067"/>
    <x v="100"/>
    <x v="1"/>
    <s v="691"/>
    <n v="4248"/>
    <m/>
    <n v="4248"/>
    <m/>
  </r>
  <r>
    <x v="1067"/>
    <x v="101"/>
    <x v="1"/>
    <s v="692"/>
    <n v="20500"/>
    <m/>
    <n v="20500"/>
    <s v="Glue"/>
  </r>
  <r>
    <x v="1067"/>
    <x v="101"/>
    <x v="1"/>
    <m/>
    <n v="6936"/>
    <m/>
    <n v="6936"/>
    <s v="adjustment"/>
  </r>
  <r>
    <x v="1068"/>
    <x v="102"/>
    <x v="3"/>
    <s v="4626"/>
    <n v="3303"/>
    <m/>
    <n v="3303"/>
    <s v="PVC conduits"/>
  </r>
  <r>
    <x v="1068"/>
    <x v="99"/>
    <x v="3"/>
    <s v="4627"/>
    <n v="2773"/>
    <m/>
    <n v="2773"/>
    <s v="PVC conduits"/>
  </r>
  <r>
    <x v="1069"/>
    <x v="100"/>
    <x v="28"/>
    <s v="1490"/>
    <n v="11200"/>
    <m/>
    <n v="11200"/>
    <s v="16 pcs 3&quot; tapes"/>
  </r>
  <r>
    <x v="1070"/>
    <x v="102"/>
    <x v="44"/>
    <s v="31"/>
    <n v="28496"/>
    <m/>
    <n v="28496"/>
    <s v="Combined bill"/>
  </r>
  <r>
    <x v="1070"/>
    <x v="76"/>
    <x v="44"/>
    <m/>
    <n v="8745"/>
    <m/>
    <n v="8745"/>
    <m/>
  </r>
  <r>
    <x v="1071"/>
    <x v="97"/>
    <x v="4"/>
    <s v="19891"/>
    <n v="115000"/>
    <m/>
    <n v="115000"/>
    <s v="10 roll glass wool insulation"/>
  </r>
  <r>
    <x v="1072"/>
    <x v="100"/>
    <x v="44"/>
    <s v="32"/>
    <n v="17015"/>
    <m/>
    <n v="17015"/>
    <m/>
  </r>
  <r>
    <x v="1072"/>
    <x v="97"/>
    <x v="44"/>
    <s v="33"/>
    <n v="119264"/>
    <m/>
    <n v="119264"/>
    <m/>
  </r>
  <r>
    <x v="1073"/>
    <x v="100"/>
    <x v="32"/>
    <s v="826"/>
    <n v="20000"/>
    <m/>
    <n v="20000"/>
    <s v="Combined bill"/>
  </r>
  <r>
    <x v="1073"/>
    <x v="91"/>
    <x v="32"/>
    <m/>
    <n v="15000"/>
    <m/>
    <n v="15000"/>
    <m/>
  </r>
  <r>
    <x v="1073"/>
    <x v="100"/>
    <x v="32"/>
    <s v="829"/>
    <n v="5000"/>
    <m/>
    <n v="5000"/>
    <m/>
  </r>
  <r>
    <x v="1073"/>
    <x v="91"/>
    <x v="1"/>
    <s v="715"/>
    <n v="67000"/>
    <m/>
    <n v="67000"/>
    <s v="2&quot; insulation"/>
  </r>
  <r>
    <x v="1074"/>
    <x v="91"/>
    <x v="32"/>
    <m/>
    <m/>
    <n v="94550"/>
    <n v="-94550"/>
    <s v="cash paid"/>
  </r>
  <r>
    <x v="1074"/>
    <x v="94"/>
    <x v="32"/>
    <m/>
    <m/>
    <n v="20624"/>
    <n v="-20624"/>
    <m/>
  </r>
  <r>
    <x v="1074"/>
    <x v="100"/>
    <x v="32"/>
    <m/>
    <m/>
    <n v="34826"/>
    <n v="-34826"/>
    <m/>
  </r>
  <r>
    <x v="1075"/>
    <x v="103"/>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4"/>
    <x v="3"/>
    <s v="4893"/>
    <n v="64935"/>
    <m/>
    <n v="64935"/>
    <s v="UPVC pipe and fittings"/>
  </r>
  <r>
    <x v="1077"/>
    <x v="101"/>
    <x v="14"/>
    <s v="9282"/>
    <n v="4250"/>
    <m/>
    <n v="4250"/>
    <m/>
  </r>
  <r>
    <x v="1077"/>
    <x v="91"/>
    <x v="1"/>
    <m/>
    <m/>
    <n v="67000"/>
    <n v="-67000"/>
    <s v="paid via Al madina steel "/>
  </r>
  <r>
    <x v="1077"/>
    <x v="100"/>
    <x v="1"/>
    <m/>
    <m/>
    <n v="18365"/>
    <n v="-18365"/>
    <m/>
  </r>
  <r>
    <x v="1077"/>
    <x v="101"/>
    <x v="1"/>
    <m/>
    <m/>
    <n v="20500"/>
    <n v="-20500"/>
    <m/>
  </r>
  <r>
    <x v="1077"/>
    <x v="101"/>
    <x v="1"/>
    <m/>
    <m/>
    <n v="4135"/>
    <n v="-4135"/>
    <m/>
  </r>
  <r>
    <x v="1078"/>
    <x v="105"/>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100"/>
    <x v="44"/>
    <m/>
    <m/>
    <n v="17015"/>
    <n v="-17015"/>
    <m/>
  </r>
  <r>
    <x v="1079"/>
    <x v="102"/>
    <x v="44"/>
    <m/>
    <m/>
    <n v="28496"/>
    <n v="-28496"/>
    <m/>
  </r>
  <r>
    <x v="1079"/>
    <x v="103"/>
    <x v="44"/>
    <m/>
    <m/>
    <n v="93883"/>
    <n v="-93883"/>
    <m/>
  </r>
  <r>
    <x v="1080"/>
    <x v="100"/>
    <x v="32"/>
    <s v="836"/>
    <n v="150000"/>
    <m/>
    <n v="150000"/>
    <s v="verified bill"/>
  </r>
  <r>
    <x v="1081"/>
    <x v="97"/>
    <x v="44"/>
    <s v="35"/>
    <n v="410656"/>
    <m/>
    <n v="410656"/>
    <m/>
  </r>
  <r>
    <x v="1081"/>
    <x v="105"/>
    <x v="44"/>
    <s v="36"/>
    <n v="315888"/>
    <m/>
    <n v="315888"/>
    <m/>
  </r>
  <r>
    <x v="1081"/>
    <x v="105"/>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5"/>
    <x v="44"/>
    <s v="38"/>
    <n v="268519"/>
    <m/>
    <n v="268519"/>
    <m/>
  </r>
  <r>
    <x v="1083"/>
    <x v="105"/>
    <x v="28"/>
    <s v="1515"/>
    <n v="441068"/>
    <m/>
    <n v="441068"/>
    <s v="XLPE N Clad 33 sheets &amp; 3&quot; Diamond tapes 2 carton "/>
  </r>
  <r>
    <x v="1084"/>
    <x v="97"/>
    <x v="44"/>
    <m/>
    <m/>
    <n v="494907"/>
    <n v="-494907"/>
    <s v="Sheet adjustment from al madian Total = 730,000"/>
  </r>
  <r>
    <x v="1084"/>
    <x v="105"/>
    <x v="44"/>
    <m/>
    <m/>
    <n v="235093"/>
    <n v="-235093"/>
    <m/>
  </r>
  <r>
    <x v="1084"/>
    <x v="97"/>
    <x v="4"/>
    <s v="19955"/>
    <n v="95350"/>
    <m/>
    <n v="95350"/>
    <s v="Flexible duct 8&quot; 4 carton &amp; flexbile connector 75 mtr"/>
  </r>
  <r>
    <x v="1085"/>
    <x v="103"/>
    <x v="1"/>
    <s v="767"/>
    <n v="125327"/>
    <m/>
    <n v="125327"/>
    <s v="aerofoam tube"/>
  </r>
  <r>
    <x v="1086"/>
    <x v="97"/>
    <x v="44"/>
    <s v="39"/>
    <n v="72367"/>
    <m/>
    <n v="72367"/>
    <m/>
  </r>
  <r>
    <x v="1086"/>
    <x v="106"/>
    <x v="44"/>
    <s v="40"/>
    <n v="1140427"/>
    <m/>
    <n v="1140427"/>
    <m/>
  </r>
  <r>
    <x v="1086"/>
    <x v="105"/>
    <x v="44"/>
    <s v="41"/>
    <n v="354608"/>
    <m/>
    <n v="354608"/>
    <m/>
  </r>
  <r>
    <x v="1086"/>
    <x v="103"/>
    <x v="3"/>
    <m/>
    <n v="5187"/>
    <m/>
    <n v="5187"/>
    <s v="PVC conduits"/>
  </r>
  <r>
    <x v="1086"/>
    <x v="106"/>
    <x v="44"/>
    <m/>
    <m/>
    <n v="400000"/>
    <n v="-400000"/>
    <s v="Sheet adjustment from al madina"/>
  </r>
  <r>
    <x v="1087"/>
    <x v="91"/>
    <x v="39"/>
    <m/>
    <m/>
    <n v="89000"/>
    <n v="-89000"/>
    <s v="MCB chq 1940090991 final amount in bill # 10"/>
  </r>
  <r>
    <x v="1087"/>
    <x v="101"/>
    <x v="1"/>
    <m/>
    <m/>
    <n v="23301"/>
    <n v="-23301"/>
    <s v="Online transfer by bilal bhai amount is 148,000"/>
  </r>
  <r>
    <x v="1087"/>
    <x v="103"/>
    <x v="1"/>
    <m/>
    <m/>
    <n v="124699"/>
    <n v="-124699"/>
    <m/>
  </r>
  <r>
    <x v="1087"/>
    <x v="100"/>
    <x v="0"/>
    <m/>
    <m/>
    <n v="380920"/>
    <n v="-380920"/>
    <s v="Online transfer by bilal bhai amount is 573,000"/>
  </r>
  <r>
    <x v="1087"/>
    <x v="101"/>
    <x v="0"/>
    <m/>
    <m/>
    <n v="192080"/>
    <n v="-192080"/>
    <m/>
  </r>
  <r>
    <x v="1087"/>
    <x v="101"/>
    <x v="0"/>
    <m/>
    <m/>
    <n v="920"/>
    <n v="-920"/>
    <s v="adjustment"/>
  </r>
  <r>
    <x v="1087"/>
    <x v="97"/>
    <x v="32"/>
    <m/>
    <m/>
    <n v="25176"/>
    <n v="-25176"/>
    <s v="MCB 1940090992 4 bills paid against this cheque amount Rs 217761"/>
  </r>
  <r>
    <x v="1087"/>
    <x v="100"/>
    <x v="32"/>
    <m/>
    <m/>
    <n v="150000"/>
    <n v="-150000"/>
    <m/>
  </r>
  <r>
    <x v="1087"/>
    <x v="100"/>
    <x v="32"/>
    <m/>
    <m/>
    <n v="35000"/>
    <n v="-35000"/>
    <m/>
  </r>
  <r>
    <x v="1087"/>
    <x v="100"/>
    <x v="32"/>
    <m/>
    <m/>
    <n v="5000"/>
    <n v="-5000"/>
    <m/>
  </r>
  <r>
    <x v="1087"/>
    <x v="101"/>
    <x v="27"/>
    <s v="35"/>
    <n v="164970"/>
    <m/>
    <n v="164970"/>
    <m/>
  </r>
  <r>
    <x v="1087"/>
    <x v="103"/>
    <x v="3"/>
    <s v="5121"/>
    <n v="5187"/>
    <m/>
    <n v="5187"/>
    <m/>
  </r>
  <r>
    <x v="1087"/>
    <x v="107"/>
    <x v="49"/>
    <m/>
    <m/>
    <n v="5000000"/>
    <n v="-5000000"/>
    <s v="Advance paid in Meezan bank deal (payment rec from IK in acc of Ethnic)"/>
  </r>
  <r>
    <x v="1087"/>
    <x v="107"/>
    <x v="49"/>
    <m/>
    <m/>
    <n v="-500000"/>
    <n v="500000"/>
    <s v="5 lac adjust in previous balance as decided"/>
  </r>
  <r>
    <x v="1088"/>
    <x v="103"/>
    <x v="1"/>
    <s v="786"/>
    <n v="38050"/>
    <m/>
    <n v="38050"/>
    <s v="aerofoam tube"/>
  </r>
  <r>
    <x v="1089"/>
    <x v="105"/>
    <x v="28"/>
    <s v="1528"/>
    <n v="77980"/>
    <m/>
    <n v="77980"/>
    <s v="N clad sheet + tapes"/>
  </r>
  <r>
    <x v="1090"/>
    <x v="106"/>
    <x v="44"/>
    <s v="42"/>
    <n v="345118"/>
    <m/>
    <n v="345118"/>
    <m/>
  </r>
  <r>
    <x v="1090"/>
    <x v="105"/>
    <x v="44"/>
    <s v="43"/>
    <n v="354772"/>
    <m/>
    <n v="354772"/>
    <m/>
  </r>
  <r>
    <x v="1090"/>
    <x v="105"/>
    <x v="32"/>
    <s v="839"/>
    <n v="37560"/>
    <m/>
    <n v="37560"/>
    <m/>
  </r>
  <r>
    <x v="1091"/>
    <x v="98"/>
    <x v="4"/>
    <s v="4465"/>
    <n v="15800"/>
    <m/>
    <n v="15800"/>
    <s v="super loan"/>
  </r>
  <r>
    <x v="1092"/>
    <x v="106"/>
    <x v="44"/>
    <m/>
    <m/>
    <n v="250000"/>
    <n v="-250000"/>
    <s v="MCB chq 1940091002"/>
  </r>
  <r>
    <x v="1092"/>
    <x v="106"/>
    <x v="44"/>
    <m/>
    <m/>
    <n v="250000"/>
    <n v="-250000"/>
    <s v="MCB chq 1940091002"/>
  </r>
  <r>
    <x v="1092"/>
    <x v="105"/>
    <x v="44"/>
    <m/>
    <m/>
    <n v="250000"/>
    <n v="-250000"/>
    <s v="Given by bilal bhai"/>
  </r>
  <r>
    <x v="1092"/>
    <x v="105"/>
    <x v="44"/>
    <m/>
    <m/>
    <n v="250000"/>
    <n v="-250000"/>
    <s v="Given by bilal bhai"/>
  </r>
  <r>
    <x v="1092"/>
    <x v="106"/>
    <x v="44"/>
    <s v="44"/>
    <n v="308829"/>
    <m/>
    <n v="308829"/>
    <m/>
  </r>
  <r>
    <x v="1092"/>
    <x v="105"/>
    <x v="44"/>
    <s v="45"/>
    <n v="92285"/>
    <m/>
    <n v="92285"/>
    <m/>
  </r>
  <r>
    <x v="1092"/>
    <x v="105"/>
    <x v="4"/>
    <s v="4473"/>
    <n v="6900"/>
    <m/>
    <n v="6900"/>
    <s v="rock wool"/>
  </r>
  <r>
    <x v="1093"/>
    <x v="105"/>
    <x v="28"/>
    <s v="1534"/>
    <n v="51648"/>
    <m/>
    <n v="51648"/>
    <s v="go flex xlpe foam"/>
  </r>
  <r>
    <x v="1093"/>
    <x v="98"/>
    <x v="7"/>
    <m/>
    <n v="12591"/>
    <m/>
    <n v="12591"/>
    <m/>
  </r>
  <r>
    <x v="1094"/>
    <x v="103"/>
    <x v="1"/>
    <s v="836"/>
    <n v="9004"/>
    <m/>
    <n v="9004"/>
    <m/>
  </r>
  <r>
    <x v="1095"/>
    <x v="106"/>
    <x v="44"/>
    <s v="46"/>
    <n v="329527"/>
    <m/>
    <n v="329527"/>
    <m/>
  </r>
  <r>
    <x v="1095"/>
    <x v="105"/>
    <x v="44"/>
    <s v="47"/>
    <n v="154261"/>
    <m/>
    <n v="154261"/>
    <m/>
  </r>
  <r>
    <x v="1095"/>
    <x v="98"/>
    <x v="7"/>
    <m/>
    <n v="873"/>
    <m/>
    <n v="873"/>
    <m/>
  </r>
  <r>
    <x v="1095"/>
    <x v="103"/>
    <x v="1"/>
    <s v="848"/>
    <n v="7880"/>
    <m/>
    <n v="7880"/>
    <m/>
  </r>
  <r>
    <x v="1096"/>
    <x v="106"/>
    <x v="44"/>
    <s v="48"/>
    <n v="334037"/>
    <m/>
    <n v="334037"/>
    <m/>
  </r>
  <r>
    <x v="1096"/>
    <x v="90"/>
    <x v="45"/>
    <m/>
    <m/>
    <n v="975000"/>
    <n v="-975000"/>
    <s v="Given by bilal bhai"/>
  </r>
  <r>
    <x v="1096"/>
    <x v="103"/>
    <x v="3"/>
    <s v="5348"/>
    <n v="2537"/>
    <m/>
    <n v="2537"/>
    <m/>
  </r>
  <r>
    <x v="1097"/>
    <x v="105"/>
    <x v="28"/>
    <s v="1548"/>
    <n v="10200"/>
    <m/>
    <n v="10200"/>
    <s v="2&quot; tapes"/>
  </r>
  <r>
    <x v="1097"/>
    <x v="107"/>
    <x v="49"/>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9"/>
    <x v="27"/>
    <m/>
    <m/>
    <n v="3983"/>
    <n v="-3983"/>
    <m/>
  </r>
  <r>
    <x v="1098"/>
    <x v="100"/>
    <x v="27"/>
    <m/>
    <m/>
    <n v="48076"/>
    <n v="-48076"/>
    <m/>
  </r>
  <r>
    <x v="1098"/>
    <x v="101"/>
    <x v="27"/>
    <m/>
    <m/>
    <n v="48076"/>
    <n v="-48076"/>
    <m/>
  </r>
  <r>
    <x v="1098"/>
    <x v="95"/>
    <x v="27"/>
    <s v="36"/>
    <n v="100000"/>
    <m/>
    <n v="100000"/>
    <m/>
  </r>
  <r>
    <x v="1098"/>
    <x v="98"/>
    <x v="7"/>
    <m/>
    <n v="31540"/>
    <m/>
    <n v="31540"/>
    <m/>
  </r>
  <r>
    <x v="1096"/>
    <x v="94"/>
    <x v="27"/>
    <m/>
    <m/>
    <n v="200000"/>
    <n v="-200000"/>
    <s v="MCB chq 1940091009"/>
  </r>
  <r>
    <x v="1096"/>
    <x v="95"/>
    <x v="27"/>
    <m/>
    <m/>
    <n v="50000"/>
    <n v="-50000"/>
    <s v="MCB chq 1940091010"/>
  </r>
  <r>
    <x v="1099"/>
    <x v="106"/>
    <x v="4"/>
    <s v="10020"/>
    <n v="44000"/>
    <m/>
    <n v="44000"/>
    <s v="flexible duct connector"/>
  </r>
  <r>
    <x v="1097"/>
    <x v="105"/>
    <x v="4"/>
    <s v="4488"/>
    <n v="9200"/>
    <m/>
    <n v="9200"/>
    <s v="rock wool"/>
  </r>
  <r>
    <x v="1100"/>
    <x v="106"/>
    <x v="44"/>
    <s v="49"/>
    <n v="114314"/>
    <m/>
    <n v="114314"/>
    <m/>
  </r>
  <r>
    <x v="1100"/>
    <x v="105"/>
    <x v="32"/>
    <s v="847"/>
    <n v="68320"/>
    <m/>
    <n v="68320"/>
    <m/>
  </r>
  <r>
    <x v="1100"/>
    <x v="105"/>
    <x v="32"/>
    <s v="849"/>
    <n v="75000"/>
    <m/>
    <n v="75000"/>
    <m/>
  </r>
  <r>
    <x v="1100"/>
    <x v="97"/>
    <x v="32"/>
    <s v="845"/>
    <n v="217008"/>
    <m/>
    <n v="217008"/>
    <m/>
  </r>
  <r>
    <x v="1100"/>
    <x v="104"/>
    <x v="32"/>
    <s v="846"/>
    <n v="15000"/>
    <m/>
    <n v="15000"/>
    <m/>
  </r>
  <r>
    <x v="1100"/>
    <x v="100"/>
    <x v="32"/>
    <s v="848"/>
    <n v="15600"/>
    <m/>
    <n v="15600"/>
    <m/>
  </r>
  <r>
    <x v="1100"/>
    <x v="100"/>
    <x v="32"/>
    <s v="844"/>
    <n v="960"/>
    <m/>
    <n v="960"/>
    <m/>
  </r>
  <r>
    <x v="1100"/>
    <x v="108"/>
    <x v="1"/>
    <s v="872"/>
    <n v="7092"/>
    <m/>
    <n v="7092"/>
    <m/>
  </r>
  <r>
    <x v="1101"/>
    <x v="91"/>
    <x v="40"/>
    <m/>
    <m/>
    <n v="1500000"/>
    <n v="-1500000"/>
    <s v="(rec from IK on 26 may 23)"/>
  </r>
  <r>
    <x v="1101"/>
    <x v="97"/>
    <x v="4"/>
    <m/>
    <m/>
    <n v="600000"/>
    <n v="-600000"/>
    <s v="(rec from IK on 26 may 23)"/>
  </r>
  <r>
    <x v="1101"/>
    <x v="105"/>
    <x v="4"/>
    <s v="4495"/>
    <n v="4600"/>
    <m/>
    <n v="4600"/>
    <s v="rock wool"/>
  </r>
  <r>
    <x v="1101"/>
    <x v="106"/>
    <x v="0"/>
    <s v="426"/>
    <n v="1849080"/>
    <m/>
    <n v="1849080"/>
    <s v="MS pipe"/>
  </r>
  <r>
    <x v="1101"/>
    <x v="105"/>
    <x v="28"/>
    <s v="1523"/>
    <n v="32000"/>
    <m/>
    <n v="32000"/>
    <s v="3&quot; tapes"/>
  </r>
  <r>
    <x v="1101"/>
    <x v="108"/>
    <x v="28"/>
    <s v="1549"/>
    <n v="25630"/>
    <m/>
    <n v="25630"/>
    <s v="NBR tube"/>
  </r>
  <r>
    <x v="1101"/>
    <x v="105"/>
    <x v="44"/>
    <s v="50"/>
    <n v="197917"/>
    <m/>
    <n v="197917"/>
    <m/>
  </r>
  <r>
    <x v="1098"/>
    <x v="93"/>
    <x v="44"/>
    <s v="51"/>
    <n v="69785"/>
    <m/>
    <n v="69785"/>
    <m/>
  </r>
  <r>
    <x v="1098"/>
    <x v="97"/>
    <x v="44"/>
    <s v="52"/>
    <n v="44259"/>
    <m/>
    <n v="44259"/>
    <m/>
  </r>
  <r>
    <x v="1098"/>
    <x v="105"/>
    <x v="44"/>
    <s v="53"/>
    <n v="63065"/>
    <m/>
    <n v="63065"/>
    <m/>
  </r>
  <r>
    <x v="1102"/>
    <x v="105"/>
    <x v="4"/>
    <s v="4500"/>
    <n v="11500"/>
    <m/>
    <n v="11500"/>
    <s v="rock wool"/>
  </r>
  <r>
    <x v="1098"/>
    <x v="106"/>
    <x v="44"/>
    <m/>
    <m/>
    <n v="500000"/>
    <n v="-500000"/>
    <s v="MCB chq 1940091015"/>
  </r>
  <r>
    <x v="1103"/>
    <x v="98"/>
    <x v="7"/>
    <m/>
    <n v="4215"/>
    <m/>
    <n v="4215"/>
    <m/>
  </r>
  <r>
    <x v="1103"/>
    <x v="106"/>
    <x v="44"/>
    <s v="54"/>
    <n v="272244"/>
    <m/>
    <n v="272244"/>
    <m/>
  </r>
  <r>
    <x v="1103"/>
    <x v="103"/>
    <x v="44"/>
    <s v="55"/>
    <n v="101572"/>
    <m/>
    <n v="101572"/>
    <m/>
  </r>
  <r>
    <x v="1104"/>
    <x v="105"/>
    <x v="4"/>
    <s v="4507"/>
    <n v="16100"/>
    <m/>
    <n v="16100"/>
    <m/>
  </r>
  <r>
    <x v="1104"/>
    <x v="98"/>
    <x v="7"/>
    <m/>
    <n v="14792"/>
    <m/>
    <n v="14792"/>
    <m/>
  </r>
  <r>
    <x v="1105"/>
    <x v="93"/>
    <x v="44"/>
    <s v="56"/>
    <n v="352684"/>
    <m/>
    <n v="352684"/>
    <m/>
  </r>
  <r>
    <x v="1105"/>
    <x v="105"/>
    <x v="44"/>
    <s v="57"/>
    <n v="71932"/>
    <m/>
    <n v="71932"/>
    <m/>
  </r>
  <r>
    <x v="1105"/>
    <x v="97"/>
    <x v="44"/>
    <s v="58"/>
    <n v="19825"/>
    <m/>
    <n v="19825"/>
    <m/>
  </r>
  <r>
    <x v="1106"/>
    <x v="105"/>
    <x v="44"/>
    <s v="59"/>
    <n v="106851"/>
    <m/>
    <n v="106851"/>
    <m/>
  </r>
  <r>
    <x v="1107"/>
    <x v="103"/>
    <x v="28"/>
    <s v="1563"/>
    <n v="59395"/>
    <m/>
    <n v="59395"/>
    <m/>
  </r>
  <r>
    <x v="1107"/>
    <x v="97"/>
    <x v="17"/>
    <m/>
    <m/>
    <n v="200000"/>
    <n v="-200000"/>
    <s v="cash paid"/>
  </r>
  <r>
    <x v="1107"/>
    <x v="106"/>
    <x v="0"/>
    <m/>
    <m/>
    <n v="1800000"/>
    <n v="-1800000"/>
    <s v="cash paid"/>
  </r>
  <r>
    <x v="1108"/>
    <x v="93"/>
    <x v="44"/>
    <s v="60"/>
    <n v="131823"/>
    <m/>
    <n v="131823"/>
    <m/>
  </r>
  <r>
    <x v="1108"/>
    <x v="98"/>
    <x v="7"/>
    <m/>
    <n v="10679"/>
    <m/>
    <n v="10679"/>
    <m/>
  </r>
  <r>
    <x v="1109"/>
    <x v="105"/>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100"/>
    <x v="28"/>
    <m/>
    <m/>
    <n v="201031"/>
    <n v="-201031"/>
    <m/>
  </r>
  <r>
    <x v="1111"/>
    <x v="97"/>
    <x v="44"/>
    <s v="63"/>
    <n v="100747"/>
    <m/>
    <n v="100747"/>
    <m/>
  </r>
  <r>
    <x v="1111"/>
    <x v="106"/>
    <x v="44"/>
    <m/>
    <m/>
    <n v="1050000"/>
    <n v="-1050000"/>
    <s v="Given cash through Al madina steel"/>
  </r>
  <r>
    <x v="1111"/>
    <x v="105"/>
    <x v="44"/>
    <m/>
    <m/>
    <n v="100000"/>
    <n v="-100000"/>
    <m/>
  </r>
  <r>
    <x v="1111"/>
    <x v="97"/>
    <x v="44"/>
    <m/>
    <m/>
    <n v="350000"/>
    <n v="-350000"/>
    <m/>
  </r>
  <r>
    <x v="1112"/>
    <x v="98"/>
    <x v="1"/>
    <s v="991"/>
    <n v="23382"/>
    <m/>
    <n v="23382"/>
    <m/>
  </r>
  <r>
    <x v="1113"/>
    <x v="97"/>
    <x v="17"/>
    <m/>
    <m/>
    <n v="342000"/>
    <n v="-342000"/>
    <s v="Payment received from Al Madina Steel traders"/>
  </r>
  <r>
    <x v="1113"/>
    <x v="103"/>
    <x v="28"/>
    <s v="1577"/>
    <n v="94595"/>
    <m/>
    <n v="94595"/>
    <m/>
  </r>
  <r>
    <x v="1113"/>
    <x v="98"/>
    <x v="7"/>
    <m/>
    <n v="1177"/>
    <m/>
    <n v="1177"/>
    <m/>
  </r>
  <r>
    <x v="1114"/>
    <x v="97"/>
    <x v="44"/>
    <s v="64"/>
    <n v="72442"/>
    <m/>
    <n v="72442"/>
    <m/>
  </r>
  <r>
    <x v="1114"/>
    <x v="93"/>
    <x v="44"/>
    <s v="65"/>
    <n v="10332"/>
    <m/>
    <n v="10332"/>
    <m/>
  </r>
  <r>
    <x v="1114"/>
    <x v="98"/>
    <x v="5"/>
    <s v="1342"/>
    <n v="82924"/>
    <m/>
    <n v="82924"/>
    <m/>
  </r>
  <r>
    <x v="1115"/>
    <x v="103"/>
    <x v="28"/>
    <s v="1583"/>
    <n v="118790"/>
    <m/>
    <n v="118790"/>
    <m/>
  </r>
  <r>
    <x v="1116"/>
    <x v="98"/>
    <x v="3"/>
    <s v="5733"/>
    <n v="3287"/>
    <m/>
    <n v="3287"/>
    <m/>
  </r>
  <r>
    <x v="1116"/>
    <x v="101"/>
    <x v="0"/>
    <m/>
    <m/>
    <n v="670000"/>
    <n v="-670000"/>
    <s v="Chq given from Total (meezan advance) chq amount is 875,000"/>
  </r>
  <r>
    <x v="1116"/>
    <x v="106"/>
    <x v="0"/>
    <m/>
    <m/>
    <n v="49080"/>
    <n v="-49080"/>
    <m/>
  </r>
  <r>
    <x v="1116"/>
    <x v="109"/>
    <x v="0"/>
    <m/>
    <m/>
    <n v="151960"/>
    <n v="-151960"/>
    <m/>
  </r>
  <r>
    <x v="1116"/>
    <x v="110"/>
    <x v="0"/>
    <m/>
    <m/>
    <n v="3960"/>
    <n v="-3960"/>
    <m/>
  </r>
  <r>
    <x v="1116"/>
    <x v="108"/>
    <x v="1"/>
    <s v="1021"/>
    <n v="95762"/>
    <m/>
    <n v="95762"/>
    <m/>
  </r>
  <r>
    <x v="1116"/>
    <x v="108"/>
    <x v="3"/>
    <s v="5744"/>
    <n v="5855"/>
    <m/>
    <n v="5855"/>
    <m/>
  </r>
  <r>
    <x v="1116"/>
    <x v="103"/>
    <x v="44"/>
    <s v="66"/>
    <n v="194536"/>
    <m/>
    <n v="194536"/>
    <m/>
  </r>
  <r>
    <x v="1117"/>
    <x v="97"/>
    <x v="44"/>
    <s v="67"/>
    <n v="23532"/>
    <m/>
    <n v="23532"/>
    <m/>
  </r>
  <r>
    <x v="1117"/>
    <x v="98"/>
    <x v="3"/>
    <s v="5758"/>
    <n v="1786"/>
    <m/>
    <n v="1786"/>
    <m/>
  </r>
  <r>
    <x v="1117"/>
    <x v="107"/>
    <x v="49"/>
    <s v="1365"/>
    <m/>
    <m/>
    <n v="0"/>
    <m/>
  </r>
  <r>
    <x v="1117"/>
    <x v="108"/>
    <x v="5"/>
    <s v="1366"/>
    <n v="399840"/>
    <m/>
    <n v="399840"/>
    <m/>
  </r>
  <r>
    <x v="1117"/>
    <x v="108"/>
    <x v="1"/>
    <s v="1028"/>
    <n v="5187"/>
    <m/>
    <n v="5187"/>
    <m/>
  </r>
  <r>
    <x v="1117"/>
    <x v="98"/>
    <x v="1"/>
    <s v="1029"/>
    <n v="23382"/>
    <m/>
    <n v="23382"/>
    <m/>
  </r>
  <r>
    <x v="1117"/>
    <x v="103"/>
    <x v="1"/>
    <s v="1030"/>
    <n v="616374"/>
    <m/>
    <n v="616374"/>
    <m/>
  </r>
  <r>
    <x v="1117"/>
    <x v="107"/>
    <x v="49"/>
    <s v="1365"/>
    <n v="1523704"/>
    <m/>
    <n v="1523704"/>
    <m/>
  </r>
  <r>
    <x v="1117"/>
    <x v="103"/>
    <x v="1"/>
    <m/>
    <m/>
    <n v="55562"/>
    <n v="-55562"/>
    <s v="MCB chq 1949327577  Rs 181,798"/>
  </r>
  <r>
    <x v="1117"/>
    <x v="98"/>
    <x v="1"/>
    <m/>
    <m/>
    <n v="23382"/>
    <n v="-23382"/>
    <m/>
  </r>
  <r>
    <x v="1117"/>
    <x v="108"/>
    <x v="1"/>
    <m/>
    <m/>
    <n v="102854"/>
    <n v="-102854"/>
    <m/>
  </r>
  <r>
    <x v="1118"/>
    <x v="103"/>
    <x v="1"/>
    <m/>
    <m/>
    <n v="250000"/>
    <n v="-250000"/>
    <s v="Online transfer by BH"/>
  </r>
  <r>
    <x v="1118"/>
    <x v="103"/>
    <x v="1"/>
    <m/>
    <m/>
    <n v="250000"/>
    <n v="-250000"/>
    <s v="Online transfer by BH"/>
  </r>
  <r>
    <x v="1117"/>
    <x v="25"/>
    <x v="3"/>
    <m/>
    <m/>
    <n v="7264"/>
    <n v="-7264"/>
    <s v="Chq given from Al madina amount is 100,000"/>
  </r>
  <r>
    <x v="1117"/>
    <x v="82"/>
    <x v="3"/>
    <m/>
    <m/>
    <n v="1320"/>
    <n v="-1320"/>
    <m/>
  </r>
  <r>
    <x v="1117"/>
    <x v="99"/>
    <x v="3"/>
    <m/>
    <m/>
    <n v="2773"/>
    <n v="-2773"/>
    <m/>
  </r>
  <r>
    <x v="1117"/>
    <x v="103"/>
    <x v="3"/>
    <m/>
    <m/>
    <n v="12911"/>
    <n v="-12911"/>
    <m/>
  </r>
  <r>
    <x v="1117"/>
    <x v="102"/>
    <x v="3"/>
    <m/>
    <m/>
    <n v="3303"/>
    <n v="-3303"/>
    <m/>
  </r>
  <r>
    <x v="1117"/>
    <x v="104"/>
    <x v="3"/>
    <m/>
    <m/>
    <n v="64935"/>
    <n v="-64935"/>
    <m/>
  </r>
  <r>
    <x v="1117"/>
    <x v="98"/>
    <x v="3"/>
    <m/>
    <m/>
    <n v="5073"/>
    <n v="-5073"/>
    <m/>
  </r>
  <r>
    <x v="1117"/>
    <x v="108"/>
    <x v="3"/>
    <m/>
    <m/>
    <n v="2239"/>
    <n v="-2239"/>
    <m/>
  </r>
  <r>
    <x v="1118"/>
    <x v="98"/>
    <x v="5"/>
    <s v="1374"/>
    <n v="48749"/>
    <m/>
    <n v="48749"/>
    <s v="FOAM PIPE"/>
  </r>
  <r>
    <x v="1118"/>
    <x v="106"/>
    <x v="4"/>
    <s v="20063"/>
    <n v="22000"/>
    <m/>
    <n v="22000"/>
    <s v="flexible duct"/>
  </r>
  <r>
    <x v="1119"/>
    <x v="99"/>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5"/>
    <x v="44"/>
    <m/>
    <m/>
    <n v="500000"/>
    <n v="-500000"/>
    <s v="Given cash through Al madina steel"/>
  </r>
  <r>
    <x v="1119"/>
    <x v="106"/>
    <x v="44"/>
    <m/>
    <m/>
    <n v="500000"/>
    <n v="-500000"/>
    <m/>
  </r>
  <r>
    <x v="1120"/>
    <x v="97"/>
    <x v="17"/>
    <m/>
    <m/>
    <n v="200000"/>
    <n v="-200000"/>
    <s v="Payment given through Al madina steel"/>
  </r>
  <r>
    <x v="1120"/>
    <x v="99"/>
    <x v="5"/>
    <s v="1405"/>
    <n v="13500"/>
    <m/>
    <n v="13500"/>
    <s v="SPRINKLER"/>
  </r>
  <r>
    <x v="1121"/>
    <x v="109"/>
    <x v="0"/>
    <s v="444"/>
    <n v="151960"/>
    <m/>
    <n v="151960"/>
    <s v="Proteck pipe"/>
  </r>
  <r>
    <x v="1121"/>
    <x v="98"/>
    <x v="7"/>
    <m/>
    <m/>
    <n v="65000"/>
    <n v="-65000"/>
    <s v="Online transfer by BH"/>
  </r>
  <r>
    <x v="1122"/>
    <x v="100"/>
    <x v="27"/>
    <m/>
    <m/>
    <n v="169188"/>
    <n v="-169188"/>
    <s v="Cheque received from Al Madina Steel traders amount 300,000"/>
  </r>
  <r>
    <x v="1122"/>
    <x v="101"/>
    <x v="27"/>
    <m/>
    <m/>
    <n v="116894"/>
    <n v="-116894"/>
    <m/>
  </r>
  <r>
    <x v="1122"/>
    <x v="49"/>
    <x v="27"/>
    <m/>
    <m/>
    <n v="13918"/>
    <n v="-13918"/>
    <m/>
  </r>
  <r>
    <x v="1123"/>
    <x v="93"/>
    <x v="44"/>
    <s v="68"/>
    <n v="461789"/>
    <m/>
    <n v="461789"/>
    <m/>
  </r>
  <r>
    <x v="1119"/>
    <x v="93"/>
    <x v="28"/>
    <s v="1591"/>
    <n v="149260"/>
    <m/>
    <n v="149260"/>
    <s v="12 xlpe 2 rolls  48 nos tapes 2&quot;"/>
  </r>
  <r>
    <x v="1124"/>
    <x v="99"/>
    <x v="44"/>
    <s v="69"/>
    <n v="243048"/>
    <m/>
    <n v="243048"/>
    <m/>
  </r>
  <r>
    <x v="1124"/>
    <x v="106"/>
    <x v="44"/>
    <s v="70"/>
    <n v="113981"/>
    <m/>
    <n v="113981"/>
    <m/>
  </r>
  <r>
    <x v="1125"/>
    <x v="111"/>
    <x v="4"/>
    <s v="20090"/>
    <n v="13260"/>
    <m/>
    <n v="13260"/>
    <s v="super loan"/>
  </r>
  <r>
    <x v="1126"/>
    <x v="97"/>
    <x v="44"/>
    <m/>
    <m/>
    <n v="100000"/>
    <n v="-100000"/>
    <s v="Cheque received from Total in Meezan bank adv chqw amount 1,050,000"/>
  </r>
  <r>
    <x v="1126"/>
    <x v="99"/>
    <x v="44"/>
    <m/>
    <m/>
    <n v="200000"/>
    <n v="-200000"/>
    <m/>
  </r>
  <r>
    <x v="1126"/>
    <x v="103"/>
    <x v="44"/>
    <m/>
    <m/>
    <n v="270000"/>
    <n v="-270000"/>
    <m/>
  </r>
  <r>
    <x v="1126"/>
    <x v="105"/>
    <x v="44"/>
    <m/>
    <m/>
    <n v="430000"/>
    <n v="-430000"/>
    <m/>
  </r>
  <r>
    <x v="1126"/>
    <x v="93"/>
    <x v="44"/>
    <m/>
    <m/>
    <n v="50000"/>
    <n v="-50000"/>
    <m/>
  </r>
  <r>
    <x v="1127"/>
    <x v="111"/>
    <x v="3"/>
    <s v="0032"/>
    <n v="2840"/>
    <m/>
    <n v="2840"/>
    <m/>
  </r>
  <r>
    <x v="1128"/>
    <x v="93"/>
    <x v="44"/>
    <s v="71"/>
    <n v="333836"/>
    <m/>
    <n v="333836"/>
    <m/>
  </r>
  <r>
    <x v="1129"/>
    <x v="99"/>
    <x v="44"/>
    <s v="72"/>
    <n v="86737"/>
    <m/>
    <n v="86737"/>
    <m/>
  </r>
  <r>
    <x v="1129"/>
    <x v="109"/>
    <x v="44"/>
    <s v="73"/>
    <n v="164549"/>
    <m/>
    <n v="164549"/>
    <m/>
  </r>
  <r>
    <x v="1129"/>
    <x v="93"/>
    <x v="28"/>
    <s v="1598"/>
    <n v="35200"/>
    <m/>
    <n v="35200"/>
    <s v="32 nos 3&quot; tapes"/>
  </r>
  <r>
    <x v="1129"/>
    <x v="103"/>
    <x v="1"/>
    <s v="24"/>
    <n v="7580"/>
    <m/>
    <n v="7580"/>
    <m/>
  </r>
  <r>
    <x v="1130"/>
    <x v="111"/>
    <x v="4"/>
    <s v="20102"/>
    <n v="130000"/>
    <m/>
    <n v="130000"/>
    <s v="super loan"/>
  </r>
  <r>
    <x v="1130"/>
    <x v="99"/>
    <x v="4"/>
    <m/>
    <n v="115000"/>
    <m/>
    <n v="115000"/>
    <s v="afico 8 rolls"/>
  </r>
  <r>
    <x v="1131"/>
    <x v="106"/>
    <x v="44"/>
    <s v="74"/>
    <n v="407933"/>
    <m/>
    <n v="407933"/>
    <m/>
  </r>
  <r>
    <x v="1131"/>
    <x v="99"/>
    <x v="44"/>
    <s v="75"/>
    <n v="94569"/>
    <m/>
    <n v="94569"/>
    <m/>
  </r>
  <r>
    <x v="1132"/>
    <x v="98"/>
    <x v="7"/>
    <s v="194"/>
    <n v="7782"/>
    <m/>
    <n v="7782"/>
    <m/>
  </r>
  <r>
    <x v="1132"/>
    <x v="110"/>
    <x v="50"/>
    <m/>
    <n v="4226000"/>
    <m/>
    <n v="4226000"/>
    <m/>
  </r>
  <r>
    <x v="1132"/>
    <x v="110"/>
    <x v="50"/>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3"/>
    <x v="44"/>
    <s v="78"/>
    <n v="140886"/>
    <m/>
    <n v="140886"/>
    <m/>
  </r>
  <r>
    <x v="1133"/>
    <x v="105"/>
    <x v="4"/>
    <m/>
    <m/>
    <n v="64100"/>
    <n v="-64100"/>
    <s v="Rec fron NEC in acc of Trifit chq amount is 450,000"/>
  </r>
  <r>
    <x v="1133"/>
    <x v="106"/>
    <x v="4"/>
    <m/>
    <m/>
    <n v="66000"/>
    <n v="-66000"/>
    <m/>
  </r>
  <r>
    <x v="1133"/>
    <x v="98"/>
    <x v="4"/>
    <m/>
    <m/>
    <n v="15800"/>
    <n v="-15800"/>
    <m/>
  </r>
  <r>
    <x v="1133"/>
    <x v="111"/>
    <x v="4"/>
    <m/>
    <m/>
    <n v="13260"/>
    <n v="-13260"/>
    <m/>
  </r>
  <r>
    <x v="1133"/>
    <x v="97"/>
    <x v="4"/>
    <m/>
    <m/>
    <n v="290840"/>
    <n v="-290840"/>
    <m/>
  </r>
  <r>
    <x v="1133"/>
    <x v="112"/>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2"/>
    <x v="5"/>
    <s v="1489"/>
    <n v="9820"/>
    <m/>
    <n v="9820"/>
    <s v="ball vavle"/>
  </r>
  <r>
    <x v="1134"/>
    <x v="111"/>
    <x v="5"/>
    <s v="1490"/>
    <n v="91053"/>
    <m/>
    <n v="91053"/>
    <s v="armaflex"/>
  </r>
  <r>
    <x v="1134"/>
    <x v="112"/>
    <x v="5"/>
    <s v="1491"/>
    <n v="92000"/>
    <m/>
    <n v="92000"/>
    <s v="gate valve stainer"/>
  </r>
  <r>
    <x v="1134"/>
    <x v="99"/>
    <x v="4"/>
    <m/>
    <m/>
    <n v="115000"/>
    <n v="-115000"/>
    <s v="cash paid for super loan and afico roll (Total amount is 245,000)"/>
  </r>
  <r>
    <x v="1134"/>
    <x v="111"/>
    <x v="4"/>
    <m/>
    <m/>
    <n v="130000"/>
    <n v="-130000"/>
    <m/>
  </r>
  <r>
    <x v="1135"/>
    <x v="112"/>
    <x v="0"/>
    <s v="455"/>
    <n v="18720"/>
    <m/>
    <n v="18720"/>
    <m/>
  </r>
  <r>
    <x v="1136"/>
    <x v="99"/>
    <x v="44"/>
    <s v="79"/>
    <n v="30441"/>
    <m/>
    <n v="30441"/>
    <m/>
  </r>
  <r>
    <x v="1136"/>
    <x v="93"/>
    <x v="44"/>
    <s v="80"/>
    <n v="70032"/>
    <m/>
    <n v="70032"/>
    <m/>
  </r>
  <r>
    <x v="1136"/>
    <x v="106"/>
    <x v="44"/>
    <s v="81"/>
    <n v="145910"/>
    <m/>
    <n v="145910"/>
    <m/>
  </r>
  <r>
    <x v="1136"/>
    <x v="103"/>
    <x v="44"/>
    <s v="82"/>
    <n v="78349"/>
    <m/>
    <n v="78349"/>
    <m/>
  </r>
  <r>
    <x v="1136"/>
    <x v="97"/>
    <x v="44"/>
    <m/>
    <m/>
    <n v="12087"/>
    <n v="-12087"/>
    <s v="Rec from Al madina steel amount 1000,000"/>
  </r>
  <r>
    <x v="1136"/>
    <x v="99"/>
    <x v="44"/>
    <m/>
    <m/>
    <n v="182717"/>
    <n v="-182717"/>
    <m/>
  </r>
  <r>
    <x v="1136"/>
    <x v="103"/>
    <x v="44"/>
    <m/>
    <m/>
    <n v="190000"/>
    <n v="-190000"/>
    <m/>
  </r>
  <r>
    <x v="1136"/>
    <x v="105"/>
    <x v="44"/>
    <m/>
    <m/>
    <n v="45196"/>
    <n v="-45196"/>
    <m/>
  </r>
  <r>
    <x v="1136"/>
    <x v="106"/>
    <x v="44"/>
    <m/>
    <m/>
    <n v="190000"/>
    <n v="-190000"/>
    <m/>
  </r>
  <r>
    <x v="1136"/>
    <x v="93"/>
    <x v="44"/>
    <m/>
    <m/>
    <n v="190000"/>
    <n v="-190000"/>
    <m/>
  </r>
  <r>
    <x v="1136"/>
    <x v="109"/>
    <x v="44"/>
    <m/>
    <m/>
    <n v="190000"/>
    <n v="-190000"/>
    <m/>
  </r>
  <r>
    <x v="1136"/>
    <x v="113"/>
    <x v="0"/>
    <s v="456"/>
    <n v="120960"/>
    <m/>
    <n v="120960"/>
    <m/>
  </r>
  <r>
    <x v="1137"/>
    <x v="111"/>
    <x v="4"/>
    <s v="4565"/>
    <n v="27640"/>
    <m/>
    <n v="27640"/>
    <s v="Flexble"/>
  </r>
  <r>
    <x v="1137"/>
    <x v="99"/>
    <x v="4"/>
    <s v="4564"/>
    <n v="22500"/>
    <m/>
    <n v="22500"/>
    <s v="Flexble"/>
  </r>
  <r>
    <x v="1138"/>
    <x v="109"/>
    <x v="5"/>
    <s v="1516"/>
    <n v="188000"/>
    <m/>
    <n v="188000"/>
    <m/>
  </r>
  <r>
    <x v="1139"/>
    <x v="103"/>
    <x v="1"/>
    <s v="201"/>
    <n v="76250"/>
    <m/>
    <n v="76250"/>
    <m/>
  </r>
  <r>
    <x v="1139"/>
    <x v="100"/>
    <x v="28"/>
    <m/>
    <m/>
    <n v="385000"/>
    <n v="-385000"/>
    <s v="Rec from Al madina steel "/>
  </r>
  <r>
    <x v="1140"/>
    <x v="98"/>
    <x v="7"/>
    <s v="390"/>
    <n v="54431"/>
    <m/>
    <n v="54431"/>
    <m/>
  </r>
  <r>
    <x v="1140"/>
    <x v="111"/>
    <x v="5"/>
    <s v="1523"/>
    <n v="24000"/>
    <m/>
    <n v="24000"/>
    <m/>
  </r>
  <r>
    <x v="1140"/>
    <x v="109"/>
    <x v="5"/>
    <s v="1524"/>
    <m/>
    <m/>
    <n v="0"/>
    <m/>
  </r>
  <r>
    <x v="1140"/>
    <x v="95"/>
    <x v="5"/>
    <s v="1529"/>
    <n v="83200"/>
    <m/>
    <n v="83200"/>
    <m/>
  </r>
  <r>
    <x v="1141"/>
    <x v="103"/>
    <x v="28"/>
    <s v="1619"/>
    <n v="136390"/>
    <m/>
    <n v="136390"/>
    <m/>
  </r>
  <r>
    <x v="1141"/>
    <x v="108"/>
    <x v="28"/>
    <s v="1616"/>
    <n v="10125"/>
    <m/>
    <n v="10125"/>
    <m/>
  </r>
  <r>
    <x v="1141"/>
    <x v="102"/>
    <x v="44"/>
    <s v="83"/>
    <n v="28019"/>
    <m/>
    <n v="28019"/>
    <m/>
  </r>
  <r>
    <x v="1141"/>
    <x v="103"/>
    <x v="44"/>
    <s v="84"/>
    <n v="92172"/>
    <m/>
    <n v="92172"/>
    <m/>
  </r>
  <r>
    <x v="1142"/>
    <x v="110"/>
    <x v="44"/>
    <s v="85"/>
    <n v="149586"/>
    <m/>
    <n v="149586"/>
    <m/>
  </r>
  <r>
    <x v="1143"/>
    <x v="112"/>
    <x v="4"/>
    <s v="4580"/>
    <n v="13755"/>
    <m/>
    <n v="13755"/>
    <m/>
  </r>
  <r>
    <x v="1143"/>
    <x v="107"/>
    <x v="49"/>
    <s v="1544"/>
    <n v="1741376"/>
    <m/>
    <n v="1741376"/>
    <m/>
  </r>
  <r>
    <x v="1144"/>
    <x v="113"/>
    <x v="1"/>
    <s v="373"/>
    <n v="7580"/>
    <m/>
    <n v="7580"/>
    <m/>
  </r>
  <r>
    <x v="1144"/>
    <x v="93"/>
    <x v="44"/>
    <m/>
    <m/>
    <n v="895000"/>
    <n v="-895000"/>
    <s v="Chq given from Al madina steel"/>
  </r>
  <r>
    <x v="1144"/>
    <x v="110"/>
    <x v="0"/>
    <s v="468"/>
    <n v="99200"/>
    <m/>
    <n v="99200"/>
    <m/>
  </r>
  <r>
    <x v="1145"/>
    <x v="111"/>
    <x v="3"/>
    <s v="0407"/>
    <n v="34252"/>
    <m/>
    <n v="34252"/>
    <m/>
  </r>
  <r>
    <x v="1146"/>
    <x v="113"/>
    <x v="28"/>
    <s v="1625"/>
    <n v="752630"/>
    <m/>
    <n v="752630"/>
    <m/>
  </r>
  <r>
    <x v="1146"/>
    <x v="114"/>
    <x v="7"/>
    <s v="53"/>
    <n v="75050"/>
    <m/>
    <n v="75050"/>
    <m/>
  </r>
  <r>
    <x v="1146"/>
    <x v="110"/>
    <x v="44"/>
    <s v="86"/>
    <n v="447395"/>
    <m/>
    <n v="447395"/>
    <m/>
  </r>
  <r>
    <x v="1146"/>
    <x v="93"/>
    <x v="44"/>
    <s v="87"/>
    <n v="51609"/>
    <m/>
    <n v="51609"/>
    <m/>
  </r>
  <r>
    <x v="1146"/>
    <x v="103"/>
    <x v="44"/>
    <s v="88"/>
    <n v="24550"/>
    <m/>
    <n v="24550"/>
    <m/>
  </r>
  <r>
    <x v="1146"/>
    <x v="113"/>
    <x v="44"/>
    <s v="89"/>
    <n v="11574"/>
    <m/>
    <n v="11574"/>
    <m/>
  </r>
  <r>
    <x v="1146"/>
    <x v="112"/>
    <x v="44"/>
    <s v="90"/>
    <n v="118168"/>
    <m/>
    <n v="118168"/>
    <m/>
  </r>
  <r>
    <x v="1147"/>
    <x v="111"/>
    <x v="3"/>
    <s v="0446"/>
    <n v="14831"/>
    <m/>
    <n v="14831"/>
    <m/>
  </r>
  <r>
    <x v="1147"/>
    <x v="108"/>
    <x v="1"/>
    <s v="434"/>
    <n v="32035"/>
    <m/>
    <n v="32035"/>
    <m/>
  </r>
  <r>
    <x v="1148"/>
    <x v="109"/>
    <x v="7"/>
    <m/>
    <m/>
    <n v="16490"/>
    <n v="-16490"/>
    <s v="sales return"/>
  </r>
  <r>
    <x v="1148"/>
    <x v="103"/>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2"/>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100"/>
    <x v="28"/>
    <m/>
    <m/>
    <n v="201658"/>
    <n v="-201658"/>
    <m/>
  </r>
  <r>
    <x v="1153"/>
    <x v="105"/>
    <x v="28"/>
    <m/>
    <m/>
    <n v="482460"/>
    <n v="-482460"/>
    <m/>
  </r>
  <r>
    <x v="1153"/>
    <x v="97"/>
    <x v="17"/>
    <m/>
    <m/>
    <n v="200000"/>
    <n v="-200000"/>
    <s v="MCB chq 1949327604 "/>
  </r>
  <r>
    <x v="1154"/>
    <x v="99"/>
    <x v="44"/>
    <m/>
    <m/>
    <n v="72078"/>
    <n v="-72078"/>
    <s v="Chq given from Al madina steel = 1000,000"/>
  </r>
  <r>
    <x v="1154"/>
    <x v="103"/>
    <x v="44"/>
    <m/>
    <m/>
    <n v="150000"/>
    <n v="-150000"/>
    <m/>
  </r>
  <r>
    <x v="1154"/>
    <x v="106"/>
    <x v="44"/>
    <m/>
    <m/>
    <n v="372320"/>
    <n v="-372320"/>
    <m/>
  </r>
  <r>
    <x v="1154"/>
    <x v="93"/>
    <x v="44"/>
    <m/>
    <m/>
    <n v="300000"/>
    <n v="-300000"/>
    <m/>
  </r>
  <r>
    <x v="1154"/>
    <x v="112"/>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98"/>
    <x v="3"/>
    <s v="680"/>
    <n v="1260"/>
    <m/>
    <n v="1260"/>
    <m/>
  </r>
  <r>
    <x v="1155"/>
    <x v="93"/>
    <x v="4"/>
    <s v="4604"/>
    <n v="20300"/>
    <m/>
    <n v="20300"/>
    <s v="Combined bill"/>
  </r>
  <r>
    <x v="1155"/>
    <x v="112"/>
    <x v="4"/>
    <m/>
    <n v="45000"/>
    <m/>
    <n v="45000"/>
    <m/>
  </r>
  <r>
    <x v="1155"/>
    <x v="97"/>
    <x v="4"/>
    <m/>
    <m/>
    <n v="64845"/>
    <n v="-64845"/>
    <s v="Chq receivd from NEC in tri fit = 200000"/>
  </r>
  <r>
    <x v="1155"/>
    <x v="99"/>
    <x v="4"/>
    <m/>
    <m/>
    <n v="22500"/>
    <n v="-22500"/>
    <m/>
  </r>
  <r>
    <x v="1155"/>
    <x v="93"/>
    <x v="4"/>
    <m/>
    <m/>
    <n v="19260"/>
    <n v="-19260"/>
    <m/>
  </r>
  <r>
    <x v="1155"/>
    <x v="111"/>
    <x v="4"/>
    <m/>
    <m/>
    <n v="34640"/>
    <n v="-34640"/>
    <m/>
  </r>
  <r>
    <x v="1155"/>
    <x v="112"/>
    <x v="4"/>
    <m/>
    <m/>
    <n v="58755"/>
    <n v="-58755"/>
    <m/>
  </r>
  <r>
    <x v="1155"/>
    <x v="98"/>
    <x v="5"/>
    <s v="1636"/>
    <n v="16864"/>
    <m/>
    <n v="16864"/>
    <m/>
  </r>
  <r>
    <x v="1155"/>
    <x v="115"/>
    <x v="5"/>
    <s v="1637"/>
    <n v="10980"/>
    <m/>
    <n v="10980"/>
    <m/>
  </r>
  <r>
    <x v="1156"/>
    <x v="101"/>
    <x v="3"/>
    <s v="727"/>
    <n v="4370"/>
    <m/>
    <n v="4370"/>
    <m/>
  </r>
  <r>
    <x v="1157"/>
    <x v="93"/>
    <x v="44"/>
    <s v="95"/>
    <n v="25073"/>
    <m/>
    <n v="25073"/>
    <m/>
  </r>
  <r>
    <x v="1157"/>
    <x v="112"/>
    <x v="44"/>
    <s v="96"/>
    <n v="246912"/>
    <m/>
    <n v="246912"/>
    <m/>
  </r>
  <r>
    <x v="1157"/>
    <x v="109"/>
    <x v="44"/>
    <s v="97"/>
    <n v="37586"/>
    <m/>
    <n v="37586"/>
    <m/>
  </r>
  <r>
    <x v="1157"/>
    <x v="110"/>
    <x v="44"/>
    <s v="98"/>
    <n v="197733"/>
    <m/>
    <n v="197733"/>
    <m/>
  </r>
  <r>
    <x v="1157"/>
    <x v="112"/>
    <x v="4"/>
    <s v="20184"/>
    <n v="28250"/>
    <m/>
    <n v="28250"/>
    <m/>
  </r>
  <r>
    <x v="1158"/>
    <x v="112"/>
    <x v="3"/>
    <s v="761"/>
    <n v="7210"/>
    <m/>
    <n v="7210"/>
    <m/>
  </r>
  <r>
    <x v="1159"/>
    <x v="116"/>
    <x v="0"/>
    <s v="481"/>
    <n v="268800"/>
    <m/>
    <n v="268800"/>
    <m/>
  </r>
  <r>
    <x v="1159"/>
    <x v="116"/>
    <x v="0"/>
    <s v="482"/>
    <n v="1415820"/>
    <m/>
    <n v="1415820"/>
    <m/>
  </r>
  <r>
    <x v="1159"/>
    <x v="116"/>
    <x v="5"/>
    <s v="1662"/>
    <n v="104470"/>
    <m/>
    <n v="104470"/>
    <m/>
  </r>
  <r>
    <x v="1159"/>
    <x v="112"/>
    <x v="5"/>
    <s v="1663"/>
    <n v="14520"/>
    <m/>
    <n v="14520"/>
    <m/>
  </r>
  <r>
    <x v="1159"/>
    <x v="113"/>
    <x v="5"/>
    <s v="1665"/>
    <n v="22800"/>
    <m/>
    <n v="22800"/>
    <m/>
  </r>
  <r>
    <x v="1159"/>
    <x v="102"/>
    <x v="44"/>
    <m/>
    <m/>
    <n v="28019"/>
    <n v="-28019"/>
    <s v="Chq given from Al madina steel = 1000,000"/>
  </r>
  <r>
    <x v="1159"/>
    <x v="109"/>
    <x v="44"/>
    <m/>
    <m/>
    <n v="112135"/>
    <n v="-112135"/>
    <m/>
  </r>
  <r>
    <x v="1159"/>
    <x v="103"/>
    <x v="44"/>
    <m/>
    <m/>
    <n v="22065"/>
    <n v="-22065"/>
    <m/>
  </r>
  <r>
    <x v="1159"/>
    <x v="93"/>
    <x v="44"/>
    <m/>
    <m/>
    <n v="300000"/>
    <n v="-300000"/>
    <m/>
  </r>
  <r>
    <x v="1159"/>
    <x v="112"/>
    <x v="44"/>
    <m/>
    <m/>
    <n v="200000"/>
    <n v="-200000"/>
    <m/>
  </r>
  <r>
    <x v="1159"/>
    <x v="110"/>
    <x v="44"/>
    <m/>
    <m/>
    <n v="337781"/>
    <n v="-337781"/>
    <m/>
  </r>
  <r>
    <x v="1159"/>
    <x v="113"/>
    <x v="28"/>
    <s v="3001657"/>
    <n v="334758"/>
    <m/>
    <n v="334758"/>
    <m/>
  </r>
  <r>
    <x v="1160"/>
    <x v="109"/>
    <x v="28"/>
    <s v="3001660"/>
    <n v="82636"/>
    <m/>
    <n v="82636"/>
    <m/>
  </r>
  <r>
    <x v="1160"/>
    <x v="112"/>
    <x v="4"/>
    <s v="4612"/>
    <n v="3350"/>
    <m/>
    <n v="3350"/>
    <m/>
  </r>
  <r>
    <x v="1160"/>
    <x v="113"/>
    <x v="4"/>
    <s v="4814"/>
    <n v="45000"/>
    <m/>
    <n v="45000"/>
    <m/>
  </r>
  <r>
    <x v="1161"/>
    <x v="112"/>
    <x v="3"/>
    <s v="835"/>
    <n v="7714"/>
    <m/>
    <n v="7714"/>
    <m/>
  </r>
  <r>
    <x v="1161"/>
    <x v="111"/>
    <x v="4"/>
    <s v="4617"/>
    <n v="12500"/>
    <m/>
    <n v="12500"/>
    <m/>
  </r>
  <r>
    <x v="1161"/>
    <x v="113"/>
    <x v="5"/>
    <s v="1678"/>
    <n v="13500"/>
    <m/>
    <n v="13500"/>
    <m/>
  </r>
  <r>
    <x v="1161"/>
    <x v="103"/>
    <x v="35"/>
    <s v="13106"/>
    <n v="105000"/>
    <m/>
    <n v="105000"/>
    <s v="Through bolt"/>
  </r>
  <r>
    <x v="1162"/>
    <x v="103"/>
    <x v="1"/>
    <m/>
    <m/>
    <n v="200204"/>
    <n v="-200204"/>
    <s v="2 MCB chqs_x000a_1949327617 = 150,000_x000a_1949327618 = 248,000_x000a_grand total is 398,000"/>
  </r>
  <r>
    <x v="1162"/>
    <x v="98"/>
    <x v="1"/>
    <m/>
    <m/>
    <n v="23382"/>
    <n v="-23382"/>
    <m/>
  </r>
  <r>
    <x v="1162"/>
    <x v="108"/>
    <x v="1"/>
    <m/>
    <m/>
    <n v="37222"/>
    <n v="-37222"/>
    <m/>
  </r>
  <r>
    <x v="1162"/>
    <x v="109"/>
    <x v="1"/>
    <m/>
    <m/>
    <n v="129892"/>
    <n v="-129892"/>
    <m/>
  </r>
  <r>
    <x v="1162"/>
    <x v="113"/>
    <x v="1"/>
    <m/>
    <m/>
    <n v="7300"/>
    <n v="-7300"/>
    <m/>
  </r>
  <r>
    <x v="1162"/>
    <x v="113"/>
    <x v="1"/>
    <m/>
    <m/>
    <n v="280"/>
    <n v="-280"/>
    <s v="adjusted"/>
  </r>
  <r>
    <x v="1162"/>
    <x v="98"/>
    <x v="7"/>
    <m/>
    <m/>
    <n v="73080"/>
    <n v="-73080"/>
    <s v="Online by BH = 153,000"/>
  </r>
  <r>
    <x v="1162"/>
    <x v="109"/>
    <x v="7"/>
    <m/>
    <m/>
    <n v="4870"/>
    <n v="-4870"/>
    <m/>
  </r>
  <r>
    <x v="1162"/>
    <x v="114"/>
    <x v="7"/>
    <m/>
    <m/>
    <n v="75050"/>
    <n v="-75050"/>
    <m/>
  </r>
  <r>
    <x v="1162"/>
    <x v="113"/>
    <x v="1"/>
    <s v="812"/>
    <n v="178080"/>
    <m/>
    <n v="178080"/>
    <m/>
  </r>
  <r>
    <x v="1162"/>
    <x v="103"/>
    <x v="1"/>
    <s v="813"/>
    <n v="73333"/>
    <m/>
    <n v="73333"/>
    <m/>
  </r>
  <r>
    <x v="1163"/>
    <x v="112"/>
    <x v="44"/>
    <s v="99"/>
    <n v="37567"/>
    <m/>
    <n v="37567"/>
    <m/>
  </r>
  <r>
    <x v="1163"/>
    <x v="103"/>
    <x v="44"/>
    <s v="100"/>
    <n v="29368"/>
    <m/>
    <n v="29368"/>
    <m/>
  </r>
  <r>
    <x v="1163"/>
    <x v="110"/>
    <x v="44"/>
    <s v="101"/>
    <n v="275805"/>
    <m/>
    <n v="275805"/>
    <m/>
  </r>
  <r>
    <x v="1163"/>
    <x v="116"/>
    <x v="44"/>
    <s v="102"/>
    <n v="1759647"/>
    <m/>
    <n v="1759647"/>
    <m/>
  </r>
  <r>
    <x v="1163"/>
    <x v="101"/>
    <x v="51"/>
    <s v="0092"/>
    <n v="18000"/>
    <m/>
    <n v="18000"/>
    <m/>
  </r>
  <r>
    <x v="1164"/>
    <x v="112"/>
    <x v="4"/>
    <s v="4622"/>
    <n v="32000"/>
    <m/>
    <n v="32000"/>
    <m/>
  </r>
  <r>
    <x v="1164"/>
    <x v="111"/>
    <x v="4"/>
    <s v="4623"/>
    <n v="76455"/>
    <m/>
    <n v="76455"/>
    <m/>
  </r>
  <r>
    <x v="1164"/>
    <x v="113"/>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3"/>
    <x v="28"/>
    <s v="1663"/>
    <n v="32000"/>
    <m/>
    <n v="32000"/>
    <m/>
  </r>
  <r>
    <x v="1166"/>
    <x v="103"/>
    <x v="28"/>
    <s v="1666"/>
    <n v="119294"/>
    <m/>
    <n v="119294"/>
    <m/>
  </r>
  <r>
    <x v="1166"/>
    <x v="116"/>
    <x v="44"/>
    <m/>
    <m/>
    <n v="657900"/>
    <n v="-657900"/>
    <s v="sheet purchased from Al madina"/>
  </r>
  <r>
    <x v="1166"/>
    <x v="111"/>
    <x v="4"/>
    <s v="4631"/>
    <n v="25300"/>
    <m/>
    <n v="25300"/>
    <m/>
  </r>
  <r>
    <x v="1166"/>
    <x v="111"/>
    <x v="3"/>
    <s v="2324"/>
    <n v="8079"/>
    <m/>
    <n v="8079"/>
    <m/>
  </r>
  <r>
    <x v="1167"/>
    <x v="103"/>
    <x v="28"/>
    <s v="1672"/>
    <n v="119296"/>
    <m/>
    <n v="119296"/>
    <m/>
  </r>
  <r>
    <x v="1168"/>
    <x v="110"/>
    <x v="3"/>
    <s v="1033"/>
    <n v="9551"/>
    <m/>
    <n v="9551"/>
    <m/>
  </r>
  <r>
    <x v="1168"/>
    <x v="110"/>
    <x v="0"/>
    <m/>
    <m/>
    <n v="374080"/>
    <n v="-374080"/>
    <s v="From AL madian = 500,000"/>
  </r>
  <r>
    <x v="1168"/>
    <x v="113"/>
    <x v="0"/>
    <m/>
    <m/>
    <n v="120960"/>
    <n v="-120960"/>
    <m/>
  </r>
  <r>
    <x v="1168"/>
    <x v="112"/>
    <x v="0"/>
    <m/>
    <m/>
    <n v="4960"/>
    <n v="-4960"/>
    <m/>
  </r>
  <r>
    <x v="1167"/>
    <x v="117"/>
    <x v="4"/>
    <s v="4636"/>
    <n v="23500"/>
    <m/>
    <n v="23500"/>
    <s v="glass wool 16 kg 25mm"/>
  </r>
  <r>
    <x v="1167"/>
    <x v="103"/>
    <x v="1"/>
    <s v="927"/>
    <n v="439558"/>
    <m/>
    <n v="439558"/>
    <m/>
  </r>
  <r>
    <x v="1167"/>
    <x v="116"/>
    <x v="52"/>
    <m/>
    <m/>
    <n v="500000"/>
    <n v="-500000"/>
    <s v="MCB chq 1958702588 - against NOVEC 1230 system"/>
  </r>
  <r>
    <x v="1167"/>
    <x v="116"/>
    <x v="52"/>
    <m/>
    <m/>
    <n v="500000"/>
    <n v="-500000"/>
    <s v="MCB chq 1958702589 - against NOVEC 1230 system"/>
  </r>
  <r>
    <x v="1169"/>
    <x v="103"/>
    <x v="1"/>
    <s v="928"/>
    <n v="13278"/>
    <m/>
    <n v="13278"/>
    <m/>
  </r>
  <r>
    <x v="1169"/>
    <x v="108"/>
    <x v="1"/>
    <s v="948"/>
    <n v="189003"/>
    <m/>
    <n v="189003"/>
    <m/>
  </r>
  <r>
    <x v="1169"/>
    <x v="112"/>
    <x v="4"/>
    <s v="4640"/>
    <n v="35715"/>
    <m/>
    <n v="35715"/>
    <m/>
  </r>
  <r>
    <x v="1169"/>
    <x v="103"/>
    <x v="1"/>
    <m/>
    <m/>
    <n v="36500"/>
    <n v="-36500"/>
    <s v="Cash by vender after SS sheet material returned in VISA Site"/>
  </r>
  <r>
    <x v="1169"/>
    <x v="110"/>
    <x v="44"/>
    <s v="103"/>
    <n v="107536"/>
    <m/>
    <n v="107536"/>
    <m/>
  </r>
  <r>
    <x v="1169"/>
    <x v="112"/>
    <x v="14"/>
    <s v="7160"/>
    <n v="50828"/>
    <m/>
    <n v="50828"/>
    <m/>
  </r>
  <r>
    <x v="1169"/>
    <x v="114"/>
    <x v="53"/>
    <m/>
    <m/>
    <n v="938219"/>
    <n v="-938219"/>
    <s v="CHQ rec from NEC in tri fit account"/>
  </r>
  <r>
    <x v="1169"/>
    <x v="114"/>
    <x v="53"/>
    <s v="22488"/>
    <n v="808745"/>
    <m/>
    <n v="808745"/>
    <m/>
  </r>
  <r>
    <x v="1170"/>
    <x v="103"/>
    <x v="28"/>
    <s v="1677"/>
    <n v="222592"/>
    <m/>
    <n v="222592"/>
    <m/>
  </r>
  <r>
    <x v="1170"/>
    <x v="116"/>
    <x v="44"/>
    <m/>
    <m/>
    <n v="1000000"/>
    <n v="-1000000"/>
    <s v="From AL madina"/>
  </r>
  <r>
    <x v="1170"/>
    <x v="108"/>
    <x v="3"/>
    <s v="1117"/>
    <n v="6010"/>
    <m/>
    <n v="6010"/>
    <m/>
  </r>
  <r>
    <x v="1170"/>
    <x v="116"/>
    <x v="28"/>
    <s v="1681"/>
    <n v="804137"/>
    <m/>
    <n v="804137"/>
    <m/>
  </r>
  <r>
    <x v="1171"/>
    <x v="103"/>
    <x v="28"/>
    <s v="1684"/>
    <n v="119296"/>
    <m/>
    <n v="119296"/>
    <m/>
  </r>
  <r>
    <x v="1171"/>
    <x v="116"/>
    <x v="28"/>
    <s v="1689"/>
    <n v="891939"/>
    <m/>
    <n v="891939"/>
    <m/>
  </r>
  <r>
    <x v="1171"/>
    <x v="118"/>
    <x v="28"/>
    <s v="1692"/>
    <n v="235504"/>
    <m/>
    <n v="235504"/>
    <m/>
  </r>
  <r>
    <x v="1171"/>
    <x v="112"/>
    <x v="14"/>
    <s v="7164"/>
    <n v="18336"/>
    <m/>
    <n v="18336"/>
    <m/>
  </r>
  <r>
    <x v="1171"/>
    <x v="112"/>
    <x v="4"/>
    <s v="4647"/>
    <n v="14940"/>
    <m/>
    <n v="14940"/>
    <m/>
  </r>
  <r>
    <x v="1172"/>
    <x v="116"/>
    <x v="5"/>
    <s v="1755"/>
    <n v="38500"/>
    <m/>
    <n v="38500"/>
    <m/>
  </r>
  <r>
    <x v="1173"/>
    <x v="101"/>
    <x v="51"/>
    <m/>
    <m/>
    <n v="17000"/>
    <n v="-17000"/>
    <s v="cash paid "/>
  </r>
  <r>
    <x v="1173"/>
    <x v="101"/>
    <x v="51"/>
    <m/>
    <m/>
    <n v="1000"/>
    <n v="-1000"/>
    <s v="discount"/>
  </r>
  <r>
    <x v="1173"/>
    <x v="116"/>
    <x v="5"/>
    <s v="1764"/>
    <n v="1600"/>
    <m/>
    <n v="1600"/>
    <m/>
  </r>
  <r>
    <x v="1173"/>
    <x v="116"/>
    <x v="5"/>
    <s v="1765"/>
    <n v="15000"/>
    <m/>
    <n v="15000"/>
    <m/>
  </r>
  <r>
    <x v="1174"/>
    <x v="103"/>
    <x v="3"/>
    <s v="2324"/>
    <n v="20807"/>
    <m/>
    <n v="20807"/>
    <m/>
  </r>
  <r>
    <x v="1175"/>
    <x v="103"/>
    <x v="28"/>
    <s v="1695"/>
    <n v="103296"/>
    <m/>
    <n v="103296"/>
    <m/>
  </r>
  <r>
    <x v="1175"/>
    <x v="116"/>
    <x v="28"/>
    <s v="1697"/>
    <n v="804137"/>
    <m/>
    <n v="804137"/>
    <m/>
  </r>
  <r>
    <x v="1176"/>
    <x v="110"/>
    <x v="44"/>
    <s v="104"/>
    <n v="772607"/>
    <m/>
    <n v="772607"/>
    <m/>
  </r>
  <r>
    <x v="1176"/>
    <x v="103"/>
    <x v="44"/>
    <s v="105"/>
    <n v="86838"/>
    <m/>
    <n v="86838"/>
    <m/>
  </r>
  <r>
    <x v="1177"/>
    <x v="117"/>
    <x v="4"/>
    <s v="4663"/>
    <n v="30250"/>
    <m/>
    <n v="30250"/>
    <m/>
  </r>
  <r>
    <x v="1177"/>
    <x v="116"/>
    <x v="28"/>
    <s v="1698"/>
    <n v="1011740"/>
    <m/>
    <n v="1011740"/>
    <m/>
  </r>
  <r>
    <x v="1177"/>
    <x v="114"/>
    <x v="5"/>
    <s v="1784"/>
    <n v="34690"/>
    <m/>
    <n v="34690"/>
    <m/>
  </r>
  <r>
    <x v="1177"/>
    <x v="114"/>
    <x v="5"/>
    <s v="1785"/>
    <n v="49170"/>
    <m/>
    <n v="49170"/>
    <m/>
  </r>
  <r>
    <x v="1178"/>
    <x v="112"/>
    <x v="44"/>
    <s v="106"/>
    <n v="35941"/>
    <m/>
    <n v="35941"/>
    <m/>
  </r>
  <r>
    <x v="1178"/>
    <x v="118"/>
    <x v="44"/>
    <m/>
    <n v="158865"/>
    <m/>
    <n v="158865"/>
    <m/>
  </r>
  <r>
    <x v="1178"/>
    <x v="116"/>
    <x v="44"/>
    <s v="107"/>
    <n v="909670"/>
    <m/>
    <n v="909670"/>
    <m/>
  </r>
  <r>
    <x v="1178"/>
    <x v="103"/>
    <x v="44"/>
    <s v="108"/>
    <n v="3870"/>
    <m/>
    <n v="3870"/>
    <m/>
  </r>
  <r>
    <x v="1178"/>
    <x v="118"/>
    <x v="44"/>
    <m/>
    <n v="44691"/>
    <m/>
    <n v="44691"/>
    <m/>
  </r>
  <r>
    <x v="1178"/>
    <x v="114"/>
    <x v="38"/>
    <m/>
    <n v="1375000"/>
    <m/>
    <n v="1375000"/>
    <s v="Remaining amount of fire and Fire suppression deal"/>
  </r>
  <r>
    <x v="1178"/>
    <x v="103"/>
    <x v="28"/>
    <s v="1703"/>
    <n v="113296"/>
    <m/>
    <n v="113296"/>
    <m/>
  </r>
  <r>
    <x v="1178"/>
    <x v="107"/>
    <x v="49"/>
    <s v="1800"/>
    <n v="1554800"/>
    <m/>
    <n v="1554800"/>
    <m/>
  </r>
  <r>
    <x v="1178"/>
    <x v="49"/>
    <x v="27"/>
    <m/>
    <n v="13918"/>
    <m/>
    <n v="13918"/>
    <s v="adjustements)"/>
  </r>
  <r>
    <x v="1179"/>
    <x v="103"/>
    <x v="28"/>
    <s v="1704"/>
    <n v="16000"/>
    <m/>
    <n v="16000"/>
    <m/>
  </r>
  <r>
    <x v="1179"/>
    <x v="110"/>
    <x v="28"/>
    <s v="1705"/>
    <n v="684336"/>
    <m/>
    <n v="684336"/>
    <m/>
  </r>
  <r>
    <x v="1179"/>
    <x v="93"/>
    <x v="28"/>
    <s v="1706"/>
    <n v="43900"/>
    <m/>
    <n v="43900"/>
    <m/>
  </r>
  <r>
    <x v="1179"/>
    <x v="103"/>
    <x v="28"/>
    <s v="1707"/>
    <n v="67648"/>
    <m/>
    <n v="67648"/>
    <m/>
  </r>
  <r>
    <x v="1179"/>
    <x v="116"/>
    <x v="28"/>
    <s v="1708"/>
    <n v="804137"/>
    <m/>
    <n v="804137"/>
    <m/>
  </r>
  <r>
    <x v="1180"/>
    <x v="110"/>
    <x v="3"/>
    <s v="1364"/>
    <n v="5649"/>
    <m/>
    <n v="5649"/>
    <m/>
  </r>
  <r>
    <x v="1180"/>
    <x v="107"/>
    <x v="49"/>
    <s v="1812"/>
    <n v="90200"/>
    <m/>
    <n v="90200"/>
    <m/>
  </r>
  <r>
    <x v="1181"/>
    <x v="117"/>
    <x v="4"/>
    <s v="4689"/>
    <n v="11750"/>
    <m/>
    <n v="11750"/>
    <m/>
  </r>
  <r>
    <x v="1182"/>
    <x v="110"/>
    <x v="3"/>
    <s v="1430"/>
    <n v="12678"/>
    <m/>
    <n v="12678"/>
    <m/>
  </r>
  <r>
    <x v="1183"/>
    <x v="101"/>
    <x v="3"/>
    <m/>
    <m/>
    <n v="4370"/>
    <n v="-4370"/>
    <s v="Online transfer by Al madina = 133,000"/>
  </r>
  <r>
    <x v="1183"/>
    <x v="98"/>
    <x v="3"/>
    <m/>
    <m/>
    <n v="1260"/>
    <n v="-1260"/>
    <m/>
  </r>
  <r>
    <x v="1183"/>
    <x v="108"/>
    <x v="3"/>
    <m/>
    <m/>
    <n v="9626"/>
    <n v="-9626"/>
    <m/>
  </r>
  <r>
    <x v="1183"/>
    <x v="93"/>
    <x v="3"/>
    <m/>
    <m/>
    <n v="6023"/>
    <n v="-6023"/>
    <m/>
  </r>
  <r>
    <x v="1183"/>
    <x v="109"/>
    <x v="3"/>
    <m/>
    <m/>
    <n v="6055"/>
    <n v="-6055"/>
    <m/>
  </r>
  <r>
    <x v="1183"/>
    <x v="111"/>
    <x v="3"/>
    <m/>
    <m/>
    <n v="60002"/>
    <n v="-60002"/>
    <m/>
  </r>
  <r>
    <x v="1183"/>
    <x v="110"/>
    <x v="3"/>
    <m/>
    <m/>
    <n v="9551"/>
    <n v="-9551"/>
    <m/>
  </r>
  <r>
    <x v="1183"/>
    <x v="103"/>
    <x v="3"/>
    <m/>
    <m/>
    <n v="20807"/>
    <n v="-20807"/>
    <m/>
  </r>
  <r>
    <x v="1183"/>
    <x v="112"/>
    <x v="3"/>
    <m/>
    <m/>
    <n v="14924"/>
    <n v="-14924"/>
    <m/>
  </r>
  <r>
    <x v="1183"/>
    <x v="70"/>
    <x v="14"/>
    <m/>
    <m/>
    <n v="28855"/>
    <n v="-28855"/>
    <s v="Online transfer by Al madina steel = 105,000"/>
  </r>
  <r>
    <x v="1183"/>
    <x v="101"/>
    <x v="14"/>
    <m/>
    <m/>
    <n v="4250"/>
    <n v="-4250"/>
    <m/>
  </r>
  <r>
    <x v="1183"/>
    <x v="111"/>
    <x v="14"/>
    <m/>
    <m/>
    <n v="2880"/>
    <n v="-2880"/>
    <m/>
  </r>
  <r>
    <x v="1183"/>
    <x v="112"/>
    <x v="14"/>
    <m/>
    <m/>
    <n v="69164"/>
    <n v="-69164"/>
    <m/>
  </r>
  <r>
    <x v="1183"/>
    <x v="103"/>
    <x v="1"/>
    <s v="1142"/>
    <n v="44544"/>
    <m/>
    <n v="44544"/>
    <m/>
  </r>
  <r>
    <x v="1179"/>
    <x v="116"/>
    <x v="0"/>
    <m/>
    <m/>
    <n v="1000000"/>
    <n v="-1000000"/>
    <s v="cash given from Al madina steel"/>
  </r>
  <r>
    <x v="1178"/>
    <x v="108"/>
    <x v="1"/>
    <m/>
    <m/>
    <n v="100000"/>
    <n v="-100000"/>
    <s v="Online transfer by al madina = 500,000"/>
  </r>
  <r>
    <x v="1178"/>
    <x v="113"/>
    <x v="1"/>
    <m/>
    <m/>
    <n v="100000"/>
    <n v="-100000"/>
    <m/>
  </r>
  <r>
    <x v="1178"/>
    <x v="103"/>
    <x v="1"/>
    <m/>
    <m/>
    <n v="300000"/>
    <n v="-300000"/>
    <m/>
  </r>
  <r>
    <x v="1178"/>
    <x v="110"/>
    <x v="44"/>
    <m/>
    <m/>
    <n v="500000"/>
    <n v="-500000"/>
    <s v="Chq rec from Al madina steel"/>
  </r>
  <r>
    <x v="1180"/>
    <x v="103"/>
    <x v="28"/>
    <s v="1709"/>
    <n v="16000"/>
    <m/>
    <n v="16000"/>
    <m/>
  </r>
  <r>
    <x v="1181"/>
    <x v="110"/>
    <x v="0"/>
    <s v="499"/>
    <n v="18060"/>
    <m/>
    <n v="18060"/>
    <m/>
  </r>
  <r>
    <x v="1181"/>
    <x v="98"/>
    <x v="1"/>
    <s v="1204"/>
    <n v="15350"/>
    <m/>
    <n v="15350"/>
    <m/>
  </r>
  <r>
    <x v="1181"/>
    <x v="110"/>
    <x v="50"/>
    <m/>
    <m/>
    <n v="1000000"/>
    <n v="-1000000"/>
    <s v="from al madina"/>
  </r>
  <r>
    <x v="1181"/>
    <x v="113"/>
    <x v="28"/>
    <m/>
    <m/>
    <n v="500000"/>
    <n v="-500000"/>
    <s v="Online transfer by al madina"/>
  </r>
  <r>
    <x v="1184"/>
    <x v="93"/>
    <x v="44"/>
    <m/>
    <m/>
    <n v="158496"/>
    <n v="-158496"/>
    <s v="Sheet given to Noman engr from Al madina steel) = 1000,000"/>
  </r>
  <r>
    <x v="1184"/>
    <x v="113"/>
    <x v="44"/>
    <m/>
    <m/>
    <n v="11574"/>
    <n v="-11574"/>
    <m/>
  </r>
  <r>
    <x v="1184"/>
    <x v="103"/>
    <x v="44"/>
    <m/>
    <m/>
    <n v="120076"/>
    <n v="-120076"/>
    <m/>
  </r>
  <r>
    <x v="1184"/>
    <x v="112"/>
    <x v="44"/>
    <m/>
    <m/>
    <n v="209438"/>
    <n v="-209438"/>
    <m/>
  </r>
  <r>
    <x v="1184"/>
    <x v="118"/>
    <x v="44"/>
    <m/>
    <m/>
    <n v="203556"/>
    <n v="-203556"/>
    <m/>
  </r>
  <r>
    <x v="1184"/>
    <x v="116"/>
    <x v="44"/>
    <m/>
    <m/>
    <n v="296860"/>
    <n v="-296860"/>
    <m/>
  </r>
  <r>
    <x v="1184"/>
    <x v="113"/>
    <x v="28"/>
    <m/>
    <m/>
    <n v="586928"/>
    <n v="-586928"/>
    <s v="Online transfer by al madina = 800,000"/>
  </r>
  <r>
    <x v="1184"/>
    <x v="105"/>
    <x v="28"/>
    <m/>
    <m/>
    <n v="130436"/>
    <n v="-130436"/>
    <m/>
  </r>
  <r>
    <x v="1184"/>
    <x v="109"/>
    <x v="28"/>
    <m/>
    <m/>
    <n v="82636"/>
    <n v="-82636"/>
    <m/>
  </r>
  <r>
    <x v="1184"/>
    <x v="110"/>
    <x v="28"/>
    <s v="1712"/>
    <n v="716336"/>
    <m/>
    <n v="716336"/>
    <m/>
  </r>
  <r>
    <x v="1185"/>
    <x v="118"/>
    <x v="28"/>
    <s v="1718"/>
    <n v="147702"/>
    <m/>
    <n v="147702"/>
    <m/>
  </r>
  <r>
    <x v="1184"/>
    <x v="113"/>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3"/>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9"/>
    <x v="5"/>
    <m/>
    <m/>
    <n v="227720"/>
    <n v="-227720"/>
    <m/>
  </r>
  <r>
    <x v="1188"/>
    <x v="102"/>
    <x v="5"/>
    <m/>
    <m/>
    <n v="9820"/>
    <n v="-9820"/>
    <m/>
  </r>
  <r>
    <x v="1188"/>
    <x v="109"/>
    <x v="5"/>
    <m/>
    <m/>
    <n v="179260"/>
    <n v="-179260"/>
    <m/>
  </r>
  <r>
    <x v="1188"/>
    <x v="103"/>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2"/>
    <x v="44"/>
    <s v="116"/>
    <n v="17368"/>
    <m/>
    <n v="17368"/>
    <m/>
  </r>
  <r>
    <x v="1193"/>
    <x v="110"/>
    <x v="5"/>
    <s v="1874"/>
    <n v="44000"/>
    <m/>
    <n v="44000"/>
    <m/>
  </r>
  <r>
    <x v="1193"/>
    <x v="114"/>
    <x v="5"/>
    <s v="1875"/>
    <n v="53000"/>
    <m/>
    <n v="53000"/>
    <m/>
  </r>
  <r>
    <x v="1193"/>
    <x v="118"/>
    <x v="44"/>
    <s v="117"/>
    <n v="57660"/>
    <m/>
    <n v="57660"/>
    <m/>
  </r>
  <r>
    <x v="1193"/>
    <x v="114"/>
    <x v="44"/>
    <s v="118"/>
    <n v="352873"/>
    <m/>
    <n v="352873"/>
    <m/>
  </r>
  <r>
    <x v="1194"/>
    <x v="110"/>
    <x v="50"/>
    <m/>
    <m/>
    <n v="1000000"/>
    <n v="-1000000"/>
    <s v="from al madina "/>
  </r>
  <r>
    <x v="1195"/>
    <x v="114"/>
    <x v="32"/>
    <m/>
    <m/>
    <n v="300000"/>
    <n v="-300000"/>
    <s v="from al madina "/>
  </r>
  <r>
    <x v="1195"/>
    <x v="114"/>
    <x v="32"/>
    <m/>
    <m/>
    <n v="300000"/>
    <n v="-300000"/>
    <s v="MCB 1958702603 = adv paid in engrom Grills deal"/>
  </r>
  <r>
    <x v="1195"/>
    <x v="116"/>
    <x v="32"/>
    <m/>
    <m/>
    <n v="198000"/>
    <n v="-198000"/>
    <s v="MCB 1958702604 = full payment in UEP dampers 110 nos"/>
  </r>
  <r>
    <x v="1195"/>
    <x v="114"/>
    <x v="32"/>
    <m/>
    <m/>
    <n v="200000"/>
    <n v="-200000"/>
    <s v="MCB 1958702603 = adv paid in engro dampers deal"/>
  </r>
  <r>
    <x v="1196"/>
    <x v="110"/>
    <x v="54"/>
    <m/>
    <n v="140000"/>
    <m/>
    <n v="140000"/>
    <s v="Remaining amount of fire and Fire suppression deal"/>
  </r>
  <r>
    <x v="1196"/>
    <x v="106"/>
    <x v="55"/>
    <m/>
    <n v="300000"/>
    <m/>
    <n v="300000"/>
    <s v="Remaining bal"/>
  </r>
  <r>
    <x v="1196"/>
    <x v="106"/>
    <x v="55"/>
    <m/>
    <m/>
    <n v="100000"/>
    <n v="-100000"/>
    <s v="adjusted"/>
  </r>
  <r>
    <x v="1196"/>
    <x v="115"/>
    <x v="56"/>
    <m/>
    <n v="1061510"/>
    <m/>
    <n v="1061510"/>
    <s v="Remaining bal"/>
  </r>
  <r>
    <x v="1196"/>
    <x v="116"/>
    <x v="57"/>
    <m/>
    <n v="885000"/>
    <m/>
    <n v="885000"/>
    <s v="Remaining bal"/>
  </r>
  <r>
    <x v="1196"/>
    <x v="116"/>
    <x v="40"/>
    <m/>
    <n v="4000000"/>
    <m/>
    <n v="4000000"/>
    <s v="Remaining bal"/>
  </r>
  <r>
    <x v="1196"/>
    <x v="111"/>
    <x v="19"/>
    <m/>
    <n v="9170"/>
    <m/>
    <n v="9170"/>
    <s v="Remaining bal"/>
  </r>
  <r>
    <x v="1196"/>
    <x v="114"/>
    <x v="44"/>
    <s v="119"/>
    <n v="131554"/>
    <m/>
    <n v="131554"/>
    <m/>
  </r>
  <r>
    <x v="1197"/>
    <x v="116"/>
    <x v="44"/>
    <s v="120"/>
    <n v="64949"/>
    <m/>
    <n v="64949"/>
    <m/>
  </r>
  <r>
    <x v="1197"/>
    <x v="119"/>
    <x v="4"/>
    <s v="4729"/>
    <n v="43750"/>
    <m/>
    <n v="43750"/>
    <m/>
  </r>
  <r>
    <x v="1198"/>
    <x v="110"/>
    <x v="58"/>
    <s v="7285"/>
    <n v="40800"/>
    <m/>
    <n v="40800"/>
    <m/>
  </r>
  <r>
    <x v="1198"/>
    <x v="115"/>
    <x v="56"/>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6"/>
    <x v="17"/>
    <s v="42"/>
    <n v="57000"/>
    <m/>
    <n v="57000"/>
    <m/>
  </r>
  <r>
    <x v="1198"/>
    <x v="112"/>
    <x v="17"/>
    <s v="43"/>
    <n v="390000"/>
    <m/>
    <n v="390000"/>
    <m/>
  </r>
  <r>
    <x v="1198"/>
    <x v="113"/>
    <x v="17"/>
    <s v="44"/>
    <n v="93900"/>
    <m/>
    <n v="93900"/>
    <m/>
  </r>
  <r>
    <x v="1198"/>
    <x v="99"/>
    <x v="17"/>
    <s v="45"/>
    <n v="15600"/>
    <m/>
    <n v="15600"/>
    <m/>
  </r>
  <r>
    <x v="1198"/>
    <x v="103"/>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3"/>
    <x v="44"/>
    <m/>
    <m/>
    <n v="3763"/>
    <n v="-3763"/>
    <m/>
  </r>
  <r>
    <x v="1200"/>
    <x v="112"/>
    <x v="44"/>
    <m/>
    <m/>
    <n v="17368"/>
    <n v="-17368"/>
    <m/>
  </r>
  <r>
    <x v="1200"/>
    <x v="118"/>
    <x v="44"/>
    <m/>
    <m/>
    <n v="194858"/>
    <n v="-194858"/>
    <m/>
  </r>
  <r>
    <x v="1200"/>
    <x v="110"/>
    <x v="44"/>
    <m/>
    <m/>
    <n v="650000"/>
    <n v="-650000"/>
    <m/>
  </r>
  <r>
    <x v="1200"/>
    <x v="114"/>
    <x v="44"/>
    <m/>
    <m/>
    <n v="308871"/>
    <n v="-308871"/>
    <m/>
  </r>
  <r>
    <x v="1200"/>
    <x v="116"/>
    <x v="44"/>
    <m/>
    <m/>
    <n v="250000"/>
    <n v="-250000"/>
    <m/>
  </r>
  <r>
    <x v="1200"/>
    <x v="116"/>
    <x v="1"/>
    <s v="1331"/>
    <n v="161000"/>
    <m/>
    <n v="161000"/>
    <m/>
  </r>
  <r>
    <x v="1200"/>
    <x v="108"/>
    <x v="4"/>
    <s v="4738"/>
    <n v="23330"/>
    <m/>
    <n v="23330"/>
    <m/>
  </r>
  <r>
    <x v="1201"/>
    <x v="106"/>
    <x v="55"/>
    <m/>
    <m/>
    <n v="200000"/>
    <n v="-200000"/>
    <s v="MCB 1958702608"/>
  </r>
  <r>
    <x v="1201"/>
    <x v="110"/>
    <x v="28"/>
    <s v="1732"/>
    <n v="374168"/>
    <m/>
    <n v="374168"/>
    <m/>
  </r>
  <r>
    <x v="1201"/>
    <x v="116"/>
    <x v="28"/>
    <s v="1733"/>
    <n v="374168"/>
    <m/>
    <n v="374168"/>
    <m/>
  </r>
  <r>
    <x v="1201"/>
    <x v="98"/>
    <x v="3"/>
    <s v="1765"/>
    <n v="5520"/>
    <m/>
    <n v="5520"/>
    <m/>
  </r>
  <r>
    <x v="1202"/>
    <x v="108"/>
    <x v="4"/>
    <s v="4749"/>
    <n v="18575"/>
    <m/>
    <n v="18575"/>
    <m/>
  </r>
  <r>
    <x v="1202"/>
    <x v="110"/>
    <x v="44"/>
    <s v="122"/>
    <n v="306092"/>
    <m/>
    <n v="306092"/>
    <m/>
  </r>
  <r>
    <x v="1202"/>
    <x v="108"/>
    <x v="4"/>
    <s v="4750"/>
    <n v="11875"/>
    <m/>
    <n v="11875"/>
    <m/>
  </r>
  <r>
    <x v="1203"/>
    <x v="114"/>
    <x v="44"/>
    <s v="123"/>
    <n v="120971"/>
    <m/>
    <n v="120971"/>
    <m/>
  </r>
  <r>
    <x v="1203"/>
    <x v="119"/>
    <x v="44"/>
    <s v="124"/>
    <n v="20103"/>
    <m/>
    <n v="20103"/>
    <m/>
  </r>
  <r>
    <x v="1203"/>
    <x v="117"/>
    <x v="44"/>
    <m/>
    <n v="4390"/>
    <m/>
    <n v="4390"/>
    <m/>
  </r>
  <r>
    <x v="1203"/>
    <x v="116"/>
    <x v="44"/>
    <s v="125"/>
    <n v="294107"/>
    <m/>
    <n v="294107"/>
    <m/>
  </r>
  <r>
    <x v="1203"/>
    <x v="110"/>
    <x v="5"/>
    <s v="1931"/>
    <n v="90200"/>
    <m/>
    <n v="90200"/>
    <m/>
  </r>
  <r>
    <x v="1203"/>
    <x v="114"/>
    <x v="0"/>
    <s v="504"/>
    <n v="148500"/>
    <m/>
    <n v="148500"/>
    <m/>
  </r>
  <r>
    <x v="1203"/>
    <x v="110"/>
    <x v="0"/>
    <s v="505"/>
    <n v="89600"/>
    <m/>
    <n v="89600"/>
    <m/>
  </r>
  <r>
    <x v="1204"/>
    <x v="119"/>
    <x v="44"/>
    <s v="126"/>
    <n v="186677"/>
    <m/>
    <n v="186677"/>
    <m/>
  </r>
  <r>
    <x v="1204"/>
    <x v="111"/>
    <x v="5"/>
    <s v="1935"/>
    <n v="55094"/>
    <m/>
    <n v="55094"/>
    <m/>
  </r>
  <r>
    <x v="1204"/>
    <x v="114"/>
    <x v="53"/>
    <s v="22713"/>
    <n v="602000"/>
    <m/>
    <n v="602000"/>
    <s v="GST invoice in the name of NEC"/>
  </r>
  <r>
    <x v="1204"/>
    <x v="108"/>
    <x v="4"/>
    <s v="4759"/>
    <n v="20485"/>
    <m/>
    <n v="20485"/>
    <m/>
  </r>
  <r>
    <x v="1205"/>
    <x v="119"/>
    <x v="4"/>
    <s v="4761"/>
    <n v="101145"/>
    <m/>
    <n v="101145"/>
    <m/>
  </r>
  <r>
    <x v="1205"/>
    <x v="113"/>
    <x v="5"/>
    <s v="1942"/>
    <n v="55000"/>
    <m/>
    <n v="55000"/>
    <s v="test and drain valve"/>
  </r>
  <r>
    <x v="1206"/>
    <x v="119"/>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4"/>
    <x v="44"/>
    <s v="130"/>
    <n v="43922"/>
    <m/>
    <n v="43922"/>
    <m/>
  </r>
  <r>
    <x v="1208"/>
    <x v="119"/>
    <x v="3"/>
    <s v="1988"/>
    <n v="40947"/>
    <m/>
    <n v="40947"/>
    <m/>
  </r>
  <r>
    <x v="1208"/>
    <x v="112"/>
    <x v="17"/>
    <m/>
    <m/>
    <n v="200000"/>
    <n v="-200000"/>
    <s v="MCB chq 1958702618"/>
  </r>
  <r>
    <x v="1208"/>
    <x v="93"/>
    <x v="17"/>
    <m/>
    <m/>
    <n v="9400"/>
    <n v="-9400"/>
    <s v="adjusst"/>
  </r>
  <r>
    <x v="1208"/>
    <x v="106"/>
    <x v="17"/>
    <m/>
    <m/>
    <n v="57000"/>
    <n v="-57000"/>
    <s v="adjusst"/>
  </r>
  <r>
    <x v="1208"/>
    <x v="111"/>
    <x v="17"/>
    <m/>
    <m/>
    <n v="1500"/>
    <n v="-1500"/>
    <s v="adjusst"/>
  </r>
  <r>
    <x v="1209"/>
    <x v="110"/>
    <x v="28"/>
    <s v="1743"/>
    <n v="437436"/>
    <m/>
    <n v="437436"/>
    <m/>
  </r>
  <r>
    <x v="1209"/>
    <x v="119"/>
    <x v="44"/>
    <s v="131"/>
    <n v="83101"/>
    <m/>
    <n v="83101"/>
    <m/>
  </r>
  <r>
    <x v="1210"/>
    <x v="118"/>
    <x v="28"/>
    <s v="1744"/>
    <n v="43900"/>
    <m/>
    <n v="43900"/>
    <m/>
  </r>
  <r>
    <x v="1210"/>
    <x v="110"/>
    <x v="44"/>
    <s v="132"/>
    <n v="48244"/>
    <m/>
    <n v="48244"/>
    <m/>
  </r>
  <r>
    <x v="1210"/>
    <x v="108"/>
    <x v="4"/>
    <s v="4778"/>
    <n v="13200"/>
    <m/>
    <n v="13200"/>
    <m/>
  </r>
  <r>
    <x v="1211"/>
    <x v="103"/>
    <x v="28"/>
    <m/>
    <m/>
    <n v="350000"/>
    <n v="-350000"/>
    <s v="MCB 1958702623"/>
  </r>
  <r>
    <x v="1211"/>
    <x v="103"/>
    <x v="28"/>
    <m/>
    <m/>
    <n v="350000"/>
    <n v="-350000"/>
    <s v="MCB 1958702624"/>
  </r>
  <r>
    <x v="1211"/>
    <x v="116"/>
    <x v="28"/>
    <s v="1749"/>
    <n v="168867"/>
    <m/>
    <n v="168867"/>
    <m/>
  </r>
  <r>
    <x v="1211"/>
    <x v="98"/>
    <x v="3"/>
    <s v="2058"/>
    <n v="3140"/>
    <m/>
    <n v="3140"/>
    <m/>
  </r>
  <r>
    <x v="1212"/>
    <x v="118"/>
    <x v="44"/>
    <s v="133"/>
    <n v="75122"/>
    <m/>
    <n v="75122"/>
    <m/>
  </r>
  <r>
    <x v="1213"/>
    <x v="103"/>
    <x v="28"/>
    <m/>
    <m/>
    <n v="350000"/>
    <n v="-350000"/>
    <s v="MCB 1968625796"/>
  </r>
  <r>
    <x v="1213"/>
    <x v="103"/>
    <x v="28"/>
    <m/>
    <m/>
    <n v="176319"/>
    <n v="-176319"/>
    <s v="MCB 1968625797 * 350,000"/>
  </r>
  <r>
    <x v="1213"/>
    <x v="118"/>
    <x v="28"/>
    <m/>
    <m/>
    <n v="173681"/>
    <n v="-173681"/>
    <m/>
  </r>
  <r>
    <x v="1213"/>
    <x v="116"/>
    <x v="57"/>
    <m/>
    <m/>
    <n v="400000"/>
    <n v="-400000"/>
    <s v="MCB 1968625802"/>
  </r>
  <r>
    <x v="1213"/>
    <x v="116"/>
    <x v="57"/>
    <m/>
    <m/>
    <n v="485000"/>
    <n v="-485000"/>
    <s v="MCB 1968625803 final payment"/>
  </r>
  <r>
    <x v="1213"/>
    <x v="116"/>
    <x v="28"/>
    <s v="1753"/>
    <n v="224668"/>
    <m/>
    <n v="224668"/>
    <m/>
  </r>
  <r>
    <x v="1213"/>
    <x v="110"/>
    <x v="28"/>
    <s v="1754"/>
    <n v="32000"/>
    <m/>
    <n v="32000"/>
    <m/>
  </r>
  <r>
    <x v="1213"/>
    <x v="114"/>
    <x v="4"/>
    <s v="4788"/>
    <n v="9240"/>
    <m/>
    <n v="9240"/>
    <m/>
  </r>
  <r>
    <x v="1214"/>
    <x v="116"/>
    <x v="44"/>
    <m/>
    <m/>
    <n v="1300000"/>
    <n v="-1300000"/>
    <s v="Sheet adjustement from al madina"/>
  </r>
  <r>
    <x v="1214"/>
    <x v="116"/>
    <x v="44"/>
    <s v="134"/>
    <n v="85030"/>
    <m/>
    <n v="85030"/>
    <m/>
  </r>
  <r>
    <x v="1214"/>
    <x v="119"/>
    <x v="44"/>
    <s v="135"/>
    <n v="33426"/>
    <m/>
    <n v="33426"/>
    <m/>
  </r>
  <r>
    <x v="1214"/>
    <x v="120"/>
    <x v="5"/>
    <s v="1982"/>
    <n v="19640"/>
    <m/>
    <n v="19640"/>
    <m/>
  </r>
  <r>
    <x v="1215"/>
    <x v="110"/>
    <x v="28"/>
    <s v="1757"/>
    <n v="32000"/>
    <m/>
    <n v="32000"/>
    <m/>
  </r>
  <r>
    <x v="1215"/>
    <x v="119"/>
    <x v="4"/>
    <s v="20429"/>
    <n v="36420"/>
    <m/>
    <n v="36420"/>
    <m/>
  </r>
  <r>
    <x v="1216"/>
    <x v="114"/>
    <x v="28"/>
    <s v="1758"/>
    <n v="32600"/>
    <m/>
    <n v="32600"/>
    <m/>
  </r>
  <r>
    <x v="1216"/>
    <x v="110"/>
    <x v="44"/>
    <s v="136"/>
    <n v="203960"/>
    <m/>
    <n v="203960"/>
    <m/>
  </r>
  <r>
    <x v="1216"/>
    <x v="114"/>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0"/>
    <x v="3"/>
    <s v="2150"/>
    <n v="1420"/>
    <m/>
    <n v="1420"/>
    <m/>
  </r>
  <r>
    <x v="1217"/>
    <x v="110"/>
    <x v="3"/>
    <s v="2182"/>
    <n v="6739"/>
    <m/>
    <n v="6739"/>
    <m/>
  </r>
  <r>
    <x v="1218"/>
    <x v="120"/>
    <x v="44"/>
    <s v="138"/>
    <n v="13416"/>
    <m/>
    <n v="13416"/>
    <m/>
  </r>
  <r>
    <x v="1218"/>
    <x v="108"/>
    <x v="3"/>
    <s v="2192"/>
    <n v="168"/>
    <m/>
    <n v="168"/>
    <m/>
  </r>
  <r>
    <x v="1218"/>
    <x v="119"/>
    <x v="4"/>
    <s v="4798"/>
    <n v="20875"/>
    <m/>
    <n v="20875"/>
    <m/>
  </r>
  <r>
    <x v="1219"/>
    <x v="107"/>
    <x v="49"/>
    <s v="2008"/>
    <n v="98400"/>
    <m/>
    <n v="98400"/>
    <m/>
  </r>
  <r>
    <x v="1219"/>
    <x v="109"/>
    <x v="28"/>
    <s v="1760"/>
    <n v="43900"/>
    <m/>
    <n v="43900"/>
    <m/>
  </r>
  <r>
    <x v="1219"/>
    <x v="116"/>
    <x v="5"/>
    <s v="2007"/>
    <n v="386760"/>
    <m/>
    <n v="386760"/>
    <m/>
  </r>
  <r>
    <x v="1219"/>
    <x v="116"/>
    <x v="0"/>
    <s v="509"/>
    <n v="62400"/>
    <m/>
    <n v="62400"/>
    <m/>
  </r>
  <r>
    <x v="1220"/>
    <x v="116"/>
    <x v="44"/>
    <s v="139"/>
    <n v="61469"/>
    <m/>
    <n v="61469"/>
    <m/>
  </r>
  <r>
    <x v="1220"/>
    <x v="119"/>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4"/>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1"/>
    <x v="44"/>
    <s v="141"/>
    <n v="49822"/>
    <m/>
    <n v="49822"/>
    <m/>
  </r>
  <r>
    <x v="1224"/>
    <x v="122"/>
    <x v="44"/>
    <s v="1422"/>
    <n v="106322"/>
    <m/>
    <n v="106322"/>
    <m/>
  </r>
  <r>
    <x v="1225"/>
    <x v="110"/>
    <x v="50"/>
    <m/>
    <m/>
    <n v="495000"/>
    <n v="-495000"/>
    <s v="Paid chq received from Universal traders"/>
  </r>
  <r>
    <x v="1225"/>
    <x v="110"/>
    <x v="50"/>
    <m/>
    <m/>
    <n v="490000"/>
    <n v="-490000"/>
    <s v="Paid chq received from Universal traders"/>
  </r>
  <r>
    <x v="1225"/>
    <x v="116"/>
    <x v="5"/>
    <s v="2036"/>
    <n v="78000"/>
    <m/>
    <n v="78000"/>
    <m/>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400000"/>
    <n v="-400000"/>
    <s v="Paid chq received from Universal traders"/>
  </r>
  <r>
    <x v="1225"/>
    <x v="107"/>
    <x v="49"/>
    <m/>
    <m/>
    <n v="300000"/>
    <n v="-300000"/>
    <s v="Paid chq received from Universal traders"/>
  </r>
  <r>
    <x v="1225"/>
    <x v="107"/>
    <x v="49"/>
    <m/>
    <m/>
    <n v="300000"/>
    <n v="-300000"/>
    <s v="Paid chq received from Universal traders"/>
  </r>
  <r>
    <x v="1226"/>
    <x v="110"/>
    <x v="28"/>
    <s v="1768"/>
    <n v="221300"/>
    <m/>
    <n v="221300"/>
    <m/>
  </r>
  <r>
    <x v="1226"/>
    <x v="103"/>
    <x v="1"/>
    <m/>
    <m/>
    <n v="234213"/>
    <n v="-234213"/>
    <s v="cash paid total amt = 500,000"/>
  </r>
  <r>
    <x v="1226"/>
    <x v="113"/>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4"/>
    <x v="0"/>
    <m/>
    <m/>
    <n v="145320"/>
    <n v="-145320"/>
    <s v="cash paid from Al madina steel total amt = 500,000"/>
  </r>
  <r>
    <x v="1227"/>
    <x v="114"/>
    <x v="44"/>
    <s v="143"/>
    <n v="49712"/>
    <m/>
    <n v="49712"/>
    <m/>
  </r>
  <r>
    <x v="1227"/>
    <x v="119"/>
    <x v="44"/>
    <s v="144"/>
    <n v="40419"/>
    <m/>
    <n v="40419"/>
    <m/>
  </r>
  <r>
    <x v="1227"/>
    <x v="123"/>
    <x v="44"/>
    <s v="145"/>
    <n v="73043"/>
    <m/>
    <n v="73043"/>
    <m/>
  </r>
  <r>
    <x v="1227"/>
    <x v="116"/>
    <x v="28"/>
    <s v="1770"/>
    <n v="59900"/>
    <m/>
    <n v="59900"/>
    <m/>
  </r>
  <r>
    <x v="1227"/>
    <x v="107"/>
    <x v="49"/>
    <s v="2042"/>
    <n v="1554800"/>
    <m/>
    <n v="1554800"/>
    <m/>
  </r>
  <r>
    <x v="1228"/>
    <x v="110"/>
    <x v="44"/>
    <m/>
    <m/>
    <n v="1000000"/>
    <n v="-1000000"/>
    <s v="sheet from al madina steel"/>
  </r>
  <r>
    <x v="1228"/>
    <x v="116"/>
    <x v="28"/>
    <m/>
    <m/>
    <n v="850000"/>
    <n v="-850000"/>
    <s v="CHQ rec from NEC in acc of Engro rec on 24 Nov 23"/>
  </r>
  <r>
    <x v="1229"/>
    <x v="114"/>
    <x v="1"/>
    <s v="1495"/>
    <n v="4500"/>
    <m/>
    <n v="4500"/>
    <m/>
  </r>
  <r>
    <x v="1230"/>
    <x v="121"/>
    <x v="44"/>
    <s v="146"/>
    <n v="6351"/>
    <m/>
    <n v="6351"/>
    <m/>
  </r>
  <r>
    <x v="1230"/>
    <x v="110"/>
    <x v="44"/>
    <s v="147"/>
    <n v="10508"/>
    <m/>
    <n v="10508"/>
    <m/>
  </r>
  <r>
    <x v="1230"/>
    <x v="122"/>
    <x v="44"/>
    <s v="148"/>
    <n v="42998"/>
    <m/>
    <n v="42998"/>
    <m/>
  </r>
  <r>
    <x v="1231"/>
    <x v="114"/>
    <x v="0"/>
    <s v="519"/>
    <n v="124800"/>
    <m/>
    <n v="124800"/>
    <m/>
  </r>
  <r>
    <x v="1231"/>
    <x v="116"/>
    <x v="3"/>
    <s v="2495"/>
    <n v="5887"/>
    <m/>
    <n v="5887"/>
    <m/>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3"/>
    <x v="122"/>
    <x v="44"/>
    <s v="149"/>
    <n v="30958"/>
    <m/>
    <n v="30958"/>
    <m/>
  </r>
  <r>
    <x v="1233"/>
    <x v="114"/>
    <x v="53"/>
    <s v="22948"/>
    <n v="189553"/>
    <m/>
    <n v="189553"/>
    <m/>
  </r>
  <r>
    <x v="1234"/>
    <x v="116"/>
    <x v="28"/>
    <m/>
    <m/>
    <n v="1000000"/>
    <n v="-1000000"/>
    <s v="Cash from Al madina steel"/>
  </r>
  <r>
    <x v="1234"/>
    <x v="116"/>
    <x v="28"/>
    <m/>
    <m/>
    <n v="600000"/>
    <n v="-600000"/>
    <s v="Online transfer by al madina"/>
  </r>
  <r>
    <x v="1234"/>
    <x v="122"/>
    <x v="0"/>
    <s v="522"/>
    <n v="52800"/>
    <m/>
    <n v="52800"/>
    <m/>
  </r>
  <r>
    <x v="1235"/>
    <x v="116"/>
    <x v="52"/>
    <s v="2087"/>
    <n v="2952685"/>
    <m/>
    <n v="2952685"/>
    <m/>
  </r>
  <r>
    <x v="1235"/>
    <x v="114"/>
    <x v="5"/>
    <s v="2092"/>
    <n v="45000"/>
    <m/>
    <n v="45000"/>
    <m/>
  </r>
  <r>
    <x v="1236"/>
    <x v="110"/>
    <x v="28"/>
    <s v="1777"/>
    <n v="144334"/>
    <m/>
    <n v="144334"/>
    <m/>
  </r>
  <r>
    <x v="1237"/>
    <x v="110"/>
    <x v="44"/>
    <s v="150"/>
    <n v="40849"/>
    <m/>
    <n v="40849"/>
    <m/>
  </r>
  <r>
    <x v="1237"/>
    <x v="122"/>
    <x v="44"/>
    <s v="151"/>
    <n v="18196"/>
    <m/>
    <n v="18196"/>
    <m/>
  </r>
  <r>
    <x v="1238"/>
    <x v="122"/>
    <x v="3"/>
    <s v="2699"/>
    <n v="16400"/>
    <m/>
    <n v="16400"/>
    <m/>
  </r>
  <r>
    <x v="1238"/>
    <x v="114"/>
    <x v="5"/>
    <s v="2105"/>
    <n v="55000"/>
    <m/>
    <n v="55000"/>
    <m/>
  </r>
  <r>
    <x v="1238"/>
    <x v="122"/>
    <x v="4"/>
    <s v="4853"/>
    <n v="25430"/>
    <m/>
    <n v="25430"/>
    <m/>
  </r>
  <r>
    <x v="1238"/>
    <x v="122"/>
    <x v="0"/>
    <s v="526"/>
    <n v="214720"/>
    <m/>
    <n v="214720"/>
    <m/>
  </r>
  <r>
    <x v="1239"/>
    <x v="98"/>
    <x v="3"/>
    <s v="2704"/>
    <n v="6047"/>
    <m/>
    <n v="6047"/>
    <m/>
  </r>
  <r>
    <x v="1240"/>
    <x v="115"/>
    <x v="56"/>
    <m/>
    <m/>
    <n v="340000"/>
    <n v="-340000"/>
    <s v="Cash from Al madina steel"/>
  </r>
  <r>
    <x v="1240"/>
    <x v="115"/>
    <x v="56"/>
    <m/>
    <m/>
    <n v="21510"/>
    <n v="-21510"/>
    <s v="adjusted"/>
  </r>
  <r>
    <x v="1241"/>
    <x v="122"/>
    <x v="44"/>
    <s v="152"/>
    <n v="32566"/>
    <m/>
    <n v="32566"/>
    <m/>
  </r>
  <r>
    <x v="1241"/>
    <x v="114"/>
    <x v="5"/>
    <s v="2129"/>
    <n v="55000"/>
    <m/>
    <n v="55000"/>
    <m/>
  </r>
  <r>
    <x v="1241"/>
    <x v="114"/>
    <x v="5"/>
    <s v="2130"/>
    <n v="45000"/>
    <m/>
    <n v="45000"/>
    <m/>
  </r>
  <r>
    <x v="1242"/>
    <x v="122"/>
    <x v="3"/>
    <s v="2842"/>
    <n v="5396"/>
    <m/>
    <n v="5396"/>
    <m/>
  </r>
  <r>
    <x v="1242"/>
    <x v="124"/>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4"/>
    <x v="44"/>
    <m/>
    <m/>
    <n v="250000"/>
    <n v="-250000"/>
    <s v="Online By Total Construction in ac of BAH (rec on 15- Dec 23)"/>
  </r>
  <r>
    <x v="1242"/>
    <x v="119"/>
    <x v="44"/>
    <m/>
    <m/>
    <n v="250000"/>
    <n v="-250000"/>
    <s v="Online By Total Construction in ac of BAH (rec on 15- Dec 23)"/>
  </r>
  <r>
    <x v="1242"/>
    <x v="110"/>
    <x v="28"/>
    <m/>
    <m/>
    <n v="1000000"/>
    <n v="-1000000"/>
    <s v="Online By Total Construction in ac of BAH (rec on 15- Dec 23)"/>
  </r>
  <r>
    <x v="1243"/>
    <x v="98"/>
    <x v="3"/>
    <m/>
    <m/>
    <n v="14707"/>
    <n v="-14707"/>
    <s v="Online by al madina sttel = 160,000"/>
  </r>
  <r>
    <x v="1243"/>
    <x v="108"/>
    <x v="3"/>
    <m/>
    <m/>
    <n v="41074"/>
    <n v="-41074"/>
    <s v="Online by al madina sttel = 160,000"/>
  </r>
  <r>
    <x v="1243"/>
    <x v="110"/>
    <x v="3"/>
    <m/>
    <m/>
    <n v="32306"/>
    <n v="-32306"/>
    <s v="Online by al madina sttel = 160,000"/>
  </r>
  <r>
    <x v="1243"/>
    <x v="116"/>
    <x v="3"/>
    <m/>
    <m/>
    <n v="5887"/>
    <n v="-5887"/>
    <s v="Online by al madina sttel = 160,000"/>
  </r>
  <r>
    <x v="1243"/>
    <x v="119"/>
    <x v="3"/>
    <m/>
    <m/>
    <n v="52104"/>
    <n v="-52104"/>
    <s v="Online by al madina sttel = 160,000"/>
  </r>
  <r>
    <x v="1243"/>
    <x v="120"/>
    <x v="3"/>
    <m/>
    <m/>
    <n v="1420"/>
    <n v="-1420"/>
    <s v="Online by al madina sttel = 160,000"/>
  </r>
  <r>
    <x v="1243"/>
    <x v="122"/>
    <x v="3"/>
    <m/>
    <m/>
    <n v="12502"/>
    <n v="-12502"/>
    <s v="Online by al madina sttel = 160,000"/>
  </r>
  <r>
    <x v="1243"/>
    <x v="124"/>
    <x v="0"/>
    <s v="533"/>
    <n v="1343560"/>
    <m/>
    <n v="1343560"/>
    <m/>
  </r>
  <r>
    <x v="1244"/>
    <x v="114"/>
    <x v="5"/>
    <s v="2166"/>
    <n v="44000"/>
    <m/>
    <n v="44000"/>
    <m/>
  </r>
  <r>
    <x v="1245"/>
    <x v="114"/>
    <x v="53"/>
    <m/>
    <m/>
    <n v="189553"/>
    <n v="-189553"/>
    <s v="CHQ rec from NEC in Engro Acc"/>
  </r>
  <r>
    <x v="1246"/>
    <x v="103"/>
    <x v="17"/>
    <m/>
    <m/>
    <n v="500000"/>
    <n v="-500000"/>
    <s v="online by adeel steel"/>
  </r>
  <r>
    <x v="1246"/>
    <x v="108"/>
    <x v="1"/>
    <m/>
    <m/>
    <n v="250000"/>
    <n v="-250000"/>
    <s v="online by adeel steel"/>
  </r>
  <r>
    <x v="1247"/>
    <x v="124"/>
    <x v="59"/>
    <m/>
    <n v="1044000"/>
    <m/>
    <n v="1044000"/>
    <m/>
  </r>
  <r>
    <x v="1247"/>
    <x v="124"/>
    <x v="59"/>
    <m/>
    <m/>
    <n v="1000000"/>
    <n v="-1000000"/>
    <s v="CHQ Paid (CHQ given from Total in BAH deal Rec)"/>
  </r>
  <r>
    <x v="1247"/>
    <x v="49"/>
    <x v="7"/>
    <m/>
    <m/>
    <n v="250000"/>
    <n v="-250000"/>
    <s v="Online by al madina steel "/>
  </r>
  <r>
    <x v="1248"/>
    <x v="116"/>
    <x v="28"/>
    <m/>
    <m/>
    <n v="1500000"/>
    <n v="-1500000"/>
    <s v="CHQ Paid (CHQ given from Total in BAH deal Rec)"/>
  </r>
  <r>
    <x v="1249"/>
    <x v="116"/>
    <x v="40"/>
    <m/>
    <m/>
    <n v="1000000"/>
    <n v="-1000000"/>
    <s v="CHQ Paid (CHQ given from Total in BAH deal Rec)"/>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2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3"/>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9"/>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8"/>
    <x v="9095"/>
    <n v="495000"/>
    <m/>
    <n v="-495000"/>
    <x v="109"/>
  </r>
  <r>
    <x v="2092"/>
    <x v="80"/>
    <x v="768"/>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9"/>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5"/>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90"/>
    <x v="233"/>
    <n v="6000"/>
    <m/>
    <n v="-6000"/>
    <x v="110"/>
  </r>
  <r>
    <x v="2103"/>
    <x v="4"/>
    <x v="2"/>
    <x v="9184"/>
    <n v="450"/>
    <m/>
    <n v="-450"/>
    <x v="110"/>
  </r>
  <r>
    <x v="2103"/>
    <x v="84"/>
    <x v="285"/>
    <x v="7068"/>
    <n v="1450"/>
    <m/>
    <n v="-1450"/>
    <x v="110"/>
  </r>
  <r>
    <x v="2103"/>
    <x v="52"/>
    <x v="397"/>
    <x v="6724"/>
    <n v="25000"/>
    <m/>
    <n v="-25000"/>
    <x v="110"/>
  </r>
  <r>
    <x v="2103"/>
    <x v="90"/>
    <x v="759"/>
    <x v="9104"/>
    <n v="50000"/>
    <m/>
    <n v="-50000"/>
    <x v="110"/>
  </r>
  <r>
    <x v="2103"/>
    <x v="93"/>
    <x v="611"/>
    <x v="9185"/>
    <n v="50000"/>
    <m/>
    <n v="-50000"/>
    <x v="110"/>
  </r>
  <r>
    <x v="2103"/>
    <x v="74"/>
    <x v="770"/>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7"/>
    <x v="9194"/>
    <n v="27000"/>
    <m/>
    <n v="-27000"/>
    <x v="110"/>
  </r>
  <r>
    <x v="2107"/>
    <x v="90"/>
    <x v="757"/>
    <x v="9194"/>
    <n v="23000"/>
    <m/>
    <n v="-23000"/>
    <x v="110"/>
  </r>
  <r>
    <x v="2107"/>
    <x v="93"/>
    <x v="757"/>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3"/>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97"/>
    <x v="43"/>
    <x v="5437"/>
    <n v="25050"/>
    <m/>
    <n v="-25050"/>
    <x v="110"/>
  </r>
  <r>
    <x v="2111"/>
    <x v="90"/>
    <x v="759"/>
    <x v="6729"/>
    <n v="9300"/>
    <m/>
    <n v="-9300"/>
    <x v="110"/>
  </r>
  <r>
    <x v="2111"/>
    <x v="90"/>
    <x v="655"/>
    <x v="9218"/>
    <n v="24000"/>
    <m/>
    <n v="-24000"/>
    <x v="110"/>
  </r>
  <r>
    <x v="2111"/>
    <x v="4"/>
    <x v="434"/>
    <x v="9219"/>
    <n v="2200"/>
    <m/>
    <n v="-2200"/>
    <x v="110"/>
  </r>
  <r>
    <x v="2111"/>
    <x v="97"/>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1"/>
    <x v="8731"/>
    <n v="400000"/>
    <m/>
    <n v="-400000"/>
    <x v="110"/>
  </r>
  <r>
    <x v="2112"/>
    <x v="73"/>
    <x v="771"/>
    <x v="8731"/>
    <n v="600000"/>
    <m/>
    <n v="-600000"/>
    <x v="110"/>
  </r>
  <r>
    <x v="2113"/>
    <x v="98"/>
    <x v="772"/>
    <x v="9224"/>
    <n v="1500000"/>
    <m/>
    <n v="-1500000"/>
    <x v="110"/>
  </r>
  <r>
    <x v="2113"/>
    <x v="4"/>
    <x v="4"/>
    <x v="9225"/>
    <n v="15000"/>
    <m/>
    <n v="-15000"/>
    <x v="110"/>
  </r>
  <r>
    <x v="2113"/>
    <x v="98"/>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3"/>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3"/>
    <x v="9233"/>
    <n v="143500"/>
    <m/>
    <n v="-143500"/>
    <x v="110"/>
  </r>
  <r>
    <x v="2115"/>
    <x v="98"/>
    <x v="45"/>
    <x v="9234"/>
    <n v="1500000"/>
    <m/>
    <n v="-1500000"/>
    <x v="110"/>
  </r>
  <r>
    <x v="2115"/>
    <x v="84"/>
    <x v="208"/>
    <x v="9234"/>
    <n v="1000000"/>
    <m/>
    <n v="-1000000"/>
    <x v="110"/>
  </r>
  <r>
    <x v="2115"/>
    <x v="98"/>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8"/>
    <x v="390"/>
    <x v="8329"/>
    <n v="9000"/>
    <m/>
    <n v="-9000"/>
    <x v="110"/>
  </r>
  <r>
    <x v="2115"/>
    <x v="98"/>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8"/>
    <x v="2"/>
    <x v="9244"/>
    <n v="1500"/>
    <m/>
    <n v="-1500"/>
    <x v="110"/>
  </r>
  <r>
    <x v="2115"/>
    <x v="73"/>
    <x v="474"/>
    <x v="233"/>
    <n v="1500"/>
    <m/>
    <n v="-1500"/>
    <x v="110"/>
  </r>
  <r>
    <x v="2115"/>
    <x v="73"/>
    <x v="2"/>
    <x v="3651"/>
    <n v="10600"/>
    <m/>
    <n v="-10600"/>
    <x v="110"/>
  </r>
  <r>
    <x v="2115"/>
    <x v="89"/>
    <x v="2"/>
    <x v="3651"/>
    <n v="12000"/>
    <m/>
    <n v="-12000"/>
    <x v="110"/>
  </r>
  <r>
    <x v="2115"/>
    <x v="95"/>
    <x v="397"/>
    <x v="9245"/>
    <n v="6000"/>
    <m/>
    <n v="-6000"/>
    <x v="110"/>
  </r>
  <r>
    <x v="2115"/>
    <x v="52"/>
    <x v="397"/>
    <x v="9245"/>
    <n v="24000"/>
    <m/>
    <n v="-24000"/>
    <x v="110"/>
  </r>
  <r>
    <x v="2115"/>
    <x v="95"/>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8"/>
    <x v="278"/>
    <x v="9256"/>
    <n v="35300"/>
    <m/>
    <n v="-35300"/>
    <x v="110"/>
  </r>
  <r>
    <x v="2118"/>
    <x v="98"/>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4"/>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8"/>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9"/>
    <x v="9264"/>
    <n v="50000"/>
    <m/>
    <n v="-50000"/>
    <x v="110"/>
  </r>
  <r>
    <x v="2120"/>
    <x v="84"/>
    <x v="474"/>
    <x v="9265"/>
    <n v="300"/>
    <m/>
    <n v="-300"/>
    <x v="110"/>
  </r>
  <r>
    <x v="2120"/>
    <x v="93"/>
    <x v="278"/>
    <x v="9266"/>
    <n v="5400"/>
    <m/>
    <n v="-5400"/>
    <x v="110"/>
  </r>
  <r>
    <x v="2120"/>
    <x v="77"/>
    <x v="474"/>
    <x v="233"/>
    <n v="1800"/>
    <m/>
    <n v="-1800"/>
    <x v="110"/>
  </r>
  <r>
    <x v="2120"/>
    <x v="98"/>
    <x v="474"/>
    <x v="233"/>
    <n v="1500"/>
    <m/>
    <n v="-1500"/>
    <x v="110"/>
  </r>
  <r>
    <x v="2120"/>
    <x v="4"/>
    <x v="2"/>
    <x v="9267"/>
    <n v="1300"/>
    <m/>
    <n v="-1300"/>
    <x v="110"/>
  </r>
  <r>
    <x v="2120"/>
    <x v="4"/>
    <x v="2"/>
    <x v="9268"/>
    <n v="3700"/>
    <m/>
    <n v="-3700"/>
    <x v="110"/>
  </r>
  <r>
    <x v="2120"/>
    <x v="98"/>
    <x v="278"/>
    <x v="9269"/>
    <n v="59500"/>
    <m/>
    <n v="-59500"/>
    <x v="110"/>
  </r>
  <r>
    <x v="2120"/>
    <x v="95"/>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8"/>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8"/>
    <x v="775"/>
    <x v="9280"/>
    <n v="40000"/>
    <m/>
    <n v="-40000"/>
    <x v="110"/>
  </r>
  <r>
    <x v="2123"/>
    <x v="79"/>
    <x v="775"/>
    <x v="9280"/>
    <n v="15000"/>
    <m/>
    <n v="-15000"/>
    <x v="110"/>
  </r>
  <r>
    <x v="2123"/>
    <x v="84"/>
    <x v="775"/>
    <x v="9280"/>
    <n v="2000"/>
    <m/>
    <n v="-2000"/>
    <x v="110"/>
  </r>
  <r>
    <x v="2123"/>
    <x v="68"/>
    <x v="775"/>
    <x v="9280"/>
    <n v="17000"/>
    <m/>
    <n v="-17000"/>
    <x v="110"/>
  </r>
  <r>
    <x v="2123"/>
    <x v="84"/>
    <x v="757"/>
    <x v="9281"/>
    <n v="25500"/>
    <m/>
    <n v="-25500"/>
    <x v="110"/>
  </r>
  <r>
    <x v="2123"/>
    <x v="80"/>
    <x v="757"/>
    <x v="9281"/>
    <n v="14000"/>
    <m/>
    <n v="-14000"/>
    <x v="110"/>
  </r>
  <r>
    <x v="2123"/>
    <x v="90"/>
    <x v="757"/>
    <x v="9281"/>
    <n v="11500"/>
    <m/>
    <n v="-11500"/>
    <x v="110"/>
  </r>
  <r>
    <x v="2123"/>
    <x v="84"/>
    <x v="278"/>
    <x v="9282"/>
    <n v="36000"/>
    <m/>
    <n v="-36000"/>
    <x v="110"/>
  </r>
  <r>
    <x v="2123"/>
    <x v="98"/>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70"/>
    <x v="9285"/>
    <n v="50000"/>
    <m/>
    <n v="-50000"/>
    <x v="110"/>
  </r>
  <r>
    <x v="2123"/>
    <x v="76"/>
    <x v="776"/>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7"/>
    <x v="9293"/>
    <n v="24000"/>
    <m/>
    <n v="-24000"/>
    <x v="110"/>
  </r>
  <r>
    <x v="2124"/>
    <x v="86"/>
    <x v="143"/>
    <x v="8731"/>
    <n v="250000"/>
    <m/>
    <n v="-250000"/>
    <x v="110"/>
  </r>
  <r>
    <x v="2124"/>
    <x v="98"/>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4"/>
    <x v="898"/>
    <n v="20000"/>
    <m/>
    <n v="-20000"/>
    <x v="110"/>
  </r>
  <r>
    <x v="2126"/>
    <x v="93"/>
    <x v="740"/>
    <x v="898"/>
    <n v="31000"/>
    <m/>
    <n v="-31000"/>
    <x v="110"/>
  </r>
  <r>
    <x v="2126"/>
    <x v="23"/>
    <x v="368"/>
    <x v="898"/>
    <n v="50000"/>
    <m/>
    <n v="-50000"/>
    <x v="110"/>
  </r>
  <r>
    <x v="2126"/>
    <x v="80"/>
    <x v="474"/>
    <x v="233"/>
    <n v="1500"/>
    <m/>
    <n v="-1500"/>
    <x v="110"/>
  </r>
  <r>
    <x v="2126"/>
    <x v="93"/>
    <x v="778"/>
    <x v="9297"/>
    <n v="50000"/>
    <m/>
    <n v="-50000"/>
    <x v="110"/>
  </r>
  <r>
    <x v="2126"/>
    <x v="4"/>
    <x v="4"/>
    <x v="6696"/>
    <n v="1700"/>
    <m/>
    <n v="-1700"/>
    <x v="110"/>
  </r>
  <r>
    <x v="2126"/>
    <x v="84"/>
    <x v="285"/>
    <x v="7068"/>
    <n v="1200"/>
    <m/>
    <n v="-1200"/>
    <x v="110"/>
  </r>
  <r>
    <x v="2126"/>
    <x v="81"/>
    <x v="779"/>
    <x v="9298"/>
    <n v="100000"/>
    <m/>
    <n v="-100000"/>
    <x v="110"/>
  </r>
  <r>
    <x v="2126"/>
    <x v="79"/>
    <x v="2"/>
    <x v="9299"/>
    <n v="14780"/>
    <m/>
    <n v="-14780"/>
    <x v="110"/>
  </r>
  <r>
    <x v="2126"/>
    <x v="98"/>
    <x v="619"/>
    <x v="9300"/>
    <n v="1000000"/>
    <m/>
    <n v="-1000000"/>
    <x v="110"/>
  </r>
  <r>
    <x v="2126"/>
    <x v="98"/>
    <x v="619"/>
    <x v="9278"/>
    <n v="250000"/>
    <m/>
    <n v="-250000"/>
    <x v="110"/>
  </r>
  <r>
    <x v="2126"/>
    <x v="98"/>
    <x v="619"/>
    <x v="9278"/>
    <n v="250000"/>
    <m/>
    <n v="-250000"/>
    <x v="110"/>
  </r>
  <r>
    <x v="2103"/>
    <x v="74"/>
    <x v="542"/>
    <x v="9301"/>
    <n v="80000"/>
    <m/>
    <n v="-80000"/>
    <x v="110"/>
  </r>
  <r>
    <x v="2106"/>
    <x v="79"/>
    <x v="749"/>
    <x v="9302"/>
    <n v="250000"/>
    <m/>
    <n v="-250000"/>
    <x v="110"/>
  </r>
  <r>
    <x v="2110"/>
    <x v="89"/>
    <x v="261"/>
    <x v="9303"/>
    <n v="15900"/>
    <m/>
    <n v="-15900"/>
    <x v="110"/>
  </r>
  <r>
    <x v="2110"/>
    <x v="23"/>
    <x v="261"/>
    <x v="9303"/>
    <n v="32760"/>
    <m/>
    <n v="-32760"/>
    <x v="110"/>
  </r>
  <r>
    <x v="2110"/>
    <x v="22"/>
    <x v="261"/>
    <x v="9303"/>
    <n v="35360"/>
    <m/>
    <n v="-35360"/>
    <x v="110"/>
  </r>
  <r>
    <x v="2112"/>
    <x v="79"/>
    <x v="758"/>
    <x v="9304"/>
    <n v="250000"/>
    <m/>
    <n v="-250000"/>
    <x v="110"/>
  </r>
  <r>
    <x v="2113"/>
    <x v="84"/>
    <x v="635"/>
    <x v="9305"/>
    <n v="150000"/>
    <m/>
    <n v="-150000"/>
    <x v="110"/>
  </r>
  <r>
    <x v="2113"/>
    <x v="81"/>
    <x v="664"/>
    <x v="9306"/>
    <n v="50000"/>
    <m/>
    <n v="-50000"/>
    <x v="110"/>
  </r>
  <r>
    <x v="2113"/>
    <x v="84"/>
    <x v="749"/>
    <x v="9307"/>
    <n v="45000"/>
    <m/>
    <n v="-45000"/>
    <x v="110"/>
  </r>
  <r>
    <x v="2113"/>
    <x v="67"/>
    <x v="749"/>
    <x v="9307"/>
    <n v="10000"/>
    <m/>
    <n v="-10000"/>
    <x v="110"/>
  </r>
  <r>
    <x v="2113"/>
    <x v="90"/>
    <x v="749"/>
    <x v="9307"/>
    <n v="75000"/>
    <m/>
    <n v="-75000"/>
    <x v="110"/>
  </r>
  <r>
    <x v="2113"/>
    <x v="79"/>
    <x v="749"/>
    <x v="9307"/>
    <n v="49000"/>
    <m/>
    <n v="-49000"/>
    <x v="110"/>
  </r>
  <r>
    <x v="2119"/>
    <x v="73"/>
    <x v="698"/>
    <x v="9308"/>
    <n v="1500000"/>
    <m/>
    <n v="-1500000"/>
    <x v="110"/>
  </r>
  <r>
    <x v="2119"/>
    <x v="79"/>
    <x v="78"/>
    <x v="9309"/>
    <n v="189553"/>
    <m/>
    <n v="-189553"/>
    <x v="110"/>
  </r>
  <r>
    <x v="2123"/>
    <x v="84"/>
    <x v="592"/>
    <x v="9310"/>
    <n v="1500000"/>
    <m/>
    <n v="-1500000"/>
    <x v="110"/>
  </r>
  <r>
    <x v="2123"/>
    <x v="79"/>
    <x v="78"/>
    <x v="9309"/>
    <n v="472527"/>
    <m/>
    <n v="-472527"/>
    <x v="110"/>
  </r>
  <r>
    <x v="2124"/>
    <x v="84"/>
    <x v="619"/>
    <x v="9310"/>
    <n v="1000000"/>
    <m/>
    <n v="-1000000"/>
    <x v="110"/>
  </r>
  <r>
    <x v="2124"/>
    <x v="98"/>
    <x v="780"/>
    <x v="9310"/>
    <n v="1000000"/>
    <m/>
    <n v="-1000000"/>
    <x v="110"/>
  </r>
  <r>
    <x v="2109"/>
    <x v="87"/>
    <x v="97"/>
    <x v="9311"/>
    <m/>
    <n v="1000000"/>
    <n v="1000000"/>
    <x v="110"/>
  </r>
  <r>
    <x v="2109"/>
    <x v="78"/>
    <x v="97"/>
    <x v="9312"/>
    <m/>
    <n v="100000"/>
    <n v="100000"/>
    <x v="110"/>
  </r>
  <r>
    <x v="2109"/>
    <x v="78"/>
    <x v="97"/>
    <x v="9313"/>
    <m/>
    <n v="-100000"/>
    <n v="-100000"/>
    <x v="110"/>
  </r>
  <r>
    <x v="2109"/>
    <x v="76"/>
    <x v="97"/>
    <x v="9314"/>
    <m/>
    <n v="520000"/>
    <n v="520000"/>
    <x v="110"/>
  </r>
  <r>
    <x v="2112"/>
    <x v="71"/>
    <x v="97"/>
    <x v="9315"/>
    <m/>
    <n v="3221233"/>
    <n v="3221233"/>
    <x v="110"/>
  </r>
  <r>
    <x v="2112"/>
    <x v="93"/>
    <x v="97"/>
    <x v="9315"/>
    <m/>
    <n v="1000000"/>
    <n v="1000000"/>
    <x v="110"/>
  </r>
  <r>
    <x v="2112"/>
    <x v="71"/>
    <x v="97"/>
    <x v="9179"/>
    <n v="42212"/>
    <m/>
    <n v="-42212"/>
    <x v="110"/>
  </r>
  <r>
    <x v="2112"/>
    <x v="23"/>
    <x v="97"/>
    <x v="9316"/>
    <m/>
    <n v="359992"/>
    <n v="359992"/>
    <x v="110"/>
  </r>
  <r>
    <x v="2113"/>
    <x v="80"/>
    <x v="97"/>
    <x v="9317"/>
    <m/>
    <n v="1500000"/>
    <n v="1500000"/>
    <x v="110"/>
  </r>
  <r>
    <x v="2115"/>
    <x v="80"/>
    <x v="97"/>
    <x v="9318"/>
    <m/>
    <n v="1000000"/>
    <n v="1000000"/>
    <x v="110"/>
  </r>
  <r>
    <x v="2115"/>
    <x v="80"/>
    <x v="97"/>
    <x v="9319"/>
    <m/>
    <n v="1000000"/>
    <n v="1000000"/>
    <x v="110"/>
  </r>
  <r>
    <x v="2115"/>
    <x v="80"/>
    <x v="97"/>
    <x v="9320"/>
    <m/>
    <n v="1000000"/>
    <n v="1000000"/>
    <x v="110"/>
  </r>
  <r>
    <x v="2115"/>
    <x v="80"/>
    <x v="97"/>
    <x v="9321"/>
    <m/>
    <n v="1000000"/>
    <n v="1000000"/>
    <x v="110"/>
  </r>
  <r>
    <x v="2115"/>
    <x v="80"/>
    <x v="97"/>
    <x v="9322"/>
    <m/>
    <n v="1500000"/>
    <n v="1500000"/>
    <x v="110"/>
  </r>
  <r>
    <x v="2116"/>
    <x v="80"/>
    <x v="97"/>
    <x v="9323"/>
    <m/>
    <n v="1000000"/>
    <n v="1000000"/>
    <x v="110"/>
  </r>
  <r>
    <x v="2116"/>
    <x v="80"/>
    <x v="97"/>
    <x v="9324"/>
    <m/>
    <n v="1000000"/>
    <n v="1000000"/>
    <x v="110"/>
  </r>
  <r>
    <x v="2116"/>
    <x v="80"/>
    <x v="97"/>
    <x v="9325"/>
    <m/>
    <n v="1000000"/>
    <n v="1000000"/>
    <x v="110"/>
  </r>
  <r>
    <x v="2116"/>
    <x v="80"/>
    <x v="97"/>
    <x v="9326"/>
    <m/>
    <n v="1500000"/>
    <n v="1500000"/>
    <x v="110"/>
  </r>
  <r>
    <x v="2116"/>
    <x v="80"/>
    <x v="97"/>
    <x v="9327"/>
    <m/>
    <n v="1500000"/>
    <n v="1500000"/>
    <x v="110"/>
  </r>
  <r>
    <x v="2116"/>
    <x v="80"/>
    <x v="97"/>
    <x v="9325"/>
    <m/>
    <n v="1417880"/>
    <n v="1417880"/>
    <x v="110"/>
  </r>
  <r>
    <x v="2116"/>
    <x v="80"/>
    <x v="97"/>
    <x v="9328"/>
    <m/>
    <n v="2200"/>
    <n v="2200"/>
    <x v="110"/>
  </r>
  <r>
    <x v="2119"/>
    <x v="71"/>
    <x v="97"/>
    <x v="9329"/>
    <m/>
    <n v="5000000"/>
    <n v="5000000"/>
    <x v="110"/>
  </r>
  <r>
    <x v="2122"/>
    <x v="80"/>
    <x v="97"/>
    <x v="9325"/>
    <m/>
    <n v="550000"/>
    <n v="550000"/>
    <x v="110"/>
  </r>
  <r>
    <x v="2122"/>
    <x v="80"/>
    <x v="97"/>
    <x v="9325"/>
    <m/>
    <n v="600000"/>
    <n v="600000"/>
    <x v="110"/>
  </r>
  <r>
    <x v="2122"/>
    <x v="80"/>
    <x v="97"/>
    <x v="9325"/>
    <m/>
    <n v="650000"/>
    <n v="650000"/>
    <x v="110"/>
  </r>
  <r>
    <x v="2122"/>
    <x v="80"/>
    <x v="97"/>
    <x v="9325"/>
    <m/>
    <n v="700000"/>
    <n v="700000"/>
    <x v="110"/>
  </r>
  <r>
    <x v="2122"/>
    <x v="80"/>
    <x v="97"/>
    <x v="9325"/>
    <m/>
    <n v="750000"/>
    <n v="750000"/>
    <x v="110"/>
  </r>
  <r>
    <x v="2122"/>
    <x v="80"/>
    <x v="97"/>
    <x v="9325"/>
    <m/>
    <n v="850000"/>
    <n v="850000"/>
    <x v="110"/>
  </r>
  <r>
    <x v="2122"/>
    <x v="80"/>
    <x v="97"/>
    <x v="9325"/>
    <m/>
    <n v="900000"/>
    <n v="900000"/>
    <x v="110"/>
  </r>
  <r>
    <x v="2122"/>
    <x v="79"/>
    <x v="97"/>
    <x v="9330"/>
    <m/>
    <n v="189553"/>
    <n v="189553"/>
    <x v="110"/>
  </r>
  <r>
    <x v="2122"/>
    <x v="79"/>
    <x v="97"/>
    <x v="9330"/>
    <m/>
    <n v="472527"/>
    <n v="472527"/>
    <x v="110"/>
  </r>
  <r>
    <x v="2123"/>
    <x v="22"/>
    <x v="97"/>
    <x v="9331"/>
    <m/>
    <n v="333522"/>
    <n v="333522"/>
    <x v="110"/>
  </r>
  <r>
    <x v="2124"/>
    <x v="58"/>
    <x v="97"/>
    <x v="9332"/>
    <m/>
    <n v="561910"/>
    <n v="561910"/>
    <x v="110"/>
  </r>
  <r>
    <x v="2124"/>
    <x v="94"/>
    <x v="97"/>
    <x v="9333"/>
    <m/>
    <n v="112665"/>
    <n v="112665"/>
    <x v="110"/>
  </r>
  <r>
    <x v="2125"/>
    <x v="79"/>
    <x v="97"/>
    <x v="9334"/>
    <m/>
    <n v="4416116"/>
    <n v="4416116"/>
    <x v="110"/>
  </r>
  <r>
    <x v="2125"/>
    <x v="2"/>
    <x v="97"/>
    <x v="9334"/>
    <m/>
    <n v="132483"/>
    <n v="132483"/>
    <x v="110"/>
  </r>
  <r>
    <x v="2127"/>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9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24">
        <item x="249"/>
        <item m="1" x="2221"/>
        <item m="1" x="2176"/>
        <item m="1" x="2175"/>
        <item m="1" x="2189"/>
        <item m="1" x="2179"/>
        <item m="1" x="2141"/>
        <item m="1" x="2160"/>
        <item m="1" x="2167"/>
        <item m="1" x="2187"/>
        <item m="1" x="2166"/>
        <item m="1" x="2195"/>
        <item m="1" x="2203"/>
        <item m="1" x="2164"/>
        <item m="1" x="2210"/>
        <item m="1" x="2157"/>
        <item m="1" x="2215"/>
        <item m="1" x="2170"/>
        <item m="1" x="2130"/>
        <item m="1" x="2219"/>
        <item m="1" x="2222"/>
        <item m="1" x="2137"/>
        <item m="1" x="2178"/>
        <item m="1" x="2132"/>
        <item m="1" x="2133"/>
        <item m="1" x="2135"/>
        <item m="1" x="2149"/>
        <item m="1" x="2150"/>
        <item m="1" x="2196"/>
        <item m="1" x="2184"/>
        <item m="1" x="2185"/>
        <item m="1" x="2190"/>
        <item m="1" x="2201"/>
        <item m="1" x="2180"/>
        <item m="1" x="2142"/>
        <item m="1" x="2147"/>
        <item m="1" x="2154"/>
        <item m="1" x="2204"/>
        <item x="0"/>
        <item m="1" x="2191"/>
        <item m="1" x="2197"/>
        <item m="1" x="2155"/>
        <item x="1"/>
        <item m="1" x="2198"/>
        <item m="1" x="2217"/>
        <item x="2"/>
        <item x="3"/>
        <item m="1" x="2161"/>
        <item m="1" x="2212"/>
        <item m="1" x="2158"/>
        <item m="1" x="2208"/>
        <item m="1" x="2216"/>
        <item m="1" x="2220"/>
        <item x="4"/>
        <item m="1" x="2131"/>
        <item x="5"/>
        <item x="6"/>
        <item m="1" x="217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3"/>
        <item x="157"/>
        <item x="158"/>
        <item x="159"/>
        <item x="160"/>
        <item x="161"/>
        <item x="162"/>
        <item x="163"/>
        <item x="164"/>
        <item x="165"/>
        <item x="166"/>
        <item x="167"/>
        <item x="168"/>
        <item x="169"/>
        <item m="1" x="216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1"/>
        <item x="276"/>
        <item x="277"/>
        <item x="278"/>
        <item x="275"/>
        <item m="1" x="2168"/>
        <item x="279"/>
        <item x="280"/>
        <item x="281"/>
        <item x="282"/>
        <item x="283"/>
        <item x="284"/>
        <item x="285"/>
        <item x="286"/>
        <item x="287"/>
        <item x="288"/>
        <item x="289"/>
        <item x="290"/>
        <item x="291"/>
        <item x="292"/>
        <item x="293"/>
        <item x="294"/>
        <item x="295"/>
        <item x="296"/>
        <item m="1" x="2172"/>
        <item x="297"/>
        <item x="298"/>
        <item x="299"/>
        <item m="1" x="2174"/>
        <item x="300"/>
        <item x="302"/>
        <item x="303"/>
        <item x="301"/>
        <item x="304"/>
        <item x="305"/>
        <item x="306"/>
        <item x="307"/>
        <item x="308"/>
        <item x="309"/>
        <item x="310"/>
        <item x="311"/>
        <item x="312"/>
        <item m="1" x="2138"/>
        <item x="313"/>
        <item m="1" x="2140"/>
        <item x="314"/>
        <item x="315"/>
        <item x="316"/>
        <item x="317"/>
        <item x="318"/>
        <item x="319"/>
        <item x="320"/>
        <item x="321"/>
        <item m="1" x="2186"/>
        <item x="323"/>
        <item x="324"/>
        <item x="325"/>
        <item x="326"/>
        <item x="322"/>
        <item x="327"/>
        <item x="328"/>
        <item x="329"/>
        <item x="330"/>
        <item x="331"/>
        <item m="1" x="2177"/>
        <item x="332"/>
        <item m="1" x="2139"/>
        <item x="333"/>
        <item x="334"/>
        <item x="335"/>
        <item x="336"/>
        <item x="337"/>
        <item x="338"/>
        <item x="344"/>
        <item m="1" x="214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6"/>
        <item x="375"/>
        <item x="376"/>
        <item x="373"/>
        <item x="377"/>
        <item x="378"/>
        <item x="379"/>
        <item x="380"/>
        <item m="1" x="2181"/>
        <item x="381"/>
        <item x="382"/>
        <item x="383"/>
        <item x="384"/>
        <item x="385"/>
        <item x="386"/>
        <item x="387"/>
        <item x="388"/>
        <item x="389"/>
        <item x="390"/>
        <item x="391"/>
        <item x="392"/>
        <item x="393"/>
        <item x="394"/>
        <item x="395"/>
        <item x="396"/>
        <item x="397"/>
        <item x="399"/>
        <item x="400"/>
        <item x="401"/>
        <item x="398"/>
        <item x="402"/>
        <item m="1" x="2182"/>
        <item x="403"/>
        <item x="404"/>
        <item x="405"/>
        <item x="406"/>
        <item x="407"/>
        <item x="408"/>
        <item x="409"/>
        <item m="1" x="2148"/>
        <item x="410"/>
        <item x="411"/>
        <item x="421"/>
        <item x="412"/>
        <item x="413"/>
        <item x="414"/>
        <item x="415"/>
        <item x="416"/>
        <item x="417"/>
        <item m="1" x="2202"/>
        <item x="418"/>
        <item x="419"/>
        <item x="420"/>
        <item x="423"/>
        <item x="443"/>
        <item x="424"/>
        <item x="422"/>
        <item x="425"/>
        <item x="426"/>
        <item x="427"/>
        <item x="428"/>
        <item x="429"/>
        <item x="430"/>
        <item x="431"/>
        <item x="432"/>
        <item m="1" x="2194"/>
        <item x="433"/>
        <item x="434"/>
        <item x="435"/>
        <item x="436"/>
        <item x="438"/>
        <item x="437"/>
        <item x="439"/>
        <item x="440"/>
        <item x="442"/>
        <item x="441"/>
        <item x="445"/>
        <item x="446"/>
        <item x="447"/>
        <item x="444"/>
        <item x="448"/>
        <item x="449"/>
        <item x="450"/>
        <item x="451"/>
        <item x="452"/>
        <item x="453"/>
        <item x="454"/>
        <item x="455"/>
        <item x="456"/>
        <item x="457"/>
        <item m="1" x="2156"/>
        <item x="458"/>
        <item x="459"/>
        <item m="1" x="2205"/>
        <item x="460"/>
        <item x="461"/>
        <item x="462"/>
        <item x="463"/>
        <item m="1" x="2214"/>
        <item x="464"/>
        <item x="465"/>
        <item x="466"/>
        <item x="467"/>
        <item x="468"/>
        <item x="469"/>
        <item x="470"/>
        <item m="1" x="2193"/>
        <item x="471"/>
        <item x="472"/>
        <item x="473"/>
        <item x="474"/>
        <item x="475"/>
        <item x="476"/>
        <item x="477"/>
        <item x="478"/>
        <item x="479"/>
        <item x="480"/>
        <item x="481"/>
        <item x="482"/>
        <item x="483"/>
        <item x="484"/>
        <item m="1" x="2169"/>
        <item x="490"/>
        <item x="485"/>
        <item x="486"/>
        <item x="487"/>
        <item x="488"/>
        <item x="489"/>
        <item x="491"/>
        <item x="492"/>
        <item m="1" x="2162"/>
        <item m="1" x="2206"/>
        <item x="503"/>
        <item m="1" x="2209"/>
        <item x="493"/>
        <item x="494"/>
        <item x="504"/>
        <item x="495"/>
        <item x="496"/>
        <item x="497"/>
        <item x="498"/>
        <item x="499"/>
        <item x="500"/>
        <item x="501"/>
        <item x="502"/>
        <item x="505"/>
        <item x="506"/>
        <item x="507"/>
        <item x="508"/>
        <item m="1" x="215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8"/>
        <item x="564"/>
        <item x="565"/>
        <item x="566"/>
        <item x="567"/>
        <item x="568"/>
        <item x="569"/>
        <item x="570"/>
        <item x="571"/>
        <item x="572"/>
        <item x="573"/>
        <item x="574"/>
        <item m="1" x="213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5"/>
        <item x="698"/>
        <item x="708"/>
        <item x="709"/>
        <item x="710"/>
        <item x="699"/>
        <item x="700"/>
        <item x="701"/>
        <item x="702"/>
        <item x="703"/>
        <item x="704"/>
        <item x="705"/>
        <item x="706"/>
        <item x="707"/>
        <item x="711"/>
        <item x="726"/>
        <item x="727"/>
        <item x="734"/>
        <item x="712"/>
        <item x="728"/>
        <item x="729"/>
        <item m="1" x="219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1"/>
        <item x="753"/>
        <item m="1" x="2153"/>
        <item x="740"/>
        <item x="754"/>
        <item x="741"/>
        <item x="742"/>
        <item x="743"/>
        <item x="744"/>
        <item x="745"/>
        <item x="746"/>
        <item x="747"/>
        <item x="755"/>
        <item x="748"/>
        <item x="757"/>
        <item x="758"/>
        <item x="769"/>
        <item x="759"/>
        <item m="1" x="2200"/>
        <item x="760"/>
        <item x="761"/>
        <item x="770"/>
        <item m="1" x="2207"/>
        <item x="762"/>
        <item x="771"/>
        <item x="763"/>
        <item x="764"/>
        <item x="765"/>
        <item x="766"/>
        <item x="772"/>
        <item x="773"/>
        <item x="767"/>
        <item x="768"/>
        <item x="774"/>
        <item x="775"/>
        <item x="790"/>
        <item x="776"/>
        <item x="791"/>
        <item x="777"/>
        <item x="778"/>
        <item x="792"/>
        <item x="779"/>
        <item x="780"/>
        <item x="781"/>
        <item x="782"/>
        <item x="793"/>
        <item x="783"/>
        <item x="794"/>
        <item x="795"/>
        <item x="212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8"/>
        <item x="944"/>
        <item m="1" x="215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9"/>
        <item x="1583"/>
        <item x="1577"/>
        <item x="1578"/>
        <item x="1576"/>
        <item x="1579"/>
        <item x="1580"/>
        <item x="1586"/>
        <item x="1587"/>
        <item x="1581"/>
        <item x="1582"/>
        <item x="1588"/>
        <item x="1589"/>
        <item x="1590"/>
        <item x="1602"/>
        <item x="1612"/>
        <item m="1" x="214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9">
        <item sd="0" x="60"/>
        <item sd="0" x="149"/>
        <item sd="0" m="1" x="880"/>
        <item sd="0" m="1" x="979"/>
        <item sd="0" m="1" x="842"/>
        <item sd="0" x="18"/>
        <item sd="0" x="288"/>
        <item sd="0" m="1" x="1020"/>
        <item sd="0" x="146"/>
        <item sd="0" x="179"/>
        <item sd="0" m="1" x="1017"/>
        <item sd="0" x="623"/>
        <item sd="0" x="100"/>
        <item sd="0" m="1" x="826"/>
        <item sd="0" m="1" x="983"/>
        <item sd="0" x="137"/>
        <item sd="0" m="1" x="965"/>
        <item sd="0" x="231"/>
        <item sd="0" m="1" x="797"/>
        <item sd="0" m="1" x="970"/>
        <item sd="0" x="363"/>
        <item sd="0" x="375"/>
        <item sd="0" m="1" x="856"/>
        <item sd="0" x="208"/>
        <item sd="0" x="159"/>
        <item sd="0" x="258"/>
        <item sd="0" x="282"/>
        <item sd="0" x="144"/>
        <item sd="0" x="191"/>
        <item sd="0" x="217"/>
        <item sd="0" x="322"/>
        <item sd="0" x="256"/>
        <item sd="0" x="189"/>
        <item sd="0" m="1" x="919"/>
        <item sd="0" x="325"/>
        <item sd="0" m="1" x="1021"/>
        <item sd="0" m="1" x="917"/>
        <item sd="0" x="630"/>
        <item sd="0" x="223"/>
        <item sd="0" m="1" x="809"/>
        <item sd="0" x="239"/>
        <item sd="0" x="135"/>
        <item sd="0" x="140"/>
        <item sd="0" m="1" x="994"/>
        <item sd="0" m="1" x="923"/>
        <item sd="0" x="219"/>
        <item sd="0" x="562"/>
        <item sd="0" x="93"/>
        <item sd="0" m="1" x="991"/>
        <item sd="0" x="222"/>
        <item sd="0" m="1" x="822"/>
        <item sd="0" x="337"/>
        <item sd="0" x="207"/>
        <item sd="0" x="184"/>
        <item sd="0" x="152"/>
        <item sd="0" m="1" x="1004"/>
        <item sd="0" x="40"/>
        <item sd="0" x="281"/>
        <item sd="0" x="170"/>
        <item sd="0" x="317"/>
        <item sd="0" x="358"/>
        <item sd="0" x="214"/>
        <item sd="0" x="370"/>
        <item sd="0" x="279"/>
        <item sd="0" x="156"/>
        <item sd="0" x="700"/>
        <item sd="0" x="253"/>
        <item sd="0" m="1" x="980"/>
        <item sd="0" m="1" x="788"/>
        <item sd="0" x="365"/>
        <item sd="0" m="1" x="841"/>
        <item sd="0" m="1" x="805"/>
        <item sd="0" x="259"/>
        <item sd="0" x="252"/>
        <item sd="0" m="1" x="922"/>
        <item sd="0" x="12"/>
        <item sd="0" x="352"/>
        <item sd="0" x="218"/>
        <item sd="0" x="224"/>
        <item sd="0" x="63"/>
        <item sd="0" x="8"/>
        <item sd="0" x="102"/>
        <item sd="0" m="1" x="827"/>
        <item sd="0" m="1" x="1023"/>
        <item sd="0" x="319"/>
        <item sd="0" m="1" x="833"/>
        <item sd="0" m="1" x="1034"/>
        <item sd="0" x="386"/>
        <item sd="0" x="31"/>
        <item sd="0" x="55"/>
        <item sd="0" x="227"/>
        <item sd="0" x="356"/>
        <item sd="0" x="161"/>
        <item sd="0" x="153"/>
        <item sd="0" m="1" x="907"/>
        <item sd="0" x="133"/>
        <item sd="0" m="1" x="813"/>
        <item sd="0" m="1" x="806"/>
        <item sd="0" m="1" x="1009"/>
        <item sd="0" x="46"/>
        <item sd="0" x="374"/>
        <item sd="0" m="1" x="815"/>
        <item sd="0" x="270"/>
        <item sd="0" m="1" x="897"/>
        <item sd="0" m="1" x="862"/>
        <item sd="0" m="1" x="898"/>
        <item sd="0" m="1" x="878"/>
        <item sd="0" m="1" x="990"/>
        <item sd="0" m="1" x="933"/>
        <item sd="0" m="1" x="894"/>
        <item sd="0" x="366"/>
        <item sd="0" x="318"/>
        <item sd="0" m="1" x="855"/>
        <item sd="0" x="273"/>
        <item sd="0" m="1" x="955"/>
        <item sd="0" x="201"/>
        <item sd="0" m="1" x="882"/>
        <item sd="0" x="160"/>
        <item sd="0" m="1" x="987"/>
        <item sd="0" m="1" x="947"/>
        <item sd="0" m="1" x="840"/>
        <item sd="0" x="277"/>
        <item sd="0" m="1" x="941"/>
        <item sd="0" x="225"/>
        <item sd="0" m="1" x="811"/>
        <item sd="0" m="1" x="814"/>
        <item sd="0" m="1" x="825"/>
        <item sd="0" x="292"/>
        <item sd="0" x="15"/>
        <item sd="0" m="1" x="853"/>
        <item sd="0" m="1" x="868"/>
        <item sd="0" x="0"/>
        <item sd="0" x="232"/>
        <item sd="0" x="213"/>
        <item sd="0" m="1" x="989"/>
        <item sd="0" x="316"/>
        <item sd="0" m="1" x="796"/>
        <item sd="0" x="291"/>
        <item sd="0" x="333"/>
        <item sd="0" x="339"/>
        <item sd="0" x="275"/>
        <item sd="0" m="1" x="828"/>
        <item sd="0" x="174"/>
        <item sd="0" x="171"/>
        <item sd="0" x="233"/>
        <item sd="0" x="78"/>
        <item sd="0" m="1" x="888"/>
        <item sd="0" x="236"/>
        <item sd="0" x="58"/>
        <item sd="0" x="240"/>
        <item sd="0" m="1" x="821"/>
        <item sd="0" x="182"/>
        <item sd="0" x="307"/>
        <item sd="0" m="1" x="831"/>
        <item sd="0" x="290"/>
        <item sd="0" m="1" x="914"/>
        <item sd="0" m="1" x="976"/>
        <item sd="0" x="132"/>
        <item sd="0" x="56"/>
        <item sd="0" x="126"/>
        <item sd="0" x="22"/>
        <item sd="0" x="187"/>
        <item sd="0" m="1" x="802"/>
        <item sd="0" m="1" x="1007"/>
        <item sd="0" m="1" x="808"/>
        <item sd="0" x="11"/>
        <item sd="0" x="353"/>
        <item sd="0" m="1" x="893"/>
        <item sd="0" x="124"/>
        <item sd="0" m="1" x="1037"/>
        <item sd="0" x="77"/>
        <item sd="0" m="1" x="918"/>
        <item sd="0" x="92"/>
        <item sd="0" x="35"/>
        <item sd="0" x="196"/>
        <item sd="0" m="1" x="1016"/>
        <item sd="0" x="1"/>
        <item sd="0" x="180"/>
        <item sd="0" x="285"/>
        <item sd="0" m="1" x="936"/>
        <item sd="0" x="42"/>
        <item sd="0" m="1" x="957"/>
        <item sd="0" m="1" x="926"/>
        <item sd="0" m="1" x="944"/>
        <item sd="0" m="1" x="876"/>
        <item sd="0" x="84"/>
        <item sd="0" x="106"/>
        <item sd="0" m="1" x="787"/>
        <item sd="0" x="336"/>
        <item sd="0" m="1" x="950"/>
        <item sd="0" m="1" x="789"/>
        <item sd="0" m="1" x="784"/>
        <item sd="0" m="1" x="937"/>
        <item sd="0" m="1" x="817"/>
        <item sd="0" m="1" x="967"/>
        <item sd="0" m="1" x="818"/>
        <item sd="0" x="16"/>
        <item sd="0" m="1" x="946"/>
        <item sd="0" m="1" x="858"/>
        <item sd="0" x="280"/>
        <item sd="0" x="104"/>
        <item sd="0" x="332"/>
        <item sd="0" m="1" x="881"/>
        <item sd="0" x="348"/>
        <item sd="0" x="23"/>
        <item sd="0" x="362"/>
        <item sd="0" x="237"/>
        <item sd="0" x="91"/>
        <item sd="0" x="13"/>
        <item sd="0" x="175"/>
        <item sd="0" x="343"/>
        <item sd="0" m="1" x="1027"/>
        <item sd="0" m="1" x="1002"/>
        <item sd="0" x="87"/>
        <item sd="0" x="690"/>
        <item sd="0" x="33"/>
        <item sd="0" x="19"/>
        <item sd="0" m="1" x="791"/>
        <item sd="0" x="20"/>
        <item sd="0" m="1" x="803"/>
        <item sd="0" x="96"/>
        <item sd="0" m="1" x="1019"/>
        <item sd="0" m="1" x="996"/>
        <item sd="0" m="1" x="869"/>
        <item sd="0" x="120"/>
        <item sd="0" x="131"/>
        <item sd="0" x="119"/>
        <item sd="0" m="1" x="948"/>
        <item sd="0" m="1" x="939"/>
        <item sd="0" m="1" x="801"/>
        <item sd="0" m="1" x="924"/>
        <item sd="0" x="228"/>
        <item sd="0" x="39"/>
        <item sd="0" x="108"/>
        <item sd="0" x="24"/>
        <item sd="0" x="139"/>
        <item sd="0" m="1" x="1006"/>
        <item sd="0" x="17"/>
        <item sd="0" x="248"/>
        <item sd="0" x="48"/>
        <item sd="0" m="1" x="920"/>
        <item sd="0" m="1" x="981"/>
        <item sd="0" x="134"/>
        <item sd="0" x="596"/>
        <item sd="0" m="1" x="890"/>
        <item sd="0" x="69"/>
        <item sd="0" x="34"/>
        <item sd="0" x="206"/>
        <item sd="0" m="1" x="1022"/>
        <item sd="0" m="1" x="896"/>
        <item sd="0" m="1" x="915"/>
        <item sd="0" m="1" x="857"/>
        <item sd="0" x="268"/>
        <item sd="0" x="376"/>
        <item sd="0" x="331"/>
        <item sd="0" m="1" x="849"/>
        <item sd="0" x="360"/>
        <item sd="0" m="1" x="997"/>
        <item sd="0" x="89"/>
        <item sd="0" x="355"/>
        <item sd="0" m="1" x="895"/>
        <item sd="0" x="168"/>
        <item sd="0" m="1" x="792"/>
        <item sd="0" m="1" x="785"/>
        <item sd="0" x="272"/>
        <item sd="0" x="51"/>
        <item sd="0" x="190"/>
        <item sd="0" x="50"/>
        <item sd="0" x="79"/>
        <item sd="0" x="32"/>
        <item sd="0" m="1" x="984"/>
        <item sd="0" x="188"/>
        <item sd="0" x="110"/>
        <item sd="0" m="1" x="1003"/>
        <item sd="0" m="1" x="1000"/>
        <item sd="0" m="1" x="905"/>
        <item sd="0" m="1" x="851"/>
        <item sd="0" m="1" x="900"/>
        <item sd="0" m="1" x="872"/>
        <item sd="0" x="226"/>
        <item sd="0" x="57"/>
        <item sd="0" m="1" x="903"/>
        <item sd="0" x="340"/>
        <item sd="0" x="265"/>
        <item sd="0" x="294"/>
        <item sd="0" m="1" x="930"/>
        <item sd="0" x="62"/>
        <item sd="0" x="295"/>
        <item sd="0" x="3"/>
        <item sd="0" x="151"/>
        <item sd="0" x="210"/>
        <item sd="0" x="54"/>
        <item sd="0" m="1" x="962"/>
        <item sd="0" m="1" x="945"/>
        <item sd="0" x="323"/>
        <item sd="0" m="1" x="838"/>
        <item sd="0" x="75"/>
        <item sd="0" m="1" x="867"/>
        <item sd="0" x="186"/>
        <item sd="0" x="361"/>
        <item sd="0" x="368"/>
        <item sd="0" x="327"/>
        <item sd="0" x="195"/>
        <item sd="0" m="1" x="935"/>
        <item sd="0" m="1" x="975"/>
        <item sd="0" x="123"/>
        <item sd="0" m="1" x="864"/>
        <item sd="0" x="194"/>
        <item sd="0" x="121"/>
        <item sd="0" x="53"/>
        <item sd="0" m="1" x="992"/>
        <item sd="0" x="278"/>
        <item sd="0" x="212"/>
        <item sd="0" m="1" x="977"/>
        <item sd="0" m="1" x="968"/>
        <item sd="0" m="1" x="1035"/>
        <item sd="0" m="1" x="819"/>
        <item sd="0" m="1" x="1029"/>
        <item sd="0" x="117"/>
        <item sd="0" x="111"/>
        <item sd="0" x="81"/>
        <item sd="0" x="7"/>
        <item sd="0" x="235"/>
        <item sd="0" x="287"/>
        <item sd="0" m="1" x="966"/>
        <item sd="0" m="1" x="1013"/>
        <item sd="0" x="2"/>
        <item sd="0" m="1" x="1028"/>
        <item sd="0" m="1" x="886"/>
        <item sd="0" x="163"/>
        <item sd="0" m="1" x="960"/>
        <item sd="0" m="1" x="832"/>
        <item sd="0" m="1" x="1036"/>
        <item sd="0" m="1" x="798"/>
        <item sd="0" m="1" x="795"/>
        <item sd="0" x="130"/>
        <item sd="0" x="88"/>
        <item sd="0" m="1" x="1031"/>
        <item sd="0" x="204"/>
        <item sd="0" x="72"/>
        <item sd="0" x="73"/>
        <item sd="0" x="28"/>
        <item sd="0" x="47"/>
        <item sd="0" x="181"/>
        <item sd="0" x="26"/>
        <item sd="0" x="86"/>
        <item sd="0" x="230"/>
        <item sd="0" m="1" x="902"/>
        <item sd="0" m="1" x="885"/>
        <item sd="0" m="1" x="921"/>
        <item sd="0" x="94"/>
        <item sd="0" x="107"/>
        <item sd="0" x="309"/>
        <item sd="0" x="38"/>
        <item sd="0" x="145"/>
        <item sd="0" x="101"/>
        <item sd="0" x="369"/>
        <item sd="0" x="10"/>
        <item sd="0" x="74"/>
        <item sd="0" x="264"/>
        <item sd="0" m="1" x="871"/>
        <item sd="0" x="178"/>
        <item sd="0" x="266"/>
        <item sd="0" x="364"/>
        <item sd="0" x="98"/>
        <item sd="0" x="165"/>
        <item sd="0" x="66"/>
        <item sd="0" x="5"/>
        <item sd="0" m="1" x="845"/>
        <item sd="0" x="359"/>
        <item sd="0" m="1" x="1026"/>
        <item sd="0" x="269"/>
        <item sd="0" x="215"/>
        <item sd="0" x="349"/>
        <item sd="0" x="283"/>
        <item sd="0" x="185"/>
        <item sd="0" x="220"/>
        <item sd="0" m="1" x="1014"/>
        <item sd="0" m="1" x="790"/>
        <item sd="0" x="4"/>
        <item sd="0" x="377"/>
        <item sd="0" x="262"/>
        <item sd="0" x="326"/>
        <item sd="0" x="173"/>
        <item sd="0" x="200"/>
        <item sd="0" m="1" x="829"/>
        <item sd="0" x="345"/>
        <item sd="0" x="30"/>
        <item sd="0" m="1" x="963"/>
        <item sd="0" x="242"/>
        <item sd="0" m="1" x="892"/>
        <item sd="0" m="1" x="799"/>
        <item sd="0" x="243"/>
        <item sd="0" m="1" x="1008"/>
        <item sd="0" m="1" x="1011"/>
        <item sd="0" x="303"/>
        <item sd="0" x="37"/>
        <item sd="0" x="357"/>
        <item sd="0" m="1" x="904"/>
        <item sd="0" m="1" x="956"/>
        <item sd="0" x="115"/>
        <item sd="0" m="1" x="1005"/>
        <item sd="0" m="1" x="810"/>
        <item sd="0" m="1" x="874"/>
        <item sd="0" x="128"/>
        <item sd="0" m="1" x="1012"/>
        <item sd="0" m="1" x="988"/>
        <item sd="0" x="255"/>
        <item sd="0" x="199"/>
        <item sd="0" x="329"/>
        <item sd="0" x="297"/>
        <item sd="0" x="310"/>
        <item sd="0" x="83"/>
        <item sd="0" m="1" x="911"/>
        <item sd="0" m="1" x="793"/>
        <item sd="0" x="80"/>
        <item sd="0" m="1" x="863"/>
        <item sd="0" m="1" x="1001"/>
        <item sd="0" x="97"/>
        <item sd="0" x="289"/>
        <item sd="0" m="1" x="951"/>
        <item sd="0" x="116"/>
        <item sd="0" x="209"/>
        <item sd="0" x="198"/>
        <item sd="0" x="150"/>
        <item sd="0" x="136"/>
        <item sd="0" m="1" x="891"/>
        <item sd="0" x="109"/>
        <item sd="0" x="524"/>
        <item sd="0" m="1" x="870"/>
        <item sd="0" m="1" x="972"/>
        <item sd="0" x="284"/>
        <item sd="0" x="296"/>
        <item sd="0" x="211"/>
        <item sd="0" x="45"/>
        <item sd="0" m="1" x="952"/>
        <item sd="0" m="1" x="943"/>
        <item sd="0" x="155"/>
        <item sd="0" m="1" x="973"/>
        <item sd="0" x="61"/>
        <item sd="0" x="129"/>
        <item sd="0" x="105"/>
        <item sd="0" m="1" x="816"/>
        <item sd="0" x="157"/>
        <item sd="0" x="14"/>
        <item sd="0" x="43"/>
        <item sd="0" x="250"/>
        <item sd="0" x="238"/>
        <item sd="0" x="103"/>
        <item sd="0" x="70"/>
        <item sd="0" x="299"/>
        <item sd="0" x="127"/>
        <item sd="0" m="1" x="786"/>
        <item sd="0" x="193"/>
        <item sd="0" x="147"/>
        <item sd="0" m="1" x="906"/>
        <item sd="0" x="99"/>
        <item sd="0" x="344"/>
        <item sd="0" x="221"/>
        <item sd="0" m="1" x="1025"/>
        <item sd="0" m="1" x="1030"/>
        <item sd="0" x="271"/>
        <item sd="0" x="166"/>
        <item sd="0" x="286"/>
        <item sd="0" x="304"/>
        <item sd="0" m="1" x="899"/>
        <item sd="0" x="138"/>
        <item sd="0" x="41"/>
        <item sd="0" x="229"/>
        <item sd="0" m="1" x="959"/>
        <item sd="0" x="71"/>
        <item sd="0" x="64"/>
        <item sd="0" m="1" x="883"/>
        <item sd="0" m="1" x="877"/>
        <item sd="0" x="540"/>
        <item sd="0" x="44"/>
        <item sd="0" x="114"/>
        <item sd="0" x="52"/>
        <item sd="0" x="142"/>
        <item sd="0" x="82"/>
        <item sd="0" x="245"/>
        <item sd="0" x="314"/>
        <item sd="0" m="1" x="998"/>
        <item sd="0" m="1" x="969"/>
        <item sd="0" x="308"/>
        <item sd="0" m="1" x="928"/>
        <item sd="0" m="1" x="995"/>
        <item sd="0" x="122"/>
        <item sd="0" x="118"/>
        <item sd="0" m="1" x="949"/>
        <item sd="0" x="169"/>
        <item sd="0" x="197"/>
        <item sd="0" x="125"/>
        <item sd="0" x="203"/>
        <item sd="0" x="267"/>
        <item sd="0" x="301"/>
        <item sd="0" x="85"/>
        <item sd="0" x="25"/>
        <item sd="0" x="244"/>
        <item sd="0" x="112"/>
        <item sd="0" x="192"/>
        <item sd="0" x="302"/>
        <item sd="0" x="260"/>
        <item sd="0" x="261"/>
        <item sd="0" m="1" x="934"/>
        <item sd="0" x="328"/>
        <item sd="0" x="350"/>
        <item sd="0" x="254"/>
        <item sd="0" x="320"/>
        <item sd="0" x="241"/>
        <item sd="0" x="158"/>
        <item sd="0" m="1" x="925"/>
        <item sd="0" m="1" x="889"/>
        <item sd="0" m="1" x="982"/>
        <item sd="0" m="1" x="794"/>
        <item sd="0" m="1" x="847"/>
        <item sd="0" x="143"/>
        <item sd="0" m="1" x="986"/>
        <item sd="0" x="276"/>
        <item sd="0" x="298"/>
        <item sd="0" x="424"/>
        <item sd="0" x="346"/>
        <item sd="0" x="306"/>
        <item sd="0" m="1" x="1010"/>
        <item sd="0" x="321"/>
        <item sd="0" x="313"/>
        <item sd="0" x="49"/>
        <item sd="0" x="315"/>
        <item sd="0" x="59"/>
        <item sd="0" x="183"/>
        <item sd="0" x="330"/>
        <item sd="0" x="274"/>
        <item sd="0" x="311"/>
        <item sd="0" x="249"/>
        <item sd="0" m="1" x="824"/>
        <item sd="0" m="1" x="929"/>
        <item sd="0" m="1" x="1032"/>
        <item sd="0" m="1" x="884"/>
        <item sd="0" m="1" x="866"/>
        <item sd="0" m="1" x="865"/>
        <item sd="0" x="90"/>
        <item sd="0" x="202"/>
        <item sd="0" x="67"/>
        <item sd="0" m="1" x="961"/>
        <item sd="0" x="65"/>
        <item sd="0" x="247"/>
        <item sd="0" m="1" x="836"/>
        <item sd="0" x="216"/>
        <item sd="0" m="1" x="848"/>
        <item sd="0" x="141"/>
        <item sd="0" x="177"/>
        <item sd="0" x="305"/>
        <item sd="0" m="1" x="844"/>
        <item sd="0" x="347"/>
        <item sd="0" m="1" x="1024"/>
        <item sd="0" m="1" x="909"/>
        <item sd="0" x="293"/>
        <item sd="0" x="148"/>
        <item sd="0" x="354"/>
        <item sd="0" m="1" x="964"/>
        <item sd="0" x="27"/>
        <item sd="0" m="1" x="974"/>
        <item sd="0" x="68"/>
        <item sd="0" x="6"/>
        <item sd="0" x="263"/>
        <item sd="0" x="154"/>
        <item sd="0" x="164"/>
        <item sd="0" x="172"/>
        <item sd="0" x="205"/>
        <item sd="0" x="351"/>
        <item sd="0" m="1" x="850"/>
        <item sd="0" x="29"/>
        <item sd="0" m="1" x="1018"/>
        <item sd="0" x="9"/>
        <item sd="0" x="335"/>
        <item sd="0" m="1" x="913"/>
        <item sd="0" m="1" x="940"/>
        <item sd="0" m="1" x="879"/>
        <item sd="0" x="234"/>
        <item sd="0" x="162"/>
        <item sd="0" m="1" x="852"/>
        <item sd="0" m="1" x="985"/>
        <item sd="0" m="1" x="1015"/>
        <item sd="0" m="1" x="999"/>
        <item sd="0" x="300"/>
        <item sd="0" x="167"/>
        <item sd="0" x="76"/>
        <item sd="0" m="1" x="978"/>
        <item sd="0" x="342"/>
        <item sd="0" x="341"/>
        <item sd="0" m="1" x="812"/>
        <item sd="0" m="1" x="875"/>
        <item sd="0" m="1" x="953"/>
        <item sd="0" m="1" x="932"/>
        <item sd="0" x="113"/>
        <item sd="0" x="251"/>
        <item sd="0" x="176"/>
        <item sd="0" x="372"/>
        <item sd="0" x="246"/>
        <item sd="0" m="1" x="800"/>
        <item sd="0" x="257"/>
        <item sd="0" x="95"/>
        <item sd="0" x="338"/>
        <item sd="0" x="36"/>
        <item sd="0" m="1" x="854"/>
        <item sd="0" x="21"/>
        <item sd="0" x="378"/>
        <item sd="0" x="381"/>
        <item sd="0" x="382"/>
        <item sd="0" x="379"/>
        <item sd="0" x="383"/>
        <item sd="0" x="380"/>
        <item sd="0" x="384"/>
        <item sd="0" x="385"/>
        <item sd="0" x="387"/>
        <item sd="0" m="1" x="834"/>
        <item sd="0" m="1" x="873"/>
        <item sd="0" x="388"/>
        <item sd="0" m="1" x="804"/>
        <item sd="0" x="389"/>
        <item sd="0" x="390"/>
        <item sd="0" x="391"/>
        <item sd="0" x="392"/>
        <item sd="0" x="393"/>
        <item sd="0" x="394"/>
        <item sd="0" x="396"/>
        <item sd="0" x="397"/>
        <item sd="0" x="398"/>
        <item sd="0" x="395"/>
        <item sd="0" x="373"/>
        <item sd="0" x="399"/>
        <item sd="0" m="1" x="820"/>
        <item sd="0" x="401"/>
        <item sd="0" x="400"/>
        <item sd="0" m="1" x="839"/>
        <item sd="0" x="402"/>
        <item sd="0" x="403"/>
        <item sd="0" x="404"/>
        <item sd="0" x="405"/>
        <item sd="0" x="406"/>
        <item sd="0" x="411"/>
        <item sd="0" m="1" x="90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2"/>
        <item sd="0" x="465"/>
        <item sd="0" x="469"/>
        <item sd="0" x="466"/>
        <item sd="0" x="467"/>
        <item sd="0" m="1" x="830"/>
        <item sd="0" x="470"/>
        <item sd="0" m="1" x="807"/>
        <item sd="0" x="472"/>
        <item sd="0" x="475"/>
        <item sd="0" x="476"/>
        <item sd="0" x="371"/>
        <item sd="0" m="1" x="912"/>
        <item sd="0" x="477"/>
        <item sd="0" x="478"/>
        <item sd="0" x="479"/>
        <item sd="0" x="473"/>
        <item sd="0" x="474"/>
        <item sd="0" x="480"/>
        <item sd="0" x="481"/>
        <item sd="0" x="482"/>
        <item sd="0" x="483"/>
        <item sd="0" x="484"/>
        <item sd="0" x="485"/>
        <item sd="0" x="486"/>
        <item sd="0" m="1" x="971"/>
        <item sd="0" x="488"/>
        <item sd="0" x="489"/>
        <item sd="0" x="487"/>
        <item sd="0" x="492"/>
        <item sd="0" x="491"/>
        <item sd="0" x="312"/>
        <item sd="0" m="1" x="954"/>
        <item sd="0" x="490"/>
        <item sd="0" x="493"/>
        <item sd="0" x="471"/>
        <item sd="0" x="494"/>
        <item sd="0" x="495"/>
        <item sd="0" m="1" x="938"/>
        <item sd="0" x="497"/>
        <item sd="0" x="499"/>
        <item sd="0" x="500"/>
        <item sd="0" x="503"/>
        <item sd="0" m="1" x="910"/>
        <item sd="0" m="1" x="84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7"/>
        <item sd="0" x="547"/>
        <item sd="0" x="548"/>
        <item sd="0" x="549"/>
        <item sd="0" x="543"/>
        <item sd="0" x="544"/>
        <item sd="0" x="546"/>
        <item sd="0" x="550"/>
        <item sd="0" x="551"/>
        <item sd="0" x="545"/>
        <item sd="0" x="556"/>
        <item sd="0" x="557"/>
        <item sd="0" x="558"/>
        <item sd="0" x="559"/>
        <item sd="0" x="552"/>
        <item sd="0" x="553"/>
        <item sd="0" x="554"/>
        <item sd="0" m="1" x="887"/>
        <item sd="0" x="431"/>
        <item sd="0" x="555"/>
        <item sd="0" x="560"/>
        <item sd="0" x="561"/>
        <item sd="0" x="563"/>
        <item sd="0" x="564"/>
        <item sd="0" x="565"/>
        <item sd="0" m="1" x="993"/>
        <item sd="0" x="566"/>
        <item sd="0" x="567"/>
        <item sd="0" x="571"/>
        <item sd="0" x="572"/>
        <item sd="0" x="573"/>
        <item sd="0" x="574"/>
        <item sd="0" x="568"/>
        <item sd="0" x="569"/>
        <item sd="0" x="575"/>
        <item sd="0" x="570"/>
        <item sd="0" m="1" x="908"/>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1"/>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7"/>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1"/>
        <item x="683"/>
        <item x="687"/>
        <item x="689"/>
        <item x="685"/>
        <item x="686"/>
        <item x="691"/>
        <item x="684"/>
        <item x="692"/>
        <item x="693"/>
        <item x="694"/>
        <item x="695"/>
        <item x="696"/>
        <item m="1" x="835"/>
        <item x="698"/>
        <item x="699"/>
        <item x="697"/>
        <item x="701"/>
        <item x="702"/>
        <item m="1" x="958"/>
        <item x="705"/>
        <item m="1" x="782"/>
        <item x="703"/>
        <item x="704"/>
        <item x="706"/>
        <item x="707"/>
        <item x="720"/>
        <item x="708"/>
        <item x="709"/>
        <item x="710"/>
        <item x="711"/>
        <item x="712"/>
        <item x="713"/>
        <item x="714"/>
        <item x="715"/>
        <item x="716"/>
        <item x="717"/>
        <item x="718"/>
        <item x="719"/>
        <item x="721"/>
        <item x="722"/>
        <item x="723"/>
        <item x="724"/>
        <item x="725"/>
        <item m="1" x="860"/>
        <item x="726"/>
        <item x="727"/>
        <item x="730"/>
        <item m="1" x="1033"/>
        <item m="1" x="823"/>
        <item x="731"/>
        <item x="728"/>
        <item x="334"/>
        <item x="729"/>
        <item x="732"/>
        <item x="733"/>
        <item x="734"/>
        <item x="735"/>
        <item x="736"/>
        <item x="737"/>
        <item x="738"/>
        <item m="1" x="931"/>
        <item x="739"/>
        <item x="740"/>
        <item x="741"/>
        <item x="742"/>
        <item x="743"/>
        <item x="744"/>
        <item x="745"/>
        <item x="746"/>
        <item x="747"/>
        <item x="748"/>
        <item x="749"/>
        <item m="1" x="843"/>
        <item x="750"/>
        <item x="757"/>
        <item x="751"/>
        <item x="752"/>
        <item m="1" x="916"/>
        <item x="753"/>
        <item x="754"/>
        <item x="755"/>
        <item x="756"/>
        <item x="758"/>
        <item x="594"/>
        <item x="759"/>
        <item x="760"/>
        <item x="761"/>
        <item x="762"/>
        <item x="763"/>
        <item x="764"/>
        <item x="765"/>
        <item x="766"/>
        <item x="767"/>
        <item x="768"/>
        <item x="769"/>
        <item m="1" x="783"/>
        <item x="771"/>
        <item x="772"/>
        <item x="773"/>
        <item x="774"/>
        <item x="770"/>
        <item x="775"/>
        <item x="776"/>
        <item x="777"/>
        <item x="778"/>
        <item x="779"/>
        <item x="780"/>
        <item t="default" sd="0"/>
      </items>
    </pivotField>
    <pivotField axis="axisPage" showAll="0">
      <items count="933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1"/>
        <item x="9312"/>
        <item x="9314"/>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1"/>
        <item x="9302"/>
        <item x="9303"/>
        <item x="9055"/>
        <item x="9185"/>
        <item x="9187"/>
        <item x="9196"/>
        <item x="9207"/>
        <item x="9208"/>
        <item x="9209"/>
        <item x="9210"/>
        <item x="9211"/>
        <item x="9212"/>
        <item x="9213"/>
        <item x="9214"/>
        <item x="9215"/>
        <item x="9216"/>
        <item x="9220"/>
        <item x="9218"/>
        <item x="9219"/>
        <item x="9221"/>
        <item x="9222"/>
        <item x="9223"/>
        <item x="9315"/>
        <item x="9304"/>
        <item x="9316"/>
        <item x="9317"/>
        <item x="9224"/>
        <item x="9225"/>
        <item x="9226"/>
        <item x="9227"/>
        <item x="9228"/>
        <item x="9229"/>
        <item x="9231"/>
        <item x="9305"/>
        <item x="9306"/>
        <item x="9307"/>
        <item x="9318"/>
        <item x="9319"/>
        <item x="9320"/>
        <item x="9321"/>
        <item x="9322"/>
        <item x="9230"/>
        <item x="9232"/>
        <item x="9233"/>
        <item x="9234"/>
        <item x="9235"/>
        <item x="9236"/>
        <item x="9237"/>
        <item x="9238"/>
        <item x="9239"/>
        <item x="9240"/>
        <item x="9241"/>
        <item x="9242"/>
        <item x="9243"/>
        <item x="9244"/>
        <item x="9245"/>
        <item x="9246"/>
        <item x="9248"/>
        <item x="9313"/>
        <item x="9217"/>
        <item x="9325"/>
        <item x="9328"/>
        <item x="9160"/>
        <item x="9161"/>
        <item x="9247"/>
        <item x="9249"/>
        <item x="9250"/>
        <item x="9251"/>
        <item x="9252"/>
        <item x="9253"/>
        <item x="9254"/>
        <item x="9255"/>
        <item x="9256"/>
        <item x="9257"/>
        <item x="9258"/>
        <item x="9259"/>
        <item x="9260"/>
        <item x="9261"/>
        <item x="9262"/>
        <item x="9263"/>
        <item x="9308"/>
        <item x="9326"/>
        <item x="9329"/>
        <item x="9330"/>
        <item x="9264"/>
        <item x="9265"/>
        <item x="9266"/>
        <item x="9267"/>
        <item x="9268"/>
        <item x="9269"/>
        <item x="9270"/>
        <item x="9271"/>
        <item x="9272"/>
        <item x="9273"/>
        <item x="9309"/>
        <item x="9331"/>
        <item x="9332"/>
        <item x="9333"/>
        <item x="9277"/>
        <item x="9323"/>
        <item x="9324"/>
        <item x="9327"/>
        <item x="9275"/>
        <item x="9276"/>
        <item x="9286"/>
        <item x="9287"/>
        <item x="9288"/>
        <item x="9278"/>
        <item x="9279"/>
        <item x="9280"/>
        <item x="9281"/>
        <item x="9282"/>
        <item x="9283"/>
        <item x="9284"/>
        <item x="9285"/>
        <item x="9289"/>
        <item x="9290"/>
        <item x="9291"/>
        <item x="9292"/>
        <item x="9293"/>
        <item x="9294"/>
        <item x="9295"/>
        <item x="9297"/>
        <item x="9298"/>
        <item x="9299"/>
        <item x="9300"/>
        <item x="9310"/>
        <item x="8802"/>
        <item x="9175"/>
        <item x="9179"/>
        <item x="9274"/>
        <item x="9296"/>
        <item x="9334"/>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667">
      <pivotArea type="all" dataOnly="0" outline="0" fieldPosition="0"/>
    </format>
    <format dxfId="666">
      <pivotArea outline="0" collapsedLevelsAreSubtotals="1"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60">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outline="0" collapsedLevelsAreSubtotals="1" fieldPosition="0"/>
    </format>
    <format dxfId="655">
      <pivotArea field="1" type="button" dataOnly="0" labelOnly="1" outline="0" axis="axisRow" fieldPosition="0"/>
    </format>
    <format dxfId="654">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3">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2">
      <pivotArea dataOnly="0" labelOnly="1" grandRow="1" outline="0" fieldPosition="0"/>
    </format>
    <format dxfId="651">
      <pivotArea dataOnly="0" labelOnly="1" outline="0" fieldPosition="0">
        <references count="1">
          <reference field="4294967294" count="3">
            <x v="0"/>
            <x v="1"/>
            <x v="2"/>
          </reference>
        </references>
      </pivotArea>
    </format>
    <format dxfId="650">
      <pivotArea type="all" dataOnly="0" outline="0" fieldPosition="0"/>
    </format>
    <format dxfId="649">
      <pivotArea field="1" type="button" dataOnly="0" labelOnly="1" outline="0" axis="axisRow" fieldPosition="0"/>
    </format>
    <format dxfId="648">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47">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46">
      <pivotArea dataOnly="0" labelOnly="1" outline="0" fieldPosition="0">
        <references count="1">
          <reference field="4294967294" count="3">
            <x v="0"/>
            <x v="1"/>
            <x v="2"/>
          </reference>
        </references>
      </pivotArea>
    </format>
    <format dxfId="645">
      <pivotArea dataOnly="0" labelOnly="1" outline="0" fieldPosition="0">
        <references count="1">
          <reference field="4294967294" count="1">
            <x v="2"/>
          </reference>
        </references>
      </pivotArea>
    </format>
    <format dxfId="644">
      <pivotArea dataOnly="0" labelOnly="1" outline="0" fieldPosition="0">
        <references count="1">
          <reference field="4294967294" count="1">
            <x v="2"/>
          </reference>
        </references>
      </pivotArea>
    </format>
    <format dxfId="643">
      <pivotArea dataOnly="0" labelOnly="1" outline="0" fieldPosition="0">
        <references count="1">
          <reference field="4294967294" count="2">
            <x v="0"/>
            <x v="1"/>
          </reference>
        </references>
      </pivotArea>
    </format>
    <format dxfId="642">
      <pivotArea dataOnly="0" labelOnly="1" outline="0" fieldPosition="0">
        <references count="1">
          <reference field="4294967294" count="2">
            <x v="0"/>
            <x v="1"/>
          </reference>
        </references>
      </pivotArea>
    </format>
    <format dxfId="641">
      <pivotArea dataOnly="0" labelOnly="1" outline="0" fieldPosition="0">
        <references count="1">
          <reference field="4294967294" count="2">
            <x v="0"/>
            <x v="1"/>
          </reference>
        </references>
      </pivotArea>
    </format>
    <format dxfId="640">
      <pivotArea dataOnly="0" labelOnly="1" outline="0" fieldPosition="0">
        <references count="1">
          <reference field="4294967294" count="2">
            <x v="0"/>
            <x v="1"/>
          </reference>
        </references>
      </pivotArea>
    </format>
    <format dxfId="639">
      <pivotArea field="1" type="button" dataOnly="0" labelOnly="1" outline="0" axis="axisRow" fieldPosition="0"/>
    </format>
    <format dxfId="638">
      <pivotArea field="1" type="button" dataOnly="0" labelOnly="1" outline="0" axis="axisRow" fieldPosition="0"/>
    </format>
    <format dxfId="637">
      <pivotArea field="1" type="button" dataOnly="0" labelOnly="1" outline="0" axis="axisRow" fieldPosition="0"/>
    </format>
    <format dxfId="636">
      <pivotArea dataOnly="0" labelOnly="1" outline="0" fieldPosition="0">
        <references count="1">
          <reference field="4294967294" count="3">
            <x v="0"/>
            <x v="1"/>
            <x v="2"/>
          </reference>
        </references>
      </pivotArea>
    </format>
    <format dxfId="635">
      <pivotArea field="1" type="button" dataOnly="0" labelOnly="1" outline="0" axis="axisRow" fieldPosition="0"/>
    </format>
    <format dxfId="634">
      <pivotArea dataOnly="0" labelOnly="1" outline="0" fieldPosition="0">
        <references count="1">
          <reference field="4294967294" count="3">
            <x v="0"/>
            <x v="1"/>
            <x v="2"/>
          </reference>
        </references>
      </pivotArea>
    </format>
    <format dxfId="63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3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31">
      <pivotArea collapsedLevelsAreSubtotals="1" fieldPosition="0">
        <references count="1">
          <reference field="1" count="1">
            <x v="96"/>
          </reference>
        </references>
      </pivotArea>
    </format>
    <format dxfId="630">
      <pivotArea collapsedLevelsAreSubtotals="1" fieldPosition="0">
        <references count="1">
          <reference field="1" count="1">
            <x v="97"/>
          </reference>
        </references>
      </pivotArea>
    </format>
    <format dxfId="629">
      <pivotArea collapsedLevelsAreSubtotals="1" fieldPosition="0">
        <references count="1">
          <reference field="1" count="1">
            <x v="98"/>
          </reference>
        </references>
      </pivotArea>
    </format>
    <format dxfId="628">
      <pivotArea collapsedLevelsAreSubtotals="1" fieldPosition="0">
        <references count="1">
          <reference field="1" count="1">
            <x v="99"/>
          </reference>
        </references>
      </pivotArea>
    </format>
    <format dxfId="627">
      <pivotArea collapsedLevelsAreSubtotals="1" fieldPosition="0">
        <references count="1">
          <reference field="1" count="1">
            <x v="100"/>
          </reference>
        </references>
      </pivotArea>
    </format>
    <format dxfId="626">
      <pivotArea collapsedLevelsAreSubtotals="1" fieldPosition="0">
        <references count="1">
          <reference field="1" count="1">
            <x v="101"/>
          </reference>
        </references>
      </pivotArea>
    </format>
    <format dxfId="625">
      <pivotArea collapsedLevelsAreSubtotals="1" fieldPosition="0">
        <references count="1">
          <reference field="1" count="1">
            <x v="102"/>
          </reference>
        </references>
      </pivotArea>
    </format>
    <format dxfId="624">
      <pivotArea collapsedLevelsAreSubtotals="1" fieldPosition="0">
        <references count="1">
          <reference field="1" count="1">
            <x v="103"/>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collapsedLevelsAreSubtotals="1" fieldPosition="0">
        <references count="1">
          <reference field="1" count="1">
            <x v="41"/>
          </reference>
        </references>
      </pivotArea>
    </format>
    <format dxfId="594">
      <pivotArea collapsedLevelsAreSubtotals="1" fieldPosition="0">
        <references count="1">
          <reference field="1" count="1">
            <x v="132"/>
          </reference>
        </references>
      </pivotArea>
    </format>
    <format dxfId="593">
      <pivotArea collapsedLevelsAreSubtotals="1" fieldPosition="0">
        <references count="1">
          <reference field="1" count="1">
            <x v="133"/>
          </reference>
        </references>
      </pivotArea>
    </format>
    <format dxfId="592">
      <pivotArea collapsedLevelsAreSubtotals="1" fieldPosition="0">
        <references count="1">
          <reference field="1" count="1">
            <x v="134"/>
          </reference>
        </references>
      </pivotArea>
    </format>
    <format dxfId="591">
      <pivotArea collapsedLevelsAreSubtotals="1" fieldPosition="0">
        <references count="1">
          <reference field="1" count="1">
            <x v="135"/>
          </reference>
        </references>
      </pivotArea>
    </format>
    <format dxfId="590">
      <pivotArea collapsedLevelsAreSubtotals="1" fieldPosition="0">
        <references count="1">
          <reference field="1" count="1">
            <x v="136"/>
          </reference>
        </references>
      </pivotArea>
    </format>
    <format dxfId="589">
      <pivotArea collapsedLevelsAreSubtotals="1" fieldPosition="0">
        <references count="1">
          <reference field="1" count="1">
            <x v="137"/>
          </reference>
        </references>
      </pivotArea>
    </format>
    <format dxfId="588">
      <pivotArea collapsedLevelsAreSubtotals="1" fieldPosition="0">
        <references count="1">
          <reference field="1" count="1">
            <x v="138"/>
          </reference>
        </references>
      </pivotArea>
    </format>
    <format dxfId="587">
      <pivotArea collapsedLevelsAreSubtotals="1" fieldPosition="0">
        <references count="1">
          <reference field="1" count="1">
            <x v="139"/>
          </reference>
        </references>
      </pivotArea>
    </format>
    <format dxfId="586">
      <pivotArea collapsedLevelsAreSubtotals="1" fieldPosition="0">
        <references count="1">
          <reference field="1" count="1">
            <x v="140"/>
          </reference>
        </references>
      </pivotArea>
    </format>
    <format dxfId="585">
      <pivotArea collapsedLevelsAreSubtotals="1" fieldPosition="0">
        <references count="1">
          <reference field="1" count="1">
            <x v="141"/>
          </reference>
        </references>
      </pivotArea>
    </format>
    <format dxfId="584">
      <pivotArea collapsedLevelsAreSubtotals="1" fieldPosition="0">
        <references count="1">
          <reference field="1" count="1">
            <x v="142"/>
          </reference>
        </references>
      </pivotArea>
    </format>
    <format dxfId="583">
      <pivotArea collapsedLevelsAreSubtotals="1" fieldPosition="0">
        <references count="1">
          <reference field="1" count="1">
            <x v="143"/>
          </reference>
        </references>
      </pivotArea>
    </format>
    <format dxfId="582">
      <pivotArea collapsedLevelsAreSubtotals="1" fieldPosition="0">
        <references count="1">
          <reference field="1" count="1">
            <x v="144"/>
          </reference>
        </references>
      </pivotArea>
    </format>
    <format dxfId="581">
      <pivotArea collapsedLevelsAreSubtotals="1" fieldPosition="0">
        <references count="1">
          <reference field="1" count="1">
            <x v="145"/>
          </reference>
        </references>
      </pivotArea>
    </format>
    <format dxfId="580">
      <pivotArea collapsedLevelsAreSubtotals="1" fieldPosition="0">
        <references count="1">
          <reference field="1" count="1">
            <x v="146"/>
          </reference>
        </references>
      </pivotArea>
    </format>
    <format dxfId="579">
      <pivotArea collapsedLevelsAreSubtotals="1" fieldPosition="0">
        <references count="1">
          <reference field="1" count="1">
            <x v="147"/>
          </reference>
        </references>
      </pivotArea>
    </format>
    <format dxfId="578">
      <pivotArea collapsedLevelsAreSubtotals="1" fieldPosition="0">
        <references count="1">
          <reference field="1" count="1">
            <x v="148"/>
          </reference>
        </references>
      </pivotArea>
    </format>
    <format dxfId="577">
      <pivotArea collapsedLevelsAreSubtotals="1" fieldPosition="0">
        <references count="1">
          <reference field="1" count="1">
            <x v="149"/>
          </reference>
        </references>
      </pivotArea>
    </format>
    <format dxfId="576">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575">
      <pivotArea dataOnly="0" labelOnly="1" fieldPosition="0">
        <references count="1">
          <reference field="1" count="5">
            <x v="145"/>
            <x v="146"/>
            <x v="147"/>
            <x v="148"/>
            <x v="149"/>
          </reference>
        </references>
      </pivotArea>
    </format>
    <format dxfId="574">
      <pivotArea dataOnly="0" labelOnly="1" outline="0" fieldPosition="0">
        <references count="1">
          <reference field="4294967294" count="1">
            <x v="2"/>
          </reference>
        </references>
      </pivotArea>
    </format>
    <format dxfId="573">
      <pivotArea dataOnly="0" labelOnly="1" fieldPosition="0">
        <references count="1">
          <reference field="1" count="7">
            <x v="150"/>
            <x v="151"/>
            <x v="152"/>
            <x v="153"/>
            <x v="154"/>
            <x v="155"/>
            <x v="157"/>
          </reference>
        </references>
      </pivotArea>
    </format>
    <format dxfId="572">
      <pivotArea dataOnly="0" labelOnly="1" fieldPosition="0">
        <references count="1">
          <reference field="1" count="7">
            <x v="150"/>
            <x v="151"/>
            <x v="152"/>
            <x v="153"/>
            <x v="154"/>
            <x v="155"/>
            <x v="157"/>
          </reference>
        </references>
      </pivotArea>
    </format>
    <format dxfId="571">
      <pivotArea collapsedLevelsAreSubtotals="1" fieldPosition="0">
        <references count="1">
          <reference field="1" count="1">
            <x v="150"/>
          </reference>
        </references>
      </pivotArea>
    </format>
    <format dxfId="570">
      <pivotArea collapsedLevelsAreSubtotals="1" fieldPosition="0">
        <references count="1">
          <reference field="1" count="1">
            <x v="151"/>
          </reference>
        </references>
      </pivotArea>
    </format>
    <format dxfId="569">
      <pivotArea collapsedLevelsAreSubtotals="1" fieldPosition="0">
        <references count="1">
          <reference field="1" count="1">
            <x v="152"/>
          </reference>
        </references>
      </pivotArea>
    </format>
    <format dxfId="568">
      <pivotArea collapsedLevelsAreSubtotals="1" fieldPosition="0">
        <references count="1">
          <reference field="1" count="1">
            <x v="153"/>
          </reference>
        </references>
      </pivotArea>
    </format>
    <format dxfId="567">
      <pivotArea collapsedLevelsAreSubtotals="1" fieldPosition="0">
        <references count="1">
          <reference field="1" count="1">
            <x v="154"/>
          </reference>
        </references>
      </pivotArea>
    </format>
    <format dxfId="566">
      <pivotArea collapsedLevelsAreSubtotals="1" fieldPosition="0">
        <references count="1">
          <reference field="1" count="1">
            <x v="155"/>
          </reference>
        </references>
      </pivotArea>
    </format>
    <format dxfId="565">
      <pivotArea collapsedLevelsAreSubtotals="1" fieldPosition="0">
        <references count="1">
          <reference field="1" count="1">
            <x v="157"/>
          </reference>
        </references>
      </pivotArea>
    </format>
    <format dxfId="564">
      <pivotArea dataOnly="0" labelOnly="1" fieldPosition="0">
        <references count="1">
          <reference field="1" count="4">
            <x v="51"/>
            <x v="52"/>
            <x v="187"/>
            <x v="189"/>
          </reference>
        </references>
      </pivotArea>
    </format>
    <format dxfId="563">
      <pivotArea dataOnly="0" labelOnly="1" fieldPosition="0">
        <references count="1">
          <reference field="1" count="3">
            <x v="48"/>
            <x v="49"/>
            <x v="63"/>
          </reference>
        </references>
      </pivotArea>
    </format>
    <format dxfId="562">
      <pivotArea collapsedLevelsAreSubtotals="1" fieldPosition="0">
        <references count="1">
          <reference field="1" count="1">
            <x v="185"/>
          </reference>
        </references>
      </pivotArea>
    </format>
    <format dxfId="561">
      <pivotArea collapsedLevelsAreSubtotals="1" fieldPosition="0">
        <references count="1">
          <reference field="1" count="1">
            <x v="184"/>
          </reference>
        </references>
      </pivotArea>
    </format>
    <format dxfId="560">
      <pivotArea collapsedLevelsAreSubtotals="1" fieldPosition="0">
        <references count="1">
          <reference field="1" count="1">
            <x v="68"/>
          </reference>
        </references>
      </pivotArea>
    </format>
    <format dxfId="559">
      <pivotArea collapsedLevelsAreSubtotals="1" fieldPosition="0">
        <references count="1">
          <reference field="1" count="1">
            <x v="69"/>
          </reference>
        </references>
      </pivotArea>
    </format>
    <format dxfId="558">
      <pivotArea collapsedLevelsAreSubtotals="1" fieldPosition="0">
        <references count="1">
          <reference field="1" count="1">
            <x v="70"/>
          </reference>
        </references>
      </pivotArea>
    </format>
    <format dxfId="557">
      <pivotArea collapsedLevelsAreSubtotals="1" fieldPosition="0">
        <references count="1">
          <reference field="1" count="1">
            <x v="71"/>
          </reference>
        </references>
      </pivotArea>
    </format>
    <format dxfId="556">
      <pivotArea collapsedLevelsAreSubtotals="1" fieldPosition="0">
        <references count="1">
          <reference field="1" count="1">
            <x v="72"/>
          </reference>
        </references>
      </pivotArea>
    </format>
    <format dxfId="555">
      <pivotArea collapsedLevelsAreSubtotals="1" fieldPosition="0">
        <references count="1">
          <reference field="1" count="1">
            <x v="73"/>
          </reference>
        </references>
      </pivotArea>
    </format>
    <format dxfId="554">
      <pivotArea collapsedLevelsAreSubtotals="1" fieldPosition="0">
        <references count="1">
          <reference field="1" count="1">
            <x v="74"/>
          </reference>
        </references>
      </pivotArea>
    </format>
    <format dxfId="553">
      <pivotArea collapsedLevelsAreSubtotals="1" fieldPosition="0">
        <references count="1">
          <reference field="1" count="1">
            <x v="75"/>
          </reference>
        </references>
      </pivotArea>
    </format>
    <format dxfId="552">
      <pivotArea collapsedLevelsAreSubtotals="1" fieldPosition="0">
        <references count="1">
          <reference field="1" count="1">
            <x v="76"/>
          </reference>
        </references>
      </pivotArea>
    </format>
    <format dxfId="551">
      <pivotArea collapsedLevelsAreSubtotals="1" fieldPosition="0">
        <references count="1">
          <reference field="1" count="1">
            <x v="77"/>
          </reference>
        </references>
      </pivotArea>
    </format>
    <format dxfId="550">
      <pivotArea collapsedLevelsAreSubtotals="1" fieldPosition="0">
        <references count="1">
          <reference field="1" count="1">
            <x v="78"/>
          </reference>
        </references>
      </pivotArea>
    </format>
    <format dxfId="549">
      <pivotArea collapsedLevelsAreSubtotals="1" fieldPosition="0">
        <references count="1">
          <reference field="1" count="1">
            <x v="79"/>
          </reference>
        </references>
      </pivotArea>
    </format>
    <format dxfId="548">
      <pivotArea collapsedLevelsAreSubtotals="1" fieldPosition="0">
        <references count="1">
          <reference field="1" count="1">
            <x v="80"/>
          </reference>
        </references>
      </pivotArea>
    </format>
    <format dxfId="547">
      <pivotArea collapsedLevelsAreSubtotals="1" fieldPosition="0">
        <references count="1">
          <reference field="1" count="1">
            <x v="81"/>
          </reference>
        </references>
      </pivotArea>
    </format>
    <format dxfId="546">
      <pivotArea collapsedLevelsAreSubtotals="1" fieldPosition="0">
        <references count="1">
          <reference field="1" count="1">
            <x v="82"/>
          </reference>
        </references>
      </pivotArea>
    </format>
    <format dxfId="545">
      <pivotArea collapsedLevelsAreSubtotals="1" fieldPosition="0">
        <references count="1">
          <reference field="1" count="1">
            <x v="83"/>
          </reference>
        </references>
      </pivotArea>
    </format>
    <format dxfId="544">
      <pivotArea collapsedLevelsAreSubtotals="1" fieldPosition="0">
        <references count="1">
          <reference field="1" count="1">
            <x v="84"/>
          </reference>
        </references>
      </pivotArea>
    </format>
    <format dxfId="543">
      <pivotArea collapsedLevelsAreSubtotals="1" fieldPosition="0">
        <references count="1">
          <reference field="1" count="1">
            <x v="85"/>
          </reference>
        </references>
      </pivotArea>
    </format>
    <format dxfId="542">
      <pivotArea collapsedLevelsAreSubtotals="1" fieldPosition="0">
        <references count="1">
          <reference field="1" count="1">
            <x v="86"/>
          </reference>
        </references>
      </pivotArea>
    </format>
    <format dxfId="541">
      <pivotArea collapsedLevelsAreSubtotals="1" fieldPosition="0">
        <references count="1">
          <reference field="1" count="1">
            <x v="87"/>
          </reference>
        </references>
      </pivotArea>
    </format>
    <format dxfId="540">
      <pivotArea collapsedLevelsAreSubtotals="1" fieldPosition="0">
        <references count="1">
          <reference field="1" count="1">
            <x v="88"/>
          </reference>
        </references>
      </pivotArea>
    </format>
    <format dxfId="539">
      <pivotArea collapsedLevelsAreSubtotals="1" fieldPosition="0">
        <references count="1">
          <reference field="1" count="1">
            <x v="89"/>
          </reference>
        </references>
      </pivotArea>
    </format>
    <format dxfId="538">
      <pivotArea collapsedLevelsAreSubtotals="1" fieldPosition="0">
        <references count="1">
          <reference field="1" count="1">
            <x v="90"/>
          </reference>
        </references>
      </pivotArea>
    </format>
    <format dxfId="537">
      <pivotArea collapsedLevelsAreSubtotals="1" fieldPosition="0">
        <references count="1">
          <reference field="1" count="1">
            <x v="91"/>
          </reference>
        </references>
      </pivotArea>
    </format>
    <format dxfId="536">
      <pivotArea collapsedLevelsAreSubtotals="1" fieldPosition="0">
        <references count="1">
          <reference field="1" count="1">
            <x v="92"/>
          </reference>
        </references>
      </pivotArea>
    </format>
    <format dxfId="535">
      <pivotArea collapsedLevelsAreSubtotals="1" fieldPosition="0">
        <references count="1">
          <reference field="1" count="1">
            <x v="93"/>
          </reference>
        </references>
      </pivotArea>
    </format>
    <format dxfId="534">
      <pivotArea collapsedLevelsAreSubtotals="1" fieldPosition="0">
        <references count="1">
          <reference field="1" count="1">
            <x v="94"/>
          </reference>
        </references>
      </pivotArea>
    </format>
    <format dxfId="533">
      <pivotArea collapsedLevelsAreSubtotals="1" fieldPosition="0">
        <references count="1">
          <reference field="1" count="1">
            <x v="95"/>
          </reference>
        </references>
      </pivotArea>
    </format>
    <format dxfId="532">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531">
      <pivotArea collapsedLevelsAreSubtotals="1" fieldPosition="0">
        <references count="2">
          <reference field="4294967294" count="2" selected="0">
            <x v="0"/>
            <x v="1"/>
          </reference>
          <reference field="1" count="1">
            <x v="158"/>
          </reference>
        </references>
      </pivotArea>
    </format>
    <format dxfId="530">
      <pivotArea collapsedLevelsAreSubtotals="1" fieldPosition="0">
        <references count="2">
          <reference field="4294967294" count="2" selected="0">
            <x v="0"/>
            <x v="1"/>
          </reference>
          <reference field="1" count="1">
            <x v="159"/>
          </reference>
        </references>
      </pivotArea>
    </format>
    <format dxfId="529">
      <pivotArea collapsedLevelsAreSubtotals="1" fieldPosition="0">
        <references count="2">
          <reference field="4294967294" count="2" selected="0">
            <x v="0"/>
            <x v="1"/>
          </reference>
          <reference field="1" count="1">
            <x v="162"/>
          </reference>
        </references>
      </pivotArea>
    </format>
    <format dxfId="528">
      <pivotArea collapsedLevelsAreSubtotals="1" fieldPosition="0">
        <references count="2">
          <reference field="4294967294" count="2" selected="0">
            <x v="0"/>
            <x v="1"/>
          </reference>
          <reference field="1" count="1">
            <x v="163"/>
          </reference>
        </references>
      </pivotArea>
    </format>
    <format dxfId="527">
      <pivotArea collapsedLevelsAreSubtotals="1" fieldPosition="0">
        <references count="2">
          <reference field="4294967294" count="2" selected="0">
            <x v="0"/>
            <x v="1"/>
          </reference>
          <reference field="1" count="1">
            <x v="164"/>
          </reference>
        </references>
      </pivotArea>
    </format>
    <format dxfId="526">
      <pivotArea collapsedLevelsAreSubtotals="1" fieldPosition="0">
        <references count="2">
          <reference field="4294967294" count="2" selected="0">
            <x v="0"/>
            <x v="1"/>
          </reference>
          <reference field="1" count="1">
            <x v="165"/>
          </reference>
        </references>
      </pivotArea>
    </format>
    <format dxfId="525">
      <pivotArea collapsedLevelsAreSubtotals="1" fieldPosition="0">
        <references count="2">
          <reference field="4294967294" count="2" selected="0">
            <x v="0"/>
            <x v="1"/>
          </reference>
          <reference field="1" count="1">
            <x v="166"/>
          </reference>
        </references>
      </pivotArea>
    </format>
    <format dxfId="524">
      <pivotArea collapsedLevelsAreSubtotals="1" fieldPosition="0">
        <references count="2">
          <reference field="4294967294" count="2" selected="0">
            <x v="0"/>
            <x v="1"/>
          </reference>
          <reference field="1" count="1">
            <x v="169"/>
          </reference>
        </references>
      </pivotArea>
    </format>
    <format dxfId="523">
      <pivotArea dataOnly="0" labelOnly="1" fieldPosition="0">
        <references count="1">
          <reference field="1" count="8">
            <x v="158"/>
            <x v="159"/>
            <x v="162"/>
            <x v="163"/>
            <x v="164"/>
            <x v="165"/>
            <x v="166"/>
            <x v="169"/>
          </reference>
        </references>
      </pivotArea>
    </format>
    <format dxfId="522">
      <pivotArea collapsedLevelsAreSubtotals="1" fieldPosition="0">
        <references count="2">
          <reference field="4294967294" count="1" selected="0">
            <x v="2"/>
          </reference>
          <reference field="1" count="1">
            <x v="158"/>
          </reference>
        </references>
      </pivotArea>
    </format>
    <format dxfId="521">
      <pivotArea collapsedLevelsAreSubtotals="1" fieldPosition="0">
        <references count="2">
          <reference field="4294967294" count="1" selected="0">
            <x v="2"/>
          </reference>
          <reference field="1" count="1">
            <x v="159"/>
          </reference>
        </references>
      </pivotArea>
    </format>
    <format dxfId="520">
      <pivotArea collapsedLevelsAreSubtotals="1" fieldPosition="0">
        <references count="2">
          <reference field="4294967294" count="1" selected="0">
            <x v="2"/>
          </reference>
          <reference field="1" count="1">
            <x v="162"/>
          </reference>
        </references>
      </pivotArea>
    </format>
    <format dxfId="519">
      <pivotArea collapsedLevelsAreSubtotals="1" fieldPosition="0">
        <references count="2">
          <reference field="4294967294" count="1" selected="0">
            <x v="2"/>
          </reference>
          <reference field="1" count="1">
            <x v="163"/>
          </reference>
        </references>
      </pivotArea>
    </format>
    <format dxfId="518">
      <pivotArea collapsedLevelsAreSubtotals="1" fieldPosition="0">
        <references count="2">
          <reference field="4294967294" count="1" selected="0">
            <x v="2"/>
          </reference>
          <reference field="1" count="1">
            <x v="164"/>
          </reference>
        </references>
      </pivotArea>
    </format>
    <format dxfId="517">
      <pivotArea collapsedLevelsAreSubtotals="1" fieldPosition="0">
        <references count="2">
          <reference field="4294967294" count="1" selected="0">
            <x v="2"/>
          </reference>
          <reference field="1" count="1">
            <x v="165"/>
          </reference>
        </references>
      </pivotArea>
    </format>
    <format dxfId="516">
      <pivotArea collapsedLevelsAreSubtotals="1" fieldPosition="0">
        <references count="2">
          <reference field="4294967294" count="1" selected="0">
            <x v="2"/>
          </reference>
          <reference field="1" count="1">
            <x v="166"/>
          </reference>
        </references>
      </pivotArea>
    </format>
    <format dxfId="515">
      <pivotArea collapsedLevelsAreSubtotals="1" fieldPosition="0">
        <references count="2">
          <reference field="4294967294" count="1" selected="0">
            <x v="2"/>
          </reference>
          <reference field="1" count="1">
            <x v="169"/>
          </reference>
        </references>
      </pivotArea>
    </format>
    <format dxfId="514">
      <pivotArea dataOnly="0" labelOnly="1" fieldPosition="0">
        <references count="1">
          <reference field="1" count="3">
            <x v="51"/>
            <x v="52"/>
            <x v="63"/>
          </reference>
        </references>
      </pivotArea>
    </format>
    <format dxfId="513">
      <pivotArea dataOnly="0" labelOnly="1" fieldPosition="0">
        <references count="1">
          <reference field="1" count="8">
            <x v="158"/>
            <x v="159"/>
            <x v="162"/>
            <x v="163"/>
            <x v="164"/>
            <x v="165"/>
            <x v="166"/>
            <x v="169"/>
          </reference>
        </references>
      </pivotArea>
    </format>
    <format dxfId="512">
      <pivotArea collapsedLevelsAreSubtotals="1" fieldPosition="0">
        <references count="1">
          <reference field="1" count="1">
            <x v="174"/>
          </reference>
        </references>
      </pivotArea>
    </format>
    <format dxfId="511">
      <pivotArea dataOnly="0" labelOnly="1" fieldPosition="0">
        <references count="1">
          <reference field="1" count="1">
            <x v="174"/>
          </reference>
        </references>
      </pivotArea>
    </format>
    <format dxfId="510">
      <pivotArea collapsedLevelsAreSubtotals="1" fieldPosition="0">
        <references count="1">
          <reference field="1" count="1">
            <x v="174"/>
          </reference>
        </references>
      </pivotArea>
    </format>
    <format dxfId="509">
      <pivotArea collapsedLevelsAreSubtotals="1" fieldPosition="0">
        <references count="1">
          <reference field="1" count="1">
            <x v="175"/>
          </reference>
        </references>
      </pivotArea>
    </format>
    <format dxfId="508">
      <pivotArea collapsedLevelsAreSubtotals="1" fieldPosition="0">
        <references count="1">
          <reference field="1" count="1">
            <x v="175"/>
          </reference>
        </references>
      </pivotArea>
    </format>
    <format dxfId="507">
      <pivotArea collapsedLevelsAreSubtotals="1" fieldPosition="0">
        <references count="1">
          <reference field="1" count="1">
            <x v="175"/>
          </reference>
        </references>
      </pivotArea>
    </format>
    <format dxfId="506">
      <pivotArea collapsedLevelsAreSubtotals="1" fieldPosition="0">
        <references count="1">
          <reference field="1" count="1">
            <x v="175"/>
          </reference>
        </references>
      </pivotArea>
    </format>
    <format dxfId="505">
      <pivotArea collapsedLevelsAreSubtotals="1" fieldPosition="0">
        <references count="1">
          <reference field="1" count="1">
            <x v="175"/>
          </reference>
        </references>
      </pivotArea>
    </format>
    <format dxfId="504">
      <pivotArea collapsedLevelsAreSubtotals="1" fieldPosition="0">
        <references count="1">
          <reference field="1" count="1">
            <x v="175"/>
          </reference>
        </references>
      </pivotArea>
    </format>
    <format dxfId="503">
      <pivotArea collapsedLevelsAreSubtotals="1" fieldPosition="0">
        <references count="1">
          <reference field="1" count="1">
            <x v="190"/>
          </reference>
        </references>
      </pivotArea>
    </format>
    <format dxfId="502">
      <pivotArea collapsedLevelsAreSubtotals="1" fieldPosition="0">
        <references count="1">
          <reference field="1" count="1">
            <x v="67"/>
          </reference>
        </references>
      </pivotArea>
    </format>
    <format dxfId="501">
      <pivotArea collapsedLevelsAreSubtotals="1" fieldPosition="0">
        <references count="1">
          <reference field="1" count="1">
            <x v="188"/>
          </reference>
        </references>
      </pivotArea>
    </format>
    <format dxfId="500">
      <pivotArea collapsedLevelsAreSubtotals="1" fieldPosition="0">
        <references count="1">
          <reference field="1" count="1">
            <x v="187"/>
          </reference>
        </references>
      </pivotArea>
    </format>
    <format dxfId="499">
      <pivotArea collapsedLevelsAreSubtotals="1" fieldPosition="0">
        <references count="1">
          <reference field="1" count="1">
            <x v="189"/>
          </reference>
        </references>
      </pivotArea>
    </format>
    <format dxfId="498">
      <pivotArea collapsedLevelsAreSubtotals="1" fieldPosition="0">
        <references count="1">
          <reference field="1" count="1">
            <x v="186"/>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3"/>
          </reference>
        </references>
      </pivotArea>
    </format>
    <format dxfId="495">
      <pivotArea dataOnly="0" labelOnly="1" fieldPosition="0">
        <references count="1">
          <reference field="1" count="8">
            <x v="67"/>
            <x v="183"/>
            <x v="186"/>
            <x v="187"/>
            <x v="188"/>
            <x v="189"/>
            <x v="190"/>
            <x v="191"/>
          </reference>
        </references>
      </pivotArea>
    </format>
    <format dxfId="494">
      <pivotArea collapsedLevelsAreSubtotals="1" fieldPosition="0">
        <references count="1">
          <reference field="1" count="1">
            <x v="190"/>
          </reference>
        </references>
      </pivotArea>
    </format>
    <format dxfId="493">
      <pivotArea collapsedLevelsAreSubtotals="1" fieldPosition="0">
        <references count="1">
          <reference field="1" count="1">
            <x v="67"/>
          </reference>
        </references>
      </pivotArea>
    </format>
    <format dxfId="492">
      <pivotArea collapsedLevelsAreSubtotals="1" fieldPosition="0">
        <references count="1">
          <reference field="1" count="1">
            <x v="188"/>
          </reference>
        </references>
      </pivotArea>
    </format>
    <format dxfId="491">
      <pivotArea collapsedLevelsAreSubtotals="1" fieldPosition="0">
        <references count="1">
          <reference field="1" count="1">
            <x v="187"/>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86"/>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3"/>
          </reference>
        </references>
      </pivotArea>
    </format>
    <format dxfId="486">
      <pivotArea dataOnly="0" labelOnly="1" fieldPosition="0">
        <references count="1">
          <reference field="1" count="8">
            <x v="67"/>
            <x v="183"/>
            <x v="186"/>
            <x v="187"/>
            <x v="188"/>
            <x v="189"/>
            <x v="190"/>
            <x v="191"/>
          </reference>
        </references>
      </pivotArea>
    </format>
    <format dxfId="485">
      <pivotArea collapsedLevelsAreSubtotals="1" fieldPosition="0">
        <references count="1">
          <reference field="1" count="1">
            <x v="190"/>
          </reference>
        </references>
      </pivotArea>
    </format>
    <format dxfId="484">
      <pivotArea collapsedLevelsAreSubtotals="1" fieldPosition="0">
        <references count="1">
          <reference field="1" count="1">
            <x v="67"/>
          </reference>
        </references>
      </pivotArea>
    </format>
    <format dxfId="483">
      <pivotArea collapsedLevelsAreSubtotals="1" fieldPosition="0">
        <references count="1">
          <reference field="1" count="1">
            <x v="188"/>
          </reference>
        </references>
      </pivotArea>
    </format>
    <format dxfId="482">
      <pivotArea collapsedLevelsAreSubtotals="1" fieldPosition="0">
        <references count="1">
          <reference field="1" count="1">
            <x v="187"/>
          </reference>
        </references>
      </pivotArea>
    </format>
    <format dxfId="481">
      <pivotArea collapsedLevelsAreSubtotals="1" fieldPosition="0">
        <references count="1">
          <reference field="1" count="1">
            <x v="189"/>
          </reference>
        </references>
      </pivotArea>
    </format>
    <format dxfId="480">
      <pivotArea collapsedLevelsAreSubtotals="1" fieldPosition="0">
        <references count="1">
          <reference field="1" count="1">
            <x v="186"/>
          </reference>
        </references>
      </pivotArea>
    </format>
    <format dxfId="479">
      <pivotArea collapsedLevelsAreSubtotals="1" fieldPosition="0">
        <references count="1">
          <reference field="1" count="1">
            <x v="191"/>
          </reference>
        </references>
      </pivotArea>
    </format>
    <format dxfId="478">
      <pivotArea collapsedLevelsAreSubtotals="1" fieldPosition="0">
        <references count="1">
          <reference field="1" count="1">
            <x v="183"/>
          </reference>
        </references>
      </pivotArea>
    </format>
    <format dxfId="477">
      <pivotArea dataOnly="0" labelOnly="1" fieldPosition="0">
        <references count="1">
          <reference field="1" count="8">
            <x v="67"/>
            <x v="183"/>
            <x v="186"/>
            <x v="187"/>
            <x v="188"/>
            <x v="189"/>
            <x v="190"/>
            <x v="191"/>
          </reference>
        </references>
      </pivotArea>
    </format>
    <format dxfId="476">
      <pivotArea collapsedLevelsAreSubtotals="1" fieldPosition="0">
        <references count="1">
          <reference field="1" count="1">
            <x v="175"/>
          </reference>
        </references>
      </pivotArea>
    </format>
    <format dxfId="475">
      <pivotArea collapsedLevelsAreSubtotals="1" fieldPosition="0">
        <references count="1">
          <reference field="1" count="1">
            <x v="176"/>
          </reference>
        </references>
      </pivotArea>
    </format>
    <format dxfId="474">
      <pivotArea collapsedLevelsAreSubtotals="1" fieldPosition="0">
        <references count="1">
          <reference field="1" count="1">
            <x v="177"/>
          </reference>
        </references>
      </pivotArea>
    </format>
    <format dxfId="473">
      <pivotArea collapsedLevelsAreSubtotals="1" fieldPosition="0">
        <references count="1">
          <reference field="1" count="1">
            <x v="175"/>
          </reference>
        </references>
      </pivotArea>
    </format>
    <format dxfId="472">
      <pivotArea collapsedLevelsAreSubtotals="1" fieldPosition="0">
        <references count="1">
          <reference field="1" count="1">
            <x v="175"/>
          </reference>
        </references>
      </pivotArea>
    </format>
    <format dxfId="471">
      <pivotArea collapsedLevelsAreSubtotals="1" fieldPosition="0">
        <references count="1">
          <reference field="1" count="1">
            <x v="175"/>
          </reference>
        </references>
      </pivotArea>
    </format>
    <format dxfId="470">
      <pivotArea collapsedLevelsAreSubtotals="1" fieldPosition="0">
        <references count="1">
          <reference field="1" count="1">
            <x v="175"/>
          </reference>
        </references>
      </pivotArea>
    </format>
    <format dxfId="469">
      <pivotArea collapsedLevelsAreSubtotals="1" fieldPosition="0">
        <references count="1">
          <reference field="1" count="1">
            <x v="176"/>
          </reference>
        </references>
      </pivotArea>
    </format>
    <format dxfId="468">
      <pivotArea collapsedLevelsAreSubtotals="1" fieldPosition="0">
        <references count="1">
          <reference field="1" count="1">
            <x v="177"/>
          </reference>
        </references>
      </pivotArea>
    </format>
    <format dxfId="467">
      <pivotArea collapsedLevelsAreSubtotals="1" fieldPosition="0">
        <references count="1">
          <reference field="1" count="1">
            <x v="178"/>
          </reference>
        </references>
      </pivotArea>
    </format>
    <format dxfId="466">
      <pivotArea collapsedLevelsAreSubtotals="1" fieldPosition="0">
        <references count="1">
          <reference field="1" count="1">
            <x v="179"/>
          </reference>
        </references>
      </pivotArea>
    </format>
    <format dxfId="465">
      <pivotArea dataOnly="0" labelOnly="1" fieldPosition="0">
        <references count="1">
          <reference field="1" count="17">
            <x v="39"/>
            <x v="40"/>
            <x v="45"/>
            <x v="46"/>
            <x v="47"/>
            <x v="48"/>
            <x v="49"/>
            <x v="50"/>
            <x v="51"/>
            <x v="52"/>
            <x v="53"/>
            <x v="54"/>
            <x v="55"/>
            <x v="56"/>
            <x v="57"/>
            <x v="59"/>
            <x v="61"/>
          </reference>
        </references>
      </pivotArea>
    </format>
    <format dxfId="464">
      <pivotArea outline="0" collapsedLevelsAreSubtotals="1" fieldPosition="0"/>
    </format>
    <format dxfId="463">
      <pivotArea dataOnly="0" labelOnly="1" fieldPosition="0">
        <references count="1">
          <reference field="1" count="21">
            <x v="33"/>
            <x v="35"/>
            <x v="36"/>
            <x v="42"/>
            <x v="44"/>
            <x v="48"/>
            <x v="49"/>
            <x v="51"/>
            <x v="52"/>
            <x v="53"/>
            <x v="54"/>
            <x v="55"/>
            <x v="56"/>
            <x v="57"/>
            <x v="59"/>
            <x v="62"/>
            <x v="68"/>
            <x v="110"/>
            <x v="124"/>
            <x v="126"/>
            <x v="133"/>
          </reference>
        </references>
      </pivotArea>
    </format>
    <format dxfId="462">
      <pivotArea outline="0" collapsedLevelsAreSubtotals="1" fieldPosition="0"/>
    </format>
    <format dxfId="461">
      <pivotArea type="all" dataOnly="0" outline="0" fieldPosition="0"/>
    </format>
    <format dxfId="460">
      <pivotArea outline="0" collapsedLevelsAreSubtotals="1" fieldPosition="0"/>
    </format>
    <format dxfId="459">
      <pivotArea field="1" type="button" dataOnly="0" labelOnly="1" outline="0" axis="axisRow" fieldPosition="0"/>
    </format>
    <format dxfId="45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5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5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55">
      <pivotArea dataOnly="0" labelOnly="1" grandRow="1" outline="0" fieldPosition="0"/>
    </format>
    <format dxfId="454">
      <pivotArea dataOnly="0" labelOnly="1" fieldPosition="0">
        <references count="2">
          <reference field="1" count="1" selected="0">
            <x v="34"/>
          </reference>
          <reference field="2" count="7">
            <x v="311"/>
            <x v="326"/>
            <x v="415"/>
            <x v="418"/>
            <x v="446"/>
            <x v="648"/>
            <x v="788"/>
          </reference>
        </references>
      </pivotArea>
    </format>
    <format dxfId="453">
      <pivotArea dataOnly="0" labelOnly="1" outline="0" fieldPosition="0">
        <references count="1">
          <reference field="4294967294" count="3">
            <x v="0"/>
            <x v="1"/>
            <x v="2"/>
          </reference>
        </references>
      </pivotArea>
    </format>
    <format dxfId="452">
      <pivotArea type="all" dataOnly="0" outline="0" fieldPosition="0"/>
    </format>
    <format dxfId="451">
      <pivotArea outline="0" collapsedLevelsAreSubtotals="1" fieldPosition="0"/>
    </format>
    <format dxfId="450">
      <pivotArea field="1" type="button" dataOnly="0" labelOnly="1" outline="0" axis="axisRow" fieldPosition="0"/>
    </format>
    <format dxfId="449">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48">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47">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46">
      <pivotArea dataOnly="0" labelOnly="1" grandRow="1" outline="0" fieldPosition="0"/>
    </format>
    <format dxfId="445">
      <pivotArea dataOnly="0" labelOnly="1" fieldPosition="0">
        <references count="2">
          <reference field="1" count="1" selected="0">
            <x v="34"/>
          </reference>
          <reference field="2" count="7">
            <x v="311"/>
            <x v="326"/>
            <x v="415"/>
            <x v="418"/>
            <x v="446"/>
            <x v="648"/>
            <x v="788"/>
          </reference>
        </references>
      </pivotArea>
    </format>
    <format dxfId="444">
      <pivotArea dataOnly="0" labelOnly="1" outline="0" fieldPosition="0">
        <references count="1">
          <reference field="4294967294" count="3">
            <x v="0"/>
            <x v="1"/>
            <x v="2"/>
          </reference>
        </references>
      </pivotArea>
    </format>
    <format dxfId="443">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442">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441">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440">
      <pivotArea outline="0" collapsedLevelsAreSubtotals="1" fieldPosition="0"/>
    </format>
    <format dxfId="439">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438">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437">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436">
      <pivotArea dataOnly="0" labelOnly="1" grandRow="1" outline="0" fieldPosition="0"/>
    </format>
    <format dxfId="435">
      <pivotArea collapsedLevelsAreSubtotals="1" fieldPosition="0">
        <references count="1">
          <reference field="1" count="1">
            <x v="34"/>
          </reference>
        </references>
      </pivotArea>
    </format>
    <format dxfId="434">
      <pivotArea collapsedLevelsAreSubtotals="1" fieldPosition="0">
        <references count="1">
          <reference field="1" count="1">
            <x v="35"/>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3">
            <x v="34"/>
            <x v="35"/>
            <x v="36"/>
          </reference>
        </references>
      </pivotArea>
    </format>
    <format dxfId="431">
      <pivotArea collapsedLevelsAreSubtotals="1" fieldPosition="0">
        <references count="1">
          <reference field="1" count="1">
            <x v="33"/>
          </reference>
        </references>
      </pivotArea>
    </format>
    <format dxfId="430">
      <pivotArea dataOnly="0" labelOnly="1" fieldPosition="0">
        <references count="1">
          <reference field="1" count="1">
            <x v="33"/>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2"/>
          </reference>
        </references>
      </pivotArea>
    </format>
    <format dxfId="426">
      <pivotArea dataOnly="0" labelOnly="1" fieldPosition="0">
        <references count="1">
          <reference field="1" count="1">
            <x v="32"/>
          </reference>
        </references>
      </pivotArea>
    </format>
    <format dxfId="425">
      <pivotArea dataOnly="0" labelOnly="1" fieldPosition="0">
        <references count="1">
          <reference field="1" count="1">
            <x v="31"/>
          </reference>
        </references>
      </pivotArea>
    </format>
    <format dxfId="424">
      <pivotArea dataOnly="0" labelOnly="1" fieldPosition="0">
        <references count="1">
          <reference field="1" count="1">
            <x v="30"/>
          </reference>
        </references>
      </pivotArea>
    </format>
    <format dxfId="423">
      <pivotArea collapsedLevelsAreSubtotals="1" fieldPosition="0">
        <references count="1">
          <reference field="1" count="1">
            <x v="30"/>
          </reference>
        </references>
      </pivotArea>
    </format>
    <format dxfId="422">
      <pivotArea collapsedLevelsAreSubtotals="1" fieldPosition="0">
        <references count="1">
          <reference field="1" count="1">
            <x v="31"/>
          </reference>
        </references>
      </pivotArea>
    </format>
    <format dxfId="421">
      <pivotArea collapsedLevelsAreSubtotals="1" fieldPosition="0">
        <references count="1">
          <reference field="1" count="1">
            <x v="28"/>
          </reference>
        </references>
      </pivotArea>
    </format>
    <format dxfId="420">
      <pivotArea collapsedLevelsAreSubtotals="1" fieldPosition="0">
        <references count="1">
          <reference field="1" count="1">
            <x v="29"/>
          </reference>
        </references>
      </pivotArea>
    </format>
    <format dxfId="419">
      <pivotArea dataOnly="0" labelOnly="1" fieldPosition="0">
        <references count="1">
          <reference field="1" count="2">
            <x v="28"/>
            <x v="29"/>
          </reference>
        </references>
      </pivotArea>
    </format>
    <format dxfId="418">
      <pivotArea dataOnly="0" labelOnly="1" fieldPosition="0">
        <references count="1">
          <reference field="1" count="2">
            <x v="193"/>
            <x v="194"/>
          </reference>
        </references>
      </pivotArea>
    </format>
    <format dxfId="417">
      <pivotArea dataOnly="0" labelOnly="1" fieldPosition="0">
        <references count="1">
          <reference field="1" count="3">
            <x v="25"/>
            <x v="26"/>
            <x v="27"/>
          </reference>
        </references>
      </pivotArea>
    </format>
    <format dxfId="416">
      <pivotArea collapsedLevelsAreSubtotals="1" fieldPosition="0">
        <references count="1">
          <reference field="1" count="1">
            <x v="25"/>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3"/>
          </reference>
        </references>
      </pivotArea>
    </format>
    <format dxfId="412">
      <pivotArea collapsedLevelsAreSubtotals="1" fieldPosition="0">
        <references count="1">
          <reference field="1" count="1">
            <x v="24"/>
          </reference>
        </references>
      </pivotArea>
    </format>
    <format dxfId="411">
      <pivotArea dataOnly="0" labelOnly="1" fieldPosition="0">
        <references count="1">
          <reference field="1" count="2">
            <x v="23"/>
            <x v="24"/>
          </reference>
        </references>
      </pivotArea>
    </format>
    <format dxfId="410">
      <pivotArea collapsedLevelsAreSubtotals="1" fieldPosition="0">
        <references count="1">
          <reference field="1" count="1">
            <x v="21"/>
          </reference>
        </references>
      </pivotArea>
    </format>
    <format dxfId="409">
      <pivotArea collapsedLevelsAreSubtotals="1" fieldPosition="0">
        <references count="1">
          <reference field="1" count="1">
            <x v="22"/>
          </reference>
        </references>
      </pivotArea>
    </format>
    <format dxfId="408">
      <pivotArea dataOnly="0" labelOnly="1" fieldPosition="0">
        <references count="1">
          <reference field="1" count="2">
            <x v="21"/>
            <x v="22"/>
          </reference>
        </references>
      </pivotArea>
    </format>
    <format dxfId="407">
      <pivotArea collapsedLevelsAreSubtotals="1" fieldPosition="0">
        <references count="1">
          <reference field="1" count="1">
            <x v="20"/>
          </reference>
        </references>
      </pivotArea>
    </format>
    <format dxfId="406">
      <pivotArea dataOnly="0" labelOnly="1" fieldPosition="0">
        <references count="1">
          <reference field="1" count="1">
            <x v="20"/>
          </reference>
        </references>
      </pivotArea>
    </format>
    <format dxfId="405">
      <pivotArea collapsedLevelsAreSubtotals="1" fieldPosition="0">
        <references count="1">
          <reference field="1" count="1">
            <x v="19"/>
          </reference>
        </references>
      </pivotArea>
    </format>
    <format dxfId="404">
      <pivotArea dataOnly="0" labelOnly="1" fieldPosition="0">
        <references count="1">
          <reference field="1" count="1">
            <x v="19"/>
          </reference>
        </references>
      </pivotArea>
    </format>
    <format dxfId="403">
      <pivotArea collapsedLevelsAreSubtotals="1" fieldPosition="0">
        <references count="1">
          <reference field="1" count="1">
            <x v="17"/>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2">
            <x v="17"/>
            <x v="18"/>
          </reference>
        </references>
      </pivotArea>
    </format>
    <format dxfId="400">
      <pivotArea collapsedLevelsAreSubtotals="1" fieldPosition="0">
        <references count="1">
          <reference field="1" count="1">
            <x v="16"/>
          </reference>
        </references>
      </pivotArea>
    </format>
    <format dxfId="399">
      <pivotArea dataOnly="0" labelOnly="1" fieldPosition="0">
        <references count="1">
          <reference field="1" count="1">
            <x v="16"/>
          </reference>
        </references>
      </pivotArea>
    </format>
    <format dxfId="398">
      <pivotArea collapsedLevelsAreSubtotals="1" fieldPosition="0">
        <references count="1">
          <reference field="1" count="1">
            <x v="15"/>
          </reference>
        </references>
      </pivotArea>
    </format>
    <format dxfId="397">
      <pivotArea dataOnly="0" labelOnly="1" fieldPosition="0">
        <references count="1">
          <reference field="1" count="1">
            <x v="15"/>
          </reference>
        </references>
      </pivotArea>
    </format>
    <format dxfId="396">
      <pivotArea collapsedLevelsAreSubtotals="1" fieldPosition="0">
        <references count="1">
          <reference field="1" count="1">
            <x v="13"/>
          </reference>
        </references>
      </pivotArea>
    </format>
    <format dxfId="395">
      <pivotArea collapsedLevelsAreSubtotals="1" fieldPosition="0">
        <references count="1">
          <reference field="1" count="1">
            <x v="14"/>
          </reference>
        </references>
      </pivotArea>
    </format>
    <format dxfId="394">
      <pivotArea dataOnly="0" labelOnly="1" fieldPosition="0">
        <references count="1">
          <reference field="1" count="2">
            <x v="13"/>
            <x v="14"/>
          </reference>
        </references>
      </pivotArea>
    </format>
    <format dxfId="393">
      <pivotArea collapsedLevelsAreSubtotals="1" fieldPosition="0">
        <references count="1">
          <reference field="1" count="1">
            <x v="12"/>
          </reference>
        </references>
      </pivotArea>
    </format>
    <format dxfId="392">
      <pivotArea dataOnly="0" labelOnly="1" fieldPosition="0">
        <references count="1">
          <reference field="1" count="1">
            <x v="12"/>
          </reference>
        </references>
      </pivotArea>
    </format>
    <format dxfId="391">
      <pivotArea collapsedLevelsAreSubtotals="1" fieldPosition="0">
        <references count="1">
          <reference field="1" count="1">
            <x v="197"/>
          </reference>
        </references>
      </pivotArea>
    </format>
    <format dxfId="390">
      <pivotArea collapsedLevelsAreSubtotals="1" fieldPosition="0">
        <references count="1">
          <reference field="1" count="1">
            <x v="9"/>
          </reference>
        </references>
      </pivotArea>
    </format>
    <format dxfId="389">
      <pivotArea collapsedLevelsAreSubtotals="1" fieldPosition="0">
        <references count="1">
          <reference field="1" count="1">
            <x v="207"/>
          </reference>
        </references>
      </pivotArea>
    </format>
    <format dxfId="388">
      <pivotArea dataOnly="0" labelOnly="1" fieldPosition="0">
        <references count="1">
          <reference field="1" count="3">
            <x v="9"/>
            <x v="197"/>
            <x v="207"/>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1">
            <x v="11"/>
          </reference>
        </references>
      </pivotArea>
    </format>
    <format dxfId="385">
      <pivotArea collapsedLevelsAreSubtotals="1" fieldPosition="0">
        <references count="1">
          <reference field="1" count="1">
            <x v="9"/>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2">
            <x v="9"/>
            <x v="10"/>
          </reference>
        </references>
      </pivotArea>
    </format>
    <format dxfId="382">
      <pivotArea dataOnly="0" labelOnly="1" fieldPosition="0">
        <references count="1">
          <reference field="1" count="1">
            <x v="10"/>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1">
            <x v="8"/>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1">
            <x v="7"/>
          </reference>
        </references>
      </pivotArea>
    </format>
    <format dxfId="375">
      <pivotArea dataOnly="0" labelOnly="1" fieldPosition="0">
        <references count="1">
          <reference field="1" count="1">
            <x v="5"/>
          </reference>
        </references>
      </pivotArea>
    </format>
    <format dxfId="374">
      <pivotArea collapsedLevelsAreSubtotals="1" fieldPosition="0">
        <references count="1">
          <reference field="1" count="1">
            <x v="5"/>
          </reference>
        </references>
      </pivotArea>
    </format>
    <format dxfId="373">
      <pivotArea collapsedLevelsAreSubtotals="1" fieldPosition="0">
        <references count="1">
          <reference field="1" count="1">
            <x v="6"/>
          </reference>
        </references>
      </pivotArea>
    </format>
    <format dxfId="372">
      <pivotArea dataOnly="0" labelOnly="1" fieldPosition="0">
        <references count="1">
          <reference field="1" count="2">
            <x v="5"/>
            <x v="6"/>
          </reference>
        </references>
      </pivotArea>
    </format>
    <format dxfId="371">
      <pivotArea collapsedLevelsAreSubtotals="1" fieldPosition="0">
        <references count="1">
          <reference field="1" count="1">
            <x v="4"/>
          </reference>
        </references>
      </pivotArea>
    </format>
    <format dxfId="370">
      <pivotArea dataOnly="0" labelOnly="1" fieldPosition="0">
        <references count="1">
          <reference field="1" count="1">
            <x v="4"/>
          </reference>
        </references>
      </pivotArea>
    </format>
    <format dxfId="369">
      <pivotArea collapsedLevelsAreSubtotals="1" fieldPosition="0">
        <references count="1">
          <reference field="1" count="1">
            <x v="2"/>
          </reference>
        </references>
      </pivotArea>
    </format>
    <format dxfId="368">
      <pivotArea collapsedLevelsAreSubtotals="1" fieldPosition="0">
        <references count="1">
          <reference field="1" count="1">
            <x v="3"/>
          </reference>
        </references>
      </pivotArea>
    </format>
    <format dxfId="367">
      <pivotArea dataOnly="0" labelOnly="1" fieldPosition="0">
        <references count="1">
          <reference field="1" count="2">
            <x v="2"/>
            <x v="3"/>
          </reference>
        </references>
      </pivotArea>
    </format>
    <format dxfId="366">
      <pivotArea collapsedLevelsAreSubtotals="1" fieldPosition="0">
        <references count="1">
          <reference field="1" count="1">
            <x v="1"/>
          </reference>
        </references>
      </pivotArea>
    </format>
    <format dxfId="365">
      <pivotArea dataOnly="0" labelOnly="1" fieldPosition="0">
        <references count="1">
          <reference field="1" count="1">
            <x v="1"/>
          </reference>
        </references>
      </pivotArea>
    </format>
    <format dxfId="364">
      <pivotArea collapsedLevelsAreSubtotals="1" fieldPosition="0">
        <references count="1">
          <reference field="1" count="1">
            <x v="0"/>
          </reference>
        </references>
      </pivotArea>
    </format>
    <format dxfId="363">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9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6" firstHeaderRow="0" firstDataRow="1" firstDataCol="1" rowPageCount="1" colPageCount="1"/>
  <pivotFields count="8">
    <pivotField axis="axisPage" showAll="0">
      <items count="1287">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0"/>
        <item m="1" x="1251"/>
        <item m="1" x="1275"/>
        <item x="247"/>
        <item x="235"/>
        <item x="233"/>
        <item x="234"/>
        <item x="236"/>
        <item x="237"/>
        <item x="214"/>
        <item x="238"/>
        <item x="239"/>
        <item x="240"/>
        <item x="241"/>
        <item x="242"/>
        <item x="248"/>
        <item x="249"/>
        <item x="250"/>
        <item x="251"/>
        <item x="263"/>
        <item x="252"/>
        <item x="253"/>
        <item x="254"/>
        <item x="255"/>
        <item x="256"/>
        <item m="1" x="1276"/>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61"/>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4"/>
        <item x="326"/>
        <item x="327"/>
        <item x="328"/>
        <item x="329"/>
        <item x="330"/>
        <item x="331"/>
        <item x="161"/>
        <item x="333"/>
        <item x="334"/>
        <item x="335"/>
        <item x="336"/>
        <item x="337"/>
        <item x="338"/>
        <item x="339"/>
        <item x="340"/>
        <item x="419"/>
        <item x="341"/>
        <item x="342"/>
        <item x="343"/>
        <item x="344"/>
        <item x="345"/>
        <item m="1" x="1269"/>
        <item x="347"/>
        <item x="346"/>
        <item x="348"/>
        <item m="1" x="1260"/>
        <item x="356"/>
        <item x="353"/>
        <item x="352"/>
        <item m="1" x="1282"/>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63"/>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70"/>
        <item m="1" x="1271"/>
        <item x="420"/>
        <item x="422"/>
        <item x="423"/>
        <item x="428"/>
        <item x="431"/>
        <item x="424"/>
        <item x="425"/>
        <item x="426"/>
        <item x="427"/>
        <item x="429"/>
        <item x="430"/>
        <item x="432"/>
        <item x="433"/>
        <item x="434"/>
        <item x="435"/>
        <item m="1" x="1277"/>
        <item m="1" x="1272"/>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4"/>
        <item x="472"/>
        <item m="1" x="1255"/>
        <item x="473"/>
        <item x="474"/>
        <item x="476"/>
        <item m="1" x="1278"/>
        <item x="475"/>
        <item x="477"/>
        <item x="478"/>
        <item x="479"/>
        <item x="480"/>
        <item x="481"/>
        <item x="482"/>
        <item x="483"/>
        <item x="484"/>
        <item x="485"/>
        <item x="486"/>
        <item x="487"/>
        <item x="488"/>
        <item x="489"/>
        <item x="490"/>
        <item x="491"/>
        <item x="492"/>
        <item x="493"/>
        <item x="494"/>
        <item x="495"/>
        <item x="496"/>
        <item x="497"/>
        <item x="498"/>
        <item x="499"/>
        <item m="1" x="1266"/>
        <item x="500"/>
        <item x="501"/>
        <item x="502"/>
        <item m="1" x="1265"/>
        <item x="503"/>
        <item m="1" x="1268"/>
        <item x="504"/>
        <item m="1" x="1280"/>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4"/>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7"/>
        <item x="769"/>
        <item x="768"/>
        <item x="770"/>
        <item x="771"/>
        <item x="772"/>
        <item x="773"/>
        <item x="774"/>
        <item x="775"/>
        <item x="776"/>
        <item x="777"/>
        <item x="778"/>
        <item x="779"/>
        <item x="780"/>
        <item x="781"/>
        <item x="782"/>
        <item x="783"/>
        <item x="784"/>
        <item m="1" x="1259"/>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73"/>
        <item m="1" x="1253"/>
        <item x="823"/>
        <item x="824"/>
        <item x="825"/>
        <item m="1" x="1262"/>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4"/>
        <item x="861"/>
        <item m="1" x="1252"/>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8"/>
        <item x="914"/>
        <item x="909"/>
        <item m="1" x="1256"/>
        <item x="922"/>
        <item m="1" x="1281"/>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9"/>
        <item x="939"/>
        <item m="1" x="1267"/>
        <item x="934"/>
        <item x="923"/>
        <item x="941"/>
        <item x="944"/>
        <item x="952"/>
        <item x="951"/>
        <item x="953"/>
        <item x="950"/>
        <item x="945"/>
        <item x="955"/>
        <item x="954"/>
        <item x="949"/>
        <item m="1" x="1283"/>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5"/>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x="1246"/>
        <item x="1247"/>
        <item x="1248"/>
        <item x="1249"/>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9"/>
        <item x="100"/>
        <item x="101"/>
        <item m="1" x="135"/>
        <item m="1" x="136"/>
        <item m="1" x="126"/>
        <item x="102"/>
        <item x="105"/>
        <item m="1" x="134"/>
        <item x="106"/>
        <item x="98"/>
        <item x="108"/>
        <item x="93"/>
        <item x="107"/>
        <item x="109"/>
        <item x="111"/>
        <item m="1" x="137"/>
        <item x="110"/>
        <item x="113"/>
        <item m="1" x="128"/>
        <item x="115"/>
        <item x="103"/>
        <item x="104"/>
        <item x="116"/>
        <item x="112"/>
        <item x="114"/>
        <item x="117"/>
        <item x="118"/>
        <item x="119"/>
        <item x="120"/>
        <item m="1" x="125"/>
        <item x="121"/>
        <item x="122"/>
        <item x="123"/>
        <item x="124"/>
        <item t="default"/>
      </items>
    </pivotField>
    <pivotField axis="axisRow" showAll="0" sortType="descending">
      <items count="75">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4"/>
        <item sd="0" x="26"/>
        <item sd="0" x="27"/>
        <item sd="0" m="1" x="65"/>
        <item sd="0" m="1" x="73"/>
        <item sd="0" x="28"/>
        <item sd="0" x="29"/>
        <item sd="0" m="1" x="63"/>
        <item sd="0" x="30"/>
        <item sd="0" x="33"/>
        <item sd="0" x="34"/>
        <item sd="0" x="37"/>
        <item sd="0" x="36"/>
        <item sd="0" m="1" x="67"/>
        <item sd="0" m="1" x="62"/>
        <item sd="0" m="1" x="69"/>
        <item sd="0" x="40"/>
        <item sd="0" x="38"/>
        <item sd="0" x="41"/>
        <item sd="0" m="1" x="61"/>
        <item sd="0" x="42"/>
        <item sd="0" x="43"/>
        <item sd="0" x="45"/>
        <item sd="0" x="46"/>
        <item sd="0" x="44"/>
        <item sd="0" x="39"/>
        <item sd="0" x="47"/>
        <item sd="0" m="1" x="71"/>
        <item sd="0" x="48"/>
        <item sd="0" m="1" x="68"/>
        <item sd="0" x="51"/>
        <item sd="0" x="50"/>
        <item sd="0" x="32"/>
        <item sd="0" x="54"/>
        <item sd="0" m="1" x="70"/>
        <item sd="0" x="55"/>
        <item sd="0" x="56"/>
        <item sd="0" x="57"/>
        <item m="1" x="60"/>
        <item sd="0" x="58"/>
        <item sd="0" m="1" x="72"/>
        <item sd="0" m="1" x="66"/>
        <item sd="0" x="49"/>
        <item sd="0" x="53"/>
        <item sd="0" x="52"/>
        <item sd="0" x="59"/>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61">
    <i>
      <x v="33"/>
    </i>
    <i>
      <x v="9"/>
    </i>
    <i>
      <x v="45"/>
    </i>
    <i>
      <x v="52"/>
    </i>
    <i>
      <x v="4"/>
    </i>
    <i>
      <x v="44"/>
    </i>
    <i>
      <x v="71"/>
    </i>
    <i>
      <x v="22"/>
    </i>
    <i>
      <x v="11"/>
    </i>
    <i>
      <x v="59"/>
    </i>
    <i>
      <x v="10"/>
    </i>
    <i>
      <x v="5"/>
    </i>
    <i>
      <x v="13"/>
    </i>
    <i>
      <x v="61"/>
    </i>
    <i>
      <x v="18"/>
    </i>
    <i>
      <x v="6"/>
    </i>
    <i>
      <x v="73"/>
    </i>
    <i>
      <x v="67"/>
    </i>
    <i>
      <x v="8"/>
    </i>
    <i>
      <x v="14"/>
    </i>
    <i>
      <x v="53"/>
    </i>
    <i>
      <x v="7"/>
    </i>
    <i>
      <x v="23"/>
    </i>
    <i>
      <x v="37"/>
    </i>
    <i>
      <x v="46"/>
    </i>
    <i>
      <x v="56"/>
    </i>
    <i>
      <x v="51"/>
    </i>
    <i>
      <x v="25"/>
    </i>
    <i>
      <x v="24"/>
    </i>
    <i>
      <x v="26"/>
    </i>
    <i>
      <x v="49"/>
    </i>
    <i>
      <x v="2"/>
    </i>
    <i>
      <x v="19"/>
    </i>
    <i>
      <x v="29"/>
    </i>
    <i>
      <x v="15"/>
    </i>
    <i>
      <x/>
    </i>
    <i>
      <x v="21"/>
    </i>
    <i>
      <x v="3"/>
    </i>
    <i>
      <x v="48"/>
    </i>
    <i>
      <x v="34"/>
    </i>
    <i>
      <x v="50"/>
    </i>
    <i>
      <x v="36"/>
    </i>
    <i>
      <x v="1"/>
    </i>
    <i>
      <x v="63"/>
    </i>
    <i>
      <x v="54"/>
    </i>
    <i>
      <x v="64"/>
    </i>
    <i>
      <x v="58"/>
    </i>
    <i>
      <x v="20"/>
    </i>
    <i>
      <x v="16"/>
    </i>
    <i>
      <x v="40"/>
    </i>
    <i>
      <x v="12"/>
    </i>
    <i>
      <x v="65"/>
    </i>
    <i>
      <x v="38"/>
    </i>
    <i>
      <x v="17"/>
    </i>
    <i>
      <x v="39"/>
    </i>
    <i>
      <x v="27"/>
    </i>
    <i>
      <x v="30"/>
    </i>
    <i>
      <x v="72"/>
    </i>
    <i>
      <x v="60"/>
    </i>
    <i>
      <x v="7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2">
    <format dxfId="362">
      <pivotArea collapsedLevelsAreSubtotals="1" fieldPosition="0">
        <references count="1">
          <reference field="2" count="1">
            <x v="9"/>
          </reference>
        </references>
      </pivotArea>
    </format>
    <format dxfId="361">
      <pivotArea collapsedLevelsAreSubtotals="1" fieldPosition="0">
        <references count="1">
          <reference field="2" count="1">
            <x v="4"/>
          </reference>
        </references>
      </pivotArea>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grandRow="1" outline="0" collapsedLevelsAreSubtotals="1" fieldPosition="0"/>
    </format>
    <format dxfId="355">
      <pivotArea dataOnly="0" labelOnly="1" grandRow="1" outline="0" fieldPosition="0"/>
    </format>
    <format dxfId="354">
      <pivotArea outline="0" collapsedLevelsAreSubtotals="1" fieldPosition="0">
        <references count="1">
          <reference field="4294967294" count="1" selected="0">
            <x v="0"/>
          </reference>
        </references>
      </pivotArea>
    </format>
    <format dxfId="353">
      <pivotArea dataOnly="0" labelOnly="1" outline="0" fieldPosition="0">
        <references count="1">
          <reference field="0" count="0"/>
        </references>
      </pivotArea>
    </format>
    <format dxfId="352">
      <pivotArea dataOnly="0" labelOnly="1" outline="0" fieldPosition="0">
        <references count="1">
          <reference field="4294967294" count="1">
            <x v="0"/>
          </reference>
        </references>
      </pivotArea>
    </format>
    <format dxfId="351">
      <pivotArea outline="0" collapsedLevelsAreSubtotals="1" fieldPosition="0">
        <references count="1">
          <reference field="4294967294" count="1" selected="0">
            <x v="1"/>
          </reference>
        </references>
      </pivotArea>
    </format>
    <format dxfId="350">
      <pivotArea dataOnly="0" labelOnly="1" outline="0" fieldPosition="0">
        <references count="1">
          <reference field="4294967294" count="1">
            <x v="1"/>
          </reference>
        </references>
      </pivotArea>
    </format>
    <format dxfId="349">
      <pivotArea outline="0" collapsedLevelsAreSubtotals="1" fieldPosition="0">
        <references count="1">
          <reference field="4294967294" count="1" selected="0">
            <x v="2"/>
          </reference>
        </references>
      </pivotArea>
    </format>
    <format dxfId="348">
      <pivotArea dataOnly="0" labelOnly="1" outline="0" fieldPosition="0">
        <references count="1">
          <reference field="4294967294" count="1">
            <x v="2"/>
          </reference>
        </references>
      </pivotArea>
    </format>
    <format dxfId="347">
      <pivotArea grandRow="1" outline="0" collapsedLevelsAreSubtotals="1" fieldPosition="0"/>
    </format>
    <format dxfId="346">
      <pivotArea dataOnly="0" labelOnly="1" grandRow="1" outline="0" fieldPosition="0"/>
    </format>
    <format dxfId="345">
      <pivotArea type="all" dataOnly="0" outline="0" fieldPosition="0"/>
    </format>
    <format dxfId="344">
      <pivotArea grandRow="1" outline="0" collapsedLevelsAreSubtotals="1" fieldPosition="0"/>
    </format>
    <format dxfId="343">
      <pivotArea dataOnly="0" labelOnly="1" grandRow="1" outline="0" fieldPosition="0"/>
    </format>
    <format dxfId="342">
      <pivotArea collapsedLevelsAreSubtotals="1" fieldPosition="0">
        <references count="2">
          <reference field="4294967294" count="1" selected="0">
            <x v="2"/>
          </reference>
          <reference field="1" count="1">
            <x v="22"/>
          </reference>
        </references>
      </pivotArea>
    </format>
    <format dxfId="341">
      <pivotArea collapsedLevelsAreSubtotals="1" fieldPosition="0">
        <references count="3">
          <reference field="4294967294" count="1" selected="0">
            <x v="2"/>
          </reference>
          <reference field="1" count="1">
            <x v="22"/>
          </reference>
          <reference field="2" count="1" selected="0">
            <x v="7"/>
          </reference>
        </references>
      </pivotArea>
    </format>
    <format dxfId="340">
      <pivotArea dataOnly="0" labelOnly="1" outline="0" fieldPosition="0">
        <references count="1">
          <reference field="4294967294" count="3">
            <x v="0"/>
            <x v="1"/>
            <x v="2"/>
          </reference>
        </references>
      </pivotArea>
    </format>
    <format dxfId="339">
      <pivotArea dataOnly="0" labelOnly="1" outline="0" fieldPosition="0">
        <references count="1">
          <reference field="4294967294" count="1">
            <x v="0"/>
          </reference>
        </references>
      </pivotArea>
    </format>
    <format dxfId="338">
      <pivotArea dataOnly="0" labelOnly="1" outline="0" fieldPosition="0">
        <references count="1">
          <reference field="4294967294" count="1">
            <x v="1"/>
          </reference>
        </references>
      </pivotArea>
    </format>
    <format dxfId="337">
      <pivotArea dataOnly="0" labelOnly="1" outline="0" fieldPosition="0">
        <references count="1">
          <reference field="4294967294" count="1">
            <x v="1"/>
          </reference>
        </references>
      </pivotArea>
    </format>
    <format dxfId="336">
      <pivotArea dataOnly="0" labelOnly="1" outline="0" fieldPosition="0">
        <references count="1">
          <reference field="4294967294" count="1">
            <x v="2"/>
          </reference>
        </references>
      </pivotArea>
    </format>
    <format dxfId="335">
      <pivotArea dataOnly="0" labelOnly="1" fieldPosition="0">
        <references count="1">
          <reference field="2" count="0"/>
        </references>
      </pivotArea>
    </format>
    <format dxfId="334">
      <pivotArea collapsedLevelsAreSubtotals="1" fieldPosition="0">
        <references count="2">
          <reference field="4294967294" count="1" selected="0">
            <x v="2"/>
          </reference>
          <reference field="2" count="1">
            <x v="4"/>
          </reference>
        </references>
      </pivotArea>
    </format>
    <format dxfId="333">
      <pivotArea collapsedLevelsAreSubtotals="1" fieldPosition="0">
        <references count="2">
          <reference field="4294967294" count="1" selected="0">
            <x v="2"/>
          </reference>
          <reference field="2" count="1">
            <x v="9"/>
          </reference>
        </references>
      </pivotArea>
    </format>
    <format dxfId="332">
      <pivotArea collapsedLevelsAreSubtotals="1" fieldPosition="0">
        <references count="2">
          <reference field="4294967294" count="1" selected="0">
            <x v="2"/>
          </reference>
          <reference field="2" count="1">
            <x v="14"/>
          </reference>
        </references>
      </pivotArea>
    </format>
    <format dxfId="331">
      <pivotArea collapsedLevelsAreSubtotals="1" fieldPosition="0">
        <references count="3">
          <reference field="4294967294" count="1" selected="0">
            <x v="2"/>
          </reference>
          <reference field="1" count="3">
            <x v="3"/>
            <x v="37"/>
            <x v="41"/>
          </reference>
          <reference field="2" count="1" selected="0">
            <x v="14"/>
          </reference>
        </references>
      </pivotArea>
    </format>
    <format dxfId="330">
      <pivotArea collapsedLevelsAreSubtotals="1" fieldPosition="0">
        <references count="3">
          <reference field="4294967294" count="1" selected="0">
            <x v="2"/>
          </reference>
          <reference field="1" count="1">
            <x v="6"/>
          </reference>
          <reference field="2" count="1" selected="0">
            <x v="14"/>
          </reference>
        </references>
      </pivotArea>
    </format>
    <format dxfId="329">
      <pivotArea collapsedLevelsAreSubtotals="1" fieldPosition="0">
        <references count="3">
          <reference field="4294967294" count="1" selected="0">
            <x v="2"/>
          </reference>
          <reference field="1" count="1">
            <x v="27"/>
          </reference>
          <reference field="2" count="1" selected="0">
            <x v="14"/>
          </reference>
        </references>
      </pivotArea>
    </format>
    <format dxfId="328">
      <pivotArea collapsedLevelsAreSubtotals="1" fieldPosition="0">
        <references count="1">
          <reference field="2" count="1">
            <x v="0"/>
          </reference>
        </references>
      </pivotArea>
    </format>
    <format dxfId="327">
      <pivotArea collapsedLevelsAreSubtotals="1" fieldPosition="0">
        <references count="1">
          <reference field="2" count="1">
            <x v="14"/>
          </reference>
        </references>
      </pivotArea>
    </format>
    <format dxfId="326">
      <pivotArea collapsedLevelsAreSubtotals="1" fieldPosition="0">
        <references count="1">
          <reference field="2" count="1">
            <x v="9"/>
          </reference>
        </references>
      </pivotArea>
    </format>
    <format dxfId="325">
      <pivotArea collapsedLevelsAreSubtotals="1" fieldPosition="0">
        <references count="1">
          <reference field="2" count="1">
            <x v="5"/>
          </reference>
        </references>
      </pivotArea>
    </format>
    <format dxfId="324">
      <pivotArea collapsedLevelsAreSubtotals="1" fieldPosition="0">
        <references count="1">
          <reference field="2" count="1">
            <x v="17"/>
          </reference>
        </references>
      </pivotArea>
    </format>
    <format dxfId="323">
      <pivotArea collapsedLevelsAreSubtotals="1" fieldPosition="0">
        <references count="1">
          <reference field="2" count="1">
            <x v="2"/>
          </reference>
        </references>
      </pivotArea>
    </format>
    <format dxfId="322">
      <pivotArea collapsedLevelsAreSubtotals="1" fieldPosition="0">
        <references count="1">
          <reference field="2" count="1">
            <x v="10"/>
          </reference>
        </references>
      </pivotArea>
    </format>
    <format dxfId="321">
      <pivotArea collapsedLevelsAreSubtotals="1" fieldPosition="0">
        <references count="1">
          <reference field="2" count="1">
            <x v="1"/>
          </reference>
        </references>
      </pivotArea>
    </format>
    <format dxfId="320">
      <pivotArea collapsedLevelsAreSubtotals="1" fieldPosition="0">
        <references count="1">
          <reference field="2" count="1">
            <x v="13"/>
          </reference>
        </references>
      </pivotArea>
    </format>
    <format dxfId="319">
      <pivotArea collapsedLevelsAreSubtotals="1" fieldPosition="0">
        <references count="1">
          <reference field="2" count="1">
            <x v="4"/>
          </reference>
        </references>
      </pivotArea>
    </format>
    <format dxfId="318">
      <pivotArea collapsedLevelsAreSubtotals="1" fieldPosition="0">
        <references count="1">
          <reference field="2" count="1">
            <x v="8"/>
          </reference>
        </references>
      </pivotArea>
    </format>
    <format dxfId="317">
      <pivotArea collapsedLevelsAreSubtotals="1" fieldPosition="0">
        <references count="1">
          <reference field="2" count="1">
            <x v="3"/>
          </reference>
        </references>
      </pivotArea>
    </format>
    <format dxfId="316">
      <pivotArea collapsedLevelsAreSubtotals="1" fieldPosition="0">
        <references count="1">
          <reference field="2" count="1">
            <x v="12"/>
          </reference>
        </references>
      </pivotArea>
    </format>
    <format dxfId="315">
      <pivotArea collapsedLevelsAreSubtotals="1" fieldPosition="0">
        <references count="1">
          <reference field="2" count="1">
            <x v="6"/>
          </reference>
        </references>
      </pivotArea>
    </format>
    <format dxfId="314">
      <pivotArea collapsedLevelsAreSubtotals="1" fieldPosition="0">
        <references count="1">
          <reference field="2" count="1">
            <x v="11"/>
          </reference>
        </references>
      </pivotArea>
    </format>
    <format dxfId="313">
      <pivotArea collapsedLevelsAreSubtotals="1" fieldPosition="0">
        <references count="1">
          <reference field="2" count="1">
            <x v="20"/>
          </reference>
        </references>
      </pivotArea>
    </format>
    <format dxfId="312">
      <pivotArea collapsedLevelsAreSubtotals="1" fieldPosition="0">
        <references count="2">
          <reference field="1" count="1">
            <x v="6"/>
          </reference>
          <reference field="2" count="1" selected="0">
            <x v="20"/>
          </reference>
        </references>
      </pivotArea>
    </format>
    <format dxfId="311">
      <pivotArea collapsedLevelsAreSubtotals="1" fieldPosition="0">
        <references count="1">
          <reference field="2" count="1">
            <x v="7"/>
          </reference>
        </references>
      </pivotArea>
    </format>
    <format dxfId="310">
      <pivotArea collapsedLevelsAreSubtotals="1" fieldPosition="0">
        <references count="1">
          <reference field="2" count="1">
            <x v="16"/>
          </reference>
        </references>
      </pivotArea>
    </format>
    <format dxfId="309">
      <pivotArea collapsedLevelsAreSubtotals="1" fieldPosition="0">
        <references count="1">
          <reference field="2" count="1">
            <x v="19"/>
          </reference>
        </references>
      </pivotArea>
    </format>
    <format dxfId="308">
      <pivotArea collapsedLevelsAreSubtotals="1" fieldPosition="0">
        <references count="1">
          <reference field="2" count="1">
            <x v="18"/>
          </reference>
        </references>
      </pivotArea>
    </format>
    <format dxfId="307">
      <pivotArea collapsedLevelsAreSubtotals="1" fieldPosition="0">
        <references count="1">
          <reference field="2" count="1">
            <x v="15"/>
          </reference>
        </references>
      </pivotArea>
    </format>
    <format dxfId="306">
      <pivotArea collapsedLevelsAreSubtotals="1" fieldPosition="0">
        <references count="1">
          <reference field="2" count="1">
            <x v="21"/>
          </reference>
        </references>
      </pivotArea>
    </format>
    <format dxfId="305">
      <pivotArea collapsedLevelsAreSubtotals="1" fieldPosition="0">
        <references count="1">
          <reference field="2" count="1">
            <x v="22"/>
          </reference>
        </references>
      </pivotArea>
    </format>
    <format dxfId="304">
      <pivotArea collapsedLevelsAreSubtotals="1" fieldPosition="0">
        <references count="1">
          <reference field="2" count="1">
            <x v="23"/>
          </reference>
        </references>
      </pivotArea>
    </format>
    <format dxfId="303">
      <pivotArea collapsedLevelsAreSubtotals="1" fieldPosition="0">
        <references count="2">
          <reference field="4294967294" count="1" selected="0">
            <x v="2"/>
          </reference>
          <reference field="2" count="1">
            <x v="24"/>
          </reference>
        </references>
      </pivotArea>
    </format>
    <format dxfId="302">
      <pivotArea collapsedLevelsAreSubtotals="1" fieldPosition="0">
        <references count="2">
          <reference field="4294967294" count="1" selected="0">
            <x v="2"/>
          </reference>
          <reference field="2" count="1">
            <x v="25"/>
          </reference>
        </references>
      </pivotArea>
    </format>
    <format dxfId="301">
      <pivotArea collapsedLevelsAreSubtotals="1" fieldPosition="0">
        <references count="2">
          <reference field="4294967294" count="1" selected="0">
            <x v="2"/>
          </reference>
          <reference field="2" count="1">
            <x v="26"/>
          </reference>
        </references>
      </pivotArea>
    </format>
    <format dxfId="300">
      <pivotArea collapsedLevelsAreSubtotals="1" fieldPosition="0">
        <references count="2">
          <reference field="4294967294" count="1" selected="0">
            <x v="2"/>
          </reference>
          <reference field="2" count="1">
            <x v="27"/>
          </reference>
        </references>
      </pivotArea>
    </format>
    <format dxfId="299">
      <pivotArea collapsedLevelsAreSubtotals="1" fieldPosition="0">
        <references count="2">
          <reference field="4294967294" count="1" selected="0">
            <x v="2"/>
          </reference>
          <reference field="2" count="1">
            <x v="27"/>
          </reference>
        </references>
      </pivotArea>
    </format>
    <format dxfId="298">
      <pivotArea collapsedLevelsAreSubtotals="1" fieldPosition="0">
        <references count="2">
          <reference field="4294967294" count="1" selected="0">
            <x v="2"/>
          </reference>
          <reference field="2" count="1">
            <x v="28"/>
          </reference>
        </references>
      </pivotArea>
    </format>
    <format dxfId="297">
      <pivotArea collapsedLevelsAreSubtotals="1" fieldPosition="0">
        <references count="2">
          <reference field="4294967294" count="1" selected="0">
            <x v="2"/>
          </reference>
          <reference field="2" count="1">
            <x v="28"/>
          </reference>
        </references>
      </pivotArea>
    </format>
    <format dxfId="296">
      <pivotArea collapsedLevelsAreSubtotals="1" fieldPosition="0">
        <references count="2">
          <reference field="4294967294" count="1" selected="0">
            <x v="2"/>
          </reference>
          <reference field="2" count="1">
            <x v="29"/>
          </reference>
        </references>
      </pivotArea>
    </format>
    <format dxfId="295">
      <pivotArea collapsedLevelsAreSubtotals="1" fieldPosition="0">
        <references count="2">
          <reference field="4294967294" count="1" selected="0">
            <x v="2"/>
          </reference>
          <reference field="2" count="1">
            <x v="29"/>
          </reference>
        </references>
      </pivotArea>
    </format>
    <format dxfId="294">
      <pivotArea collapsedLevelsAreSubtotals="1" fieldPosition="0">
        <references count="2">
          <reference field="4294967294" count="1" selected="0">
            <x v="2"/>
          </reference>
          <reference field="2" count="1">
            <x v="30"/>
          </reference>
        </references>
      </pivotArea>
    </format>
    <format dxfId="293">
      <pivotArea collapsedLevelsAreSubtotals="1" fieldPosition="0">
        <references count="2">
          <reference field="4294967294" count="1" selected="0">
            <x v="2"/>
          </reference>
          <reference field="2" count="1">
            <x v="31"/>
          </reference>
        </references>
      </pivotArea>
    </format>
    <format dxfId="292">
      <pivotArea collapsedLevelsAreSubtotals="1" fieldPosition="0">
        <references count="2">
          <reference field="4294967294" count="1" selected="0">
            <x v="2"/>
          </reference>
          <reference field="2" count="1">
            <x v="31"/>
          </reference>
        </references>
      </pivotArea>
    </format>
    <format dxfId="291">
      <pivotArea collapsedLevelsAreSubtotals="1" fieldPosition="0">
        <references count="2">
          <reference field="4294967294" count="1" selected="0">
            <x v="2"/>
          </reference>
          <reference field="2" count="1">
            <x v="32"/>
          </reference>
        </references>
      </pivotArea>
    </format>
    <format dxfId="290">
      <pivotArea collapsedLevelsAreSubtotals="1" fieldPosition="0">
        <references count="2">
          <reference field="4294967294" count="1" selected="0">
            <x v="2"/>
          </reference>
          <reference field="2" count="1">
            <x v="32"/>
          </reference>
        </references>
      </pivotArea>
    </format>
    <format dxfId="289">
      <pivotArea collapsedLevelsAreSubtotals="1" fieldPosition="0">
        <references count="2">
          <reference field="4294967294" count="1" selected="0">
            <x v="2"/>
          </reference>
          <reference field="2" count="1">
            <x v="33"/>
          </reference>
        </references>
      </pivotArea>
    </format>
    <format dxfId="288">
      <pivotArea collapsedLevelsAreSubtotals="1" fieldPosition="0">
        <references count="2">
          <reference field="4294967294" count="1" selected="0">
            <x v="2"/>
          </reference>
          <reference field="2" count="1">
            <x v="33"/>
          </reference>
        </references>
      </pivotArea>
    </format>
    <format dxfId="287">
      <pivotArea collapsedLevelsAreSubtotals="1" fieldPosition="0">
        <references count="2">
          <reference field="4294967294" count="1" selected="0">
            <x v="2"/>
          </reference>
          <reference field="2" count="1">
            <x v="34"/>
          </reference>
        </references>
      </pivotArea>
    </format>
    <format dxfId="286">
      <pivotArea collapsedLevelsAreSubtotals="1" fieldPosition="0">
        <references count="2">
          <reference field="4294967294" count="1" selected="0">
            <x v="2"/>
          </reference>
          <reference field="2" count="1">
            <x v="35"/>
          </reference>
        </references>
      </pivotArea>
    </format>
    <format dxfId="285">
      <pivotArea collapsedLevelsAreSubtotals="1" fieldPosition="0">
        <references count="2">
          <reference field="4294967294" count="1" selected="0">
            <x v="2"/>
          </reference>
          <reference field="2" count="1">
            <x v="36"/>
          </reference>
        </references>
      </pivotArea>
    </format>
    <format dxfId="284">
      <pivotArea collapsedLevelsAreSubtotals="1" fieldPosition="0">
        <references count="2">
          <reference field="4294967294" count="1" selected="0">
            <x v="2"/>
          </reference>
          <reference field="2" count="1">
            <x v="36"/>
          </reference>
        </references>
      </pivotArea>
    </format>
    <format dxfId="283">
      <pivotArea collapsedLevelsAreSubtotals="1" fieldPosition="0">
        <references count="2">
          <reference field="4294967294" count="1" selected="0">
            <x v="2"/>
          </reference>
          <reference field="2" count="1">
            <x v="38"/>
          </reference>
        </references>
      </pivotArea>
    </format>
    <format dxfId="282">
      <pivotArea collapsedLevelsAreSubtotals="1" fieldPosition="0">
        <references count="2">
          <reference field="4294967294" count="1" selected="0">
            <x v="2"/>
          </reference>
          <reference field="2" count="1">
            <x v="38"/>
          </reference>
        </references>
      </pivotArea>
    </format>
    <format dxfId="281">
      <pivotArea collapsedLevelsAreSubtotals="1" fieldPosition="0">
        <references count="2">
          <reference field="4294967294" count="1" selected="0">
            <x v="2"/>
          </reference>
          <reference field="2" count="1">
            <x v="39"/>
          </reference>
        </references>
      </pivotArea>
    </format>
    <format dxfId="280">
      <pivotArea collapsedLevelsAreSubtotals="1" fieldPosition="0">
        <references count="2">
          <reference field="4294967294" count="1" selected="0">
            <x v="2"/>
          </reference>
          <reference field="2" count="1">
            <x v="39"/>
          </reference>
        </references>
      </pivotArea>
    </format>
    <format dxfId="279">
      <pivotArea collapsedLevelsAreSubtotals="1" fieldPosition="0">
        <references count="2">
          <reference field="4294967294" count="1" selected="0">
            <x v="2"/>
          </reference>
          <reference field="2" count="1">
            <x v="40"/>
          </reference>
        </references>
      </pivotArea>
    </format>
    <format dxfId="278">
      <pivotArea collapsedLevelsAreSubtotals="1" fieldPosition="0">
        <references count="2">
          <reference field="4294967294" count="1" selected="0">
            <x v="2"/>
          </reference>
          <reference field="2" count="1">
            <x v="42"/>
          </reference>
        </references>
      </pivotArea>
    </format>
    <format dxfId="277">
      <pivotArea collapsedLevelsAreSubtotals="1" fieldPosition="0">
        <references count="2">
          <reference field="4294967294" count="1" selected="0">
            <x v="2"/>
          </reference>
          <reference field="2" count="1">
            <x v="41"/>
          </reference>
        </references>
      </pivotArea>
    </format>
    <format dxfId="276">
      <pivotArea collapsedLevelsAreSubtotals="1" fieldPosition="0">
        <references count="2">
          <reference field="4294967294" count="1" selected="0">
            <x v="2"/>
          </reference>
          <reference field="2" count="1">
            <x v="44"/>
          </reference>
        </references>
      </pivotArea>
    </format>
    <format dxfId="275">
      <pivotArea collapsedLevelsAreSubtotals="1" fieldPosition="0">
        <references count="2">
          <reference field="4294967294" count="1" selected="0">
            <x v="2"/>
          </reference>
          <reference field="2" count="1">
            <x v="45"/>
          </reference>
        </references>
      </pivotArea>
    </format>
    <format dxfId="274">
      <pivotArea collapsedLevelsAreSubtotals="1" fieldPosition="0">
        <references count="2">
          <reference field="4294967294" count="1" selected="0">
            <x v="2"/>
          </reference>
          <reference field="2" count="1">
            <x v="46"/>
          </reference>
        </references>
      </pivotArea>
    </format>
    <format dxfId="273">
      <pivotArea collapsedLevelsAreSubtotals="1" fieldPosition="0">
        <references count="2">
          <reference field="4294967294" count="1" selected="0">
            <x v="2"/>
          </reference>
          <reference field="2" count="1">
            <x v="47"/>
          </reference>
        </references>
      </pivotArea>
    </format>
    <format dxfId="272">
      <pivotArea collapsedLevelsAreSubtotals="1" fieldPosition="0">
        <references count="2">
          <reference field="4294967294" count="1" selected="0">
            <x v="2"/>
          </reference>
          <reference field="2" count="1">
            <x v="48"/>
          </reference>
        </references>
      </pivotArea>
    </format>
    <format dxfId="271">
      <pivotArea collapsedLevelsAreSubtotals="1" fieldPosition="0">
        <references count="2">
          <reference field="4294967294" count="1" selected="0">
            <x v="2"/>
          </reference>
          <reference field="2" count="1">
            <x v="49"/>
          </reference>
        </references>
      </pivotArea>
    </format>
    <format dxfId="270">
      <pivotArea collapsedLevelsAreSubtotals="1" fieldPosition="0">
        <references count="2">
          <reference field="4294967294" count="1" selected="0">
            <x v="2"/>
          </reference>
          <reference field="2" count="1">
            <x v="49"/>
          </reference>
        </references>
      </pivotArea>
    </format>
    <format dxfId="269">
      <pivotArea collapsedLevelsAreSubtotals="1" fieldPosition="0">
        <references count="2">
          <reference field="4294967294" count="1" selected="0">
            <x v="2"/>
          </reference>
          <reference field="2" count="1">
            <x v="50"/>
          </reference>
        </references>
      </pivotArea>
    </format>
    <format dxfId="268">
      <pivotArea collapsedLevelsAreSubtotals="1" fieldPosition="0">
        <references count="3">
          <reference field="4294967294" count="1" selected="0">
            <x v="2"/>
          </reference>
          <reference field="1" count="1" selected="0">
            <x v="95"/>
          </reference>
          <reference field="2" count="1">
            <x v="51"/>
          </reference>
        </references>
      </pivotArea>
    </format>
    <format dxfId="267">
      <pivotArea collapsedLevelsAreSubtotals="1" fieldPosition="0">
        <references count="3">
          <reference field="4294967294" count="1" selected="0">
            <x v="2"/>
          </reference>
          <reference field="1" count="1" selected="0">
            <x v="95"/>
          </reference>
          <reference field="2" count="1">
            <x v="51"/>
          </reference>
        </references>
      </pivotArea>
    </format>
    <format dxfId="266">
      <pivotArea collapsedLevelsAreSubtotals="1" fieldPosition="0">
        <references count="2">
          <reference field="4294967294" count="1" selected="0">
            <x v="2"/>
          </reference>
          <reference field="2" count="1">
            <x v="51"/>
          </reference>
        </references>
      </pivotArea>
    </format>
    <format dxfId="265">
      <pivotArea collapsedLevelsAreSubtotals="1" fieldPosition="0">
        <references count="2">
          <reference field="4294967294" count="1" selected="0">
            <x v="2"/>
          </reference>
          <reference field="2" count="1">
            <x v="51"/>
          </reference>
        </references>
      </pivotArea>
    </format>
    <format dxfId="264">
      <pivotArea collapsedLevelsAreSubtotals="1" fieldPosition="0">
        <references count="2">
          <reference field="4294967294" count="1" selected="0">
            <x v="2"/>
          </reference>
          <reference field="2" count="1">
            <x v="52"/>
          </reference>
        </references>
      </pivotArea>
    </format>
    <format dxfId="263">
      <pivotArea collapsedLevelsAreSubtotals="1" fieldPosition="0">
        <references count="2">
          <reference field="4294967294" count="1" selected="0">
            <x v="2"/>
          </reference>
          <reference field="2" count="1">
            <x v="52"/>
          </reference>
        </references>
      </pivotArea>
    </format>
    <format dxfId="262">
      <pivotArea collapsedLevelsAreSubtotals="1" fieldPosition="0">
        <references count="2">
          <reference field="4294967294" count="1" selected="0">
            <x v="2"/>
          </reference>
          <reference field="2" count="1">
            <x v="53"/>
          </reference>
        </references>
      </pivotArea>
    </format>
    <format dxfId="261">
      <pivotArea collapsedLevelsAreSubtotals="1" fieldPosition="0">
        <references count="2">
          <reference field="4294967294" count="1" selected="0">
            <x v="2"/>
          </reference>
          <reference field="2" count="1">
            <x v="54"/>
          </reference>
        </references>
      </pivotArea>
    </format>
    <format dxfId="260">
      <pivotArea collapsedLevelsAreSubtotals="1" fieldPosition="0">
        <references count="2">
          <reference field="4294967294" count="1" selected="0">
            <x v="2"/>
          </reference>
          <reference field="2" count="1">
            <x v="54"/>
          </reference>
        </references>
      </pivotArea>
    </format>
    <format dxfId="259">
      <pivotArea collapsedLevelsAreSubtotals="1" fieldPosition="0">
        <references count="2">
          <reference field="4294967294" count="1" selected="0">
            <x v="2"/>
          </reference>
          <reference field="2" count="1">
            <x v="55"/>
          </reference>
        </references>
      </pivotArea>
    </format>
    <format dxfId="258">
      <pivotArea collapsedLevelsAreSubtotals="1" fieldPosition="0">
        <references count="2">
          <reference field="4294967294" count="1" selected="0">
            <x v="2"/>
          </reference>
          <reference field="2" count="1">
            <x v="56"/>
          </reference>
        </references>
      </pivotArea>
    </format>
    <format dxfId="257">
      <pivotArea type="all" dataOnly="0" outline="0" fieldPosition="0"/>
    </format>
    <format dxfId="256">
      <pivotArea outline="0" collapsedLevelsAreSubtotals="1" fieldPosition="0"/>
    </format>
    <format dxfId="255">
      <pivotArea dataOnly="0" labelOnly="1" fieldPosition="0">
        <references count="1">
          <reference field="2" count="0"/>
        </references>
      </pivotArea>
    </format>
    <format dxfId="254">
      <pivotArea dataOnly="0" labelOnly="1" grandRow="1" outline="0" fieldPosition="0"/>
    </format>
    <format dxfId="253">
      <pivotArea dataOnly="0" labelOnly="1" outline="0" fieldPosition="0">
        <references count="1">
          <reference field="4294967294" count="3">
            <x v="0"/>
            <x v="1"/>
            <x v="2"/>
          </reference>
        </references>
      </pivotArea>
    </format>
    <format dxfId="252">
      <pivotArea collapsedLevelsAreSubtotals="1" fieldPosition="0">
        <references count="2">
          <reference field="4294967294" count="1" selected="0">
            <x v="2"/>
          </reference>
          <reference field="2" count="1">
            <x v="57"/>
          </reference>
        </references>
      </pivotArea>
    </format>
    <format dxfId="251">
      <pivotArea collapsedLevelsAreSubtotals="1" fieldPosition="0">
        <references count="2">
          <reference field="4294967294" count="1" selected="0">
            <x v="2"/>
          </reference>
          <reference field="2" count="1">
            <x v="53"/>
          </reference>
        </references>
      </pivotArea>
    </format>
    <format dxfId="250">
      <pivotArea collapsedLevelsAreSubtotals="1" fieldPosition="0">
        <references count="2">
          <reference field="4294967294" count="1" selected="0">
            <x v="2"/>
          </reference>
          <reference field="2" count="1">
            <x v="58"/>
          </reference>
        </references>
      </pivotArea>
    </format>
    <format dxfId="249">
      <pivotArea collapsedLevelsAreSubtotals="1" fieldPosition="0">
        <references count="2">
          <reference field="4294967294" count="1" selected="0">
            <x v="2"/>
          </reference>
          <reference field="2" count="1">
            <x v="37"/>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59"/>
          </reference>
        </references>
      </pivotArea>
    </format>
    <format dxfId="244">
      <pivotArea collapsedLevelsAreSubtotals="1" fieldPosition="0">
        <references count="2">
          <reference field="4294967294" count="1" selected="0">
            <x v="2"/>
          </reference>
          <reference field="2" count="1">
            <x v="64"/>
          </reference>
        </references>
      </pivotArea>
    </format>
    <format dxfId="243">
      <pivotArea collapsedLevelsAreSubtotals="1" fieldPosition="0">
        <references count="2">
          <reference field="4294967294" count="1" selected="0">
            <x v="2"/>
          </reference>
          <reference field="2" count="1">
            <x v="65"/>
          </reference>
        </references>
      </pivotArea>
    </format>
    <format dxfId="242">
      <pivotArea collapsedLevelsAreSubtotals="1" fieldPosition="0">
        <references count="2">
          <reference field="4294967294" count="1" selected="0">
            <x v="2"/>
          </reference>
          <reference field="2" count="1">
            <x v="63"/>
          </reference>
        </references>
      </pivotArea>
    </format>
    <format dxfId="241">
      <pivotArea collapsedLevelsAreSubtotals="1" fieldPosition="0">
        <references count="2">
          <reference field="4294967294" count="1" selected="0">
            <x v="2"/>
          </reference>
          <reference field="2" count="1">
            <x v="61"/>
          </reference>
        </references>
      </pivotArea>
    </format>
    <format dxfId="240">
      <pivotArea collapsedLevelsAreSubtotals="1" fieldPosition="0">
        <references count="2">
          <reference field="4294967294" count="1" selected="0">
            <x v="2"/>
          </reference>
          <reference field="2" count="1">
            <x v="62"/>
          </reference>
        </references>
      </pivotArea>
    </format>
    <format dxfId="239">
      <pivotArea collapsedLevelsAreSubtotals="1" fieldPosition="0">
        <references count="2">
          <reference field="4294967294" count="1" selected="0">
            <x v="2"/>
          </reference>
          <reference field="2" count="1">
            <x v="66"/>
          </reference>
        </references>
      </pivotArea>
    </format>
    <format dxfId="238">
      <pivotArea collapsedLevelsAreSubtotals="1" fieldPosition="0">
        <references count="2">
          <reference field="4294967294" count="1" selected="0">
            <x v="2"/>
          </reference>
          <reference field="2" count="1">
            <x v="66"/>
          </reference>
        </references>
      </pivotArea>
    </format>
    <format dxfId="237">
      <pivotArea collapsedLevelsAreSubtotals="1" fieldPosition="0">
        <references count="2">
          <reference field="4294967294" count="1" selected="0">
            <x v="2"/>
          </reference>
          <reference field="2" count="1">
            <x v="67"/>
          </reference>
        </references>
      </pivotArea>
    </format>
    <format dxfId="236">
      <pivotArea collapsedLevelsAreSubtotals="1" fieldPosition="0">
        <references count="2">
          <reference field="4294967294" count="1" selected="0">
            <x v="2"/>
          </reference>
          <reference field="2" count="1">
            <x v="68"/>
          </reference>
        </references>
      </pivotArea>
    </format>
    <format dxfId="235">
      <pivotArea collapsedLevelsAreSubtotals="1" fieldPosition="0">
        <references count="2">
          <reference field="4294967294" count="1" selected="0">
            <x v="2"/>
          </reference>
          <reference field="2" count="1">
            <x v="71"/>
          </reference>
        </references>
      </pivotArea>
    </format>
    <format dxfId="234">
      <pivotArea collapsedLevelsAreSubtotals="1" fieldPosition="0">
        <references count="2">
          <reference field="4294967294" count="1" selected="0">
            <x v="2"/>
          </reference>
          <reference field="2" count="1">
            <x v="72"/>
          </reference>
        </references>
      </pivotArea>
    </format>
    <format dxfId="233">
      <pivotArea collapsedLevelsAreSubtotals="1" fieldPosition="0">
        <references count="2">
          <reference field="4294967294" count="1" selected="0">
            <x v="2"/>
          </reference>
          <reference field="2" count="1">
            <x v="60"/>
          </reference>
        </references>
      </pivotArea>
    </format>
    <format dxfId="232">
      <pivotArea collapsedLevelsAreSubtotals="1" fieldPosition="0">
        <references count="2">
          <reference field="4294967294" count="1" selected="0">
            <x v="2"/>
          </reference>
          <reference field="2" count="1">
            <x v="70"/>
          </reference>
        </references>
      </pivotArea>
    </format>
    <format dxfId="231">
      <pivotArea collapsedLevelsAreSubtotals="1" fieldPosition="0">
        <references count="2">
          <reference field="4294967294" count="1" selected="0">
            <x v="2"/>
          </reference>
          <reference field="2" count="1">
            <x v="73"/>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9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24">
        <item x="249"/>
        <item m="1" x="2221"/>
        <item m="1" x="2176"/>
        <item m="1" x="2175"/>
        <item m="1" x="2189"/>
        <item m="1" x="2179"/>
        <item m="1" x="2141"/>
        <item m="1" x="2160"/>
        <item m="1" x="2167"/>
        <item m="1" x="2187"/>
        <item m="1" x="2166"/>
        <item m="1" x="2195"/>
        <item m="1" x="2203"/>
        <item m="1" x="2164"/>
        <item m="1" x="2210"/>
        <item m="1" x="2157"/>
        <item m="1" x="2215"/>
        <item m="1" x="2170"/>
        <item m="1" x="2130"/>
        <item m="1" x="2219"/>
        <item m="1" x="2222"/>
        <item m="1" x="2137"/>
        <item m="1" x="2178"/>
        <item m="1" x="2132"/>
        <item m="1" x="2133"/>
        <item m="1" x="2135"/>
        <item m="1" x="2149"/>
        <item m="1" x="2150"/>
        <item m="1" x="2196"/>
        <item m="1" x="2184"/>
        <item m="1" x="2185"/>
        <item m="1" x="2190"/>
        <item m="1" x="2201"/>
        <item m="1" x="2180"/>
        <item m="1" x="2142"/>
        <item m="1" x="2147"/>
        <item m="1" x="2154"/>
        <item m="1" x="2204"/>
        <item x="0"/>
        <item m="1" x="2191"/>
        <item m="1" x="2197"/>
        <item m="1" x="2155"/>
        <item x="1"/>
        <item m="1" x="2198"/>
        <item m="1" x="2217"/>
        <item x="2"/>
        <item x="3"/>
        <item m="1" x="2161"/>
        <item m="1" x="2212"/>
        <item m="1" x="2158"/>
        <item m="1" x="2208"/>
        <item m="1" x="2216"/>
        <item m="1" x="2220"/>
        <item x="4"/>
        <item m="1" x="2131"/>
        <item x="5"/>
        <item x="6"/>
        <item m="1" x="217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3"/>
        <item x="157"/>
        <item x="158"/>
        <item x="159"/>
        <item x="160"/>
        <item x="161"/>
        <item x="162"/>
        <item x="163"/>
        <item x="164"/>
        <item x="165"/>
        <item x="166"/>
        <item x="167"/>
        <item x="168"/>
        <item x="169"/>
        <item m="1" x="216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1"/>
        <item x="276"/>
        <item x="277"/>
        <item x="278"/>
        <item x="275"/>
        <item m="1" x="2168"/>
        <item x="279"/>
        <item x="280"/>
        <item x="281"/>
        <item x="282"/>
        <item x="283"/>
        <item x="284"/>
        <item x="285"/>
        <item x="286"/>
        <item x="287"/>
        <item x="288"/>
        <item x="289"/>
        <item x="290"/>
        <item x="291"/>
        <item x="292"/>
        <item x="293"/>
        <item x="294"/>
        <item x="295"/>
        <item x="296"/>
        <item m="1" x="2172"/>
        <item x="297"/>
        <item x="298"/>
        <item x="299"/>
        <item m="1" x="2174"/>
        <item x="300"/>
        <item x="302"/>
        <item x="303"/>
        <item x="301"/>
        <item x="304"/>
        <item x="305"/>
        <item x="306"/>
        <item x="307"/>
        <item x="308"/>
        <item x="309"/>
        <item x="310"/>
        <item x="311"/>
        <item x="312"/>
        <item m="1" x="2138"/>
        <item x="313"/>
        <item m="1" x="2140"/>
        <item x="314"/>
        <item x="315"/>
        <item x="316"/>
        <item x="317"/>
        <item x="318"/>
        <item x="319"/>
        <item x="320"/>
        <item x="321"/>
        <item m="1" x="2186"/>
        <item x="323"/>
        <item x="324"/>
        <item x="325"/>
        <item x="326"/>
        <item x="322"/>
        <item x="327"/>
        <item x="328"/>
        <item x="329"/>
        <item x="330"/>
        <item x="331"/>
        <item m="1" x="2177"/>
        <item x="332"/>
        <item m="1" x="2139"/>
        <item x="333"/>
        <item x="334"/>
        <item x="335"/>
        <item x="336"/>
        <item x="337"/>
        <item x="338"/>
        <item x="344"/>
        <item m="1" x="214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6"/>
        <item x="375"/>
        <item x="376"/>
        <item x="373"/>
        <item x="377"/>
        <item x="378"/>
        <item x="379"/>
        <item x="380"/>
        <item m="1" x="2181"/>
        <item x="381"/>
        <item x="382"/>
        <item x="383"/>
        <item x="384"/>
        <item x="385"/>
        <item x="386"/>
        <item x="387"/>
        <item x="388"/>
        <item x="389"/>
        <item x="390"/>
        <item x="391"/>
        <item x="392"/>
        <item x="393"/>
        <item x="394"/>
        <item x="395"/>
        <item x="396"/>
        <item x="397"/>
        <item x="399"/>
        <item x="400"/>
        <item x="401"/>
        <item x="398"/>
        <item x="402"/>
        <item m="1" x="2182"/>
        <item x="403"/>
        <item x="404"/>
        <item x="405"/>
        <item x="406"/>
        <item x="407"/>
        <item x="408"/>
        <item x="409"/>
        <item m="1" x="2148"/>
        <item x="410"/>
        <item x="411"/>
        <item x="421"/>
        <item x="412"/>
        <item x="413"/>
        <item x="414"/>
        <item x="415"/>
        <item x="416"/>
        <item x="417"/>
        <item m="1" x="2202"/>
        <item x="418"/>
        <item x="419"/>
        <item x="420"/>
        <item x="423"/>
        <item x="443"/>
        <item x="424"/>
        <item x="422"/>
        <item x="425"/>
        <item x="426"/>
        <item x="427"/>
        <item x="428"/>
        <item x="429"/>
        <item x="430"/>
        <item x="431"/>
        <item x="432"/>
        <item m="1" x="2194"/>
        <item x="433"/>
        <item x="434"/>
        <item x="435"/>
        <item x="436"/>
        <item x="438"/>
        <item x="437"/>
        <item x="439"/>
        <item x="440"/>
        <item x="442"/>
        <item x="441"/>
        <item x="445"/>
        <item x="446"/>
        <item x="447"/>
        <item x="444"/>
        <item x="448"/>
        <item x="449"/>
        <item x="450"/>
        <item x="451"/>
        <item x="452"/>
        <item x="453"/>
        <item x="454"/>
        <item x="455"/>
        <item x="456"/>
        <item x="457"/>
        <item m="1" x="2156"/>
        <item x="458"/>
        <item x="459"/>
        <item m="1" x="2205"/>
        <item x="460"/>
        <item x="461"/>
        <item x="462"/>
        <item x="463"/>
        <item m="1" x="2214"/>
        <item x="464"/>
        <item x="465"/>
        <item x="466"/>
        <item x="467"/>
        <item x="468"/>
        <item x="469"/>
        <item x="470"/>
        <item m="1" x="2193"/>
        <item x="471"/>
        <item x="472"/>
        <item x="473"/>
        <item x="474"/>
        <item x="475"/>
        <item x="476"/>
        <item x="477"/>
        <item x="478"/>
        <item x="479"/>
        <item x="480"/>
        <item x="481"/>
        <item x="482"/>
        <item x="483"/>
        <item x="484"/>
        <item m="1" x="2169"/>
        <item x="490"/>
        <item x="485"/>
        <item x="486"/>
        <item x="487"/>
        <item x="488"/>
        <item x="489"/>
        <item x="491"/>
        <item x="492"/>
        <item m="1" x="2162"/>
        <item m="1" x="2206"/>
        <item x="503"/>
        <item m="1" x="2209"/>
        <item x="493"/>
        <item x="494"/>
        <item x="504"/>
        <item x="495"/>
        <item x="496"/>
        <item x="497"/>
        <item x="498"/>
        <item x="499"/>
        <item x="500"/>
        <item x="501"/>
        <item x="502"/>
        <item x="505"/>
        <item x="506"/>
        <item x="507"/>
        <item x="508"/>
        <item m="1" x="215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8"/>
        <item x="564"/>
        <item x="565"/>
        <item x="566"/>
        <item x="567"/>
        <item x="568"/>
        <item x="569"/>
        <item x="570"/>
        <item x="571"/>
        <item x="572"/>
        <item x="573"/>
        <item x="574"/>
        <item m="1" x="213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5"/>
        <item x="698"/>
        <item x="708"/>
        <item x="709"/>
        <item x="710"/>
        <item x="699"/>
        <item x="700"/>
        <item x="701"/>
        <item x="702"/>
        <item x="703"/>
        <item x="704"/>
        <item x="705"/>
        <item x="706"/>
        <item x="707"/>
        <item x="711"/>
        <item x="726"/>
        <item x="727"/>
        <item x="734"/>
        <item x="712"/>
        <item x="728"/>
        <item x="729"/>
        <item m="1" x="219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1"/>
        <item x="753"/>
        <item m="1" x="2153"/>
        <item x="740"/>
        <item x="754"/>
        <item x="741"/>
        <item x="742"/>
        <item x="743"/>
        <item x="744"/>
        <item x="745"/>
        <item x="746"/>
        <item x="747"/>
        <item x="755"/>
        <item x="748"/>
        <item x="757"/>
        <item x="758"/>
        <item x="769"/>
        <item x="759"/>
        <item m="1" x="2200"/>
        <item x="760"/>
        <item x="761"/>
        <item x="770"/>
        <item m="1" x="2207"/>
        <item x="762"/>
        <item x="771"/>
        <item x="763"/>
        <item x="764"/>
        <item x="765"/>
        <item x="766"/>
        <item x="772"/>
        <item x="773"/>
        <item x="767"/>
        <item x="768"/>
        <item x="774"/>
        <item x="775"/>
        <item x="790"/>
        <item x="776"/>
        <item x="791"/>
        <item x="777"/>
        <item x="778"/>
        <item x="792"/>
        <item x="779"/>
        <item x="780"/>
        <item x="781"/>
        <item x="782"/>
        <item x="793"/>
        <item x="783"/>
        <item x="794"/>
        <item x="795"/>
        <item x="212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8"/>
        <item x="944"/>
        <item m="1" x="215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9"/>
        <item x="1583"/>
        <item x="1577"/>
        <item x="1578"/>
        <item x="1576"/>
        <item x="1579"/>
        <item x="1580"/>
        <item x="1586"/>
        <item x="1587"/>
        <item x="1581"/>
        <item x="1582"/>
        <item x="1588"/>
        <item x="1589"/>
        <item x="1590"/>
        <item x="1602"/>
        <item x="1612"/>
        <item m="1" x="214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9">
        <item h="1" sd="0" x="60"/>
        <item h="1" sd="0" x="149"/>
        <item h="1" x="756"/>
        <item h="1" sd="0" m="1" x="807"/>
        <item h="1" sd="0" x="724"/>
        <item h="1" sd="0" m="1" x="880"/>
        <item h="1" sd="0" x="572"/>
        <item h="1" sd="0" m="1" x="979"/>
        <item h="1" sd="0" m="1" x="820"/>
        <item h="1" sd="0" x="464"/>
        <item h="1" sd="0" m="1" x="842"/>
        <item h="1" x="757"/>
        <item h="1" sd="0" x="18"/>
        <item h="1" sd="0" x="288"/>
        <item h="1" sd="0" m="1" x="1020"/>
        <item h="1" sd="0" x="146"/>
        <item h="1" sd="0" x="179"/>
        <item h="1" sd="0" x="490"/>
        <item h="1" sd="0" x="673"/>
        <item h="1" sd="0" m="1" x="1017"/>
        <item h="1" sd="0" x="641"/>
        <item h="1" sd="0" x="623"/>
        <item h="1" sd="0" x="100"/>
        <item h="1" sd="0" x="606"/>
        <item h="1" sd="0" m="1" x="826"/>
        <item h="1" sd="0" m="1" x="983"/>
        <item h="1" sd="0" x="137"/>
        <item h="1" sd="0" m="1" x="965"/>
        <item h="1" sd="0" x="231"/>
        <item h="1" sd="0" m="1" x="797"/>
        <item sd="0" x="759"/>
        <item h="1" sd="0" m="1" x="970"/>
        <item h="1" sd="0" m="1" x="859"/>
        <item h="1" sd="0" x="363"/>
        <item h="1" sd="0" x="510"/>
        <item sd="0" x="563"/>
        <item h="1" sd="0" x="651"/>
        <item h="1" x="736"/>
        <item h="1" sd="0" x="375"/>
        <item h="1" sd="0" x="379"/>
        <item h="1" sd="0" m="1" x="856"/>
        <item h="1" sd="0" x="718"/>
        <item h="1" sd="0" m="1" x="834"/>
        <item h="1" sd="0" m="1" x="887"/>
        <item h="1" sd="0" x="208"/>
        <item h="1" sd="0" x="593"/>
        <item h="1" x="766"/>
        <item h="1" sd="0" x="422"/>
        <item h="1" x="760"/>
        <item h="1" sd="0" x="159"/>
        <item h="1" sd="0" x="616"/>
        <item h="1" sd="0" x="508"/>
        <item h="1" sd="0" x="471"/>
        <item h="1" sd="0" x="258"/>
        <item h="1" sd="0" x="282"/>
        <item h="1" x="779"/>
        <item h="1" sd="0" x="144"/>
        <item h="1" sd="0" x="191"/>
        <item h="1" sd="0" x="217"/>
        <item h="1" sd="0" x="322"/>
        <item h="1" sd="0" x="256"/>
        <item h="1" sd="0" x="533"/>
        <item h="1" sd="0" x="189"/>
        <item h="1" sd="0" m="1" x="919"/>
        <item h="1" sd="0" x="325"/>
        <item h="1" sd="0" x="481"/>
        <item h="1" sd="0" m="1" x="1021"/>
        <item h="1" sd="0" m="1" x="917"/>
        <item h="1" sd="0" x="528"/>
        <item h="1" sd="0" x="630"/>
        <item h="1" sd="0" x="223"/>
        <item h="1" sd="0" m="1" x="809"/>
        <item h="1" sd="0" x="239"/>
        <item h="1" sd="0" x="521"/>
        <item h="1" sd="0" x="135"/>
        <item h="1" sd="0" x="140"/>
        <item h="1" sd="0" x="479"/>
        <item h="1" sd="0" m="1" x="994"/>
        <item h="1" sd="0" m="1" x="923"/>
        <item h="1" sd="0" x="219"/>
        <item h="1" sd="0" m="1" x="1033"/>
        <item h="1" sd="0" x="562"/>
        <item h="1" x="744"/>
        <item h="1" x="761"/>
        <item h="1" sd="0" x="711"/>
        <item h="1" sd="0" x="683"/>
        <item h="1" sd="0" x="93"/>
        <item h="1" sd="0" m="1" x="991"/>
        <item h="1" sd="0" x="399"/>
        <item h="1" sd="0" x="222"/>
        <item h="1" sd="0" m="1" x="822"/>
        <item h="1" sd="0" x="337"/>
        <item h="1" sd="0" x="207"/>
        <item h="1" sd="0" x="517"/>
        <item h="1" sd="0" x="489"/>
        <item h="1" sd="0" x="184"/>
        <item h="1" sd="0" x="152"/>
        <item h="1" sd="0" m="1" x="1004"/>
        <item h="1" sd="0" x="40"/>
        <item h="1" sd="0" x="281"/>
        <item h="1" sd="0" x="170"/>
        <item h="1" sd="0" x="317"/>
        <item h="1" sd="0" x="358"/>
        <item h="1" sd="0" x="214"/>
        <item h="1" sd="0" x="370"/>
        <item h="1" sd="0" x="378"/>
        <item h="1" sd="0" x="279"/>
        <item h="1" sd="0" m="1" x="860"/>
        <item h="1" sd="0" x="156"/>
        <item h="1" sd="0" x="700"/>
        <item h="1" sd="0" x="639"/>
        <item h="1" sd="0" x="253"/>
        <item h="1" sd="0" m="1" x="980"/>
        <item h="1" sd="0" x="442"/>
        <item h="1" sd="0" m="1" x="788"/>
        <item h="1" sd="0" x="409"/>
        <item h="1" sd="0" x="365"/>
        <item h="1" sd="0" m="1" x="841"/>
        <item h="1" sd="0" m="1" x="805"/>
        <item sd="0" x="666"/>
        <item h="1" sd="0" x="556"/>
        <item h="1" sd="0" x="383"/>
        <item h="1" sd="0" x="259"/>
        <item h="1" sd="0" x="463"/>
        <item h="1" sd="0" x="252"/>
        <item h="1" sd="0" x="643"/>
        <item h="1" sd="0" x="537"/>
        <item h="1" sd="0" m="1" x="922"/>
        <item h="1" sd="0" x="577"/>
        <item h="1" sd="0" x="597"/>
        <item h="1" sd="0" x="12"/>
        <item h="1" sd="0" x="571"/>
        <item h="1" sd="0" m="1" x="993"/>
        <item h="1" sd="0" x="569"/>
        <item h="1" sd="0" x="352"/>
        <item h="1" sd="0" x="218"/>
        <item h="1" sd="0" x="371"/>
        <item h="1" sd="0" x="224"/>
        <item h="1" sd="0" x="63"/>
        <item h="1" sd="0" x="8"/>
        <item h="1" sd="0" x="102"/>
        <item h="1" sd="0" m="1" x="827"/>
        <item h="1" sd="0" m="1" x="1023"/>
        <item h="1" sd="0" x="550"/>
        <item h="1" sd="0" x="319"/>
        <item h="1" sd="0" m="1" x="833"/>
        <item h="1" sd="0" m="1" x="1034"/>
        <item h="1" sd="0" x="386"/>
        <item h="1" sd="0" x="634"/>
        <item h="1" sd="0" x="31"/>
        <item h="1" sd="0" x="55"/>
        <item h="1" sd="0" x="227"/>
        <item h="1" sd="0" x="453"/>
        <item h="1" sd="0" x="356"/>
        <item h="1" sd="0" x="161"/>
        <item h="1" sd="0" x="153"/>
        <item h="1" sd="0" x="653"/>
        <item h="1" sd="0" x="553"/>
        <item h="1" sd="0" x="704"/>
        <item h="1" sd="0" m="1" x="907"/>
        <item h="1" sd="0" x="133"/>
        <item h="1" sd="0" m="1" x="813"/>
        <item h="1" sd="0" m="1" x="806"/>
        <item h="1" sd="0" m="1" x="1009"/>
        <item h="1" sd="0" x="668"/>
        <item h="1" x="763"/>
        <item h="1" sd="0" x="681"/>
        <item h="1" sd="0" x="685"/>
        <item h="1" sd="0" x="46"/>
        <item h="1" sd="0" x="374"/>
        <item h="1" sd="0" m="1" x="815"/>
        <item h="1" sd="0" x="423"/>
        <item h="1" sd="0" x="574"/>
        <item h="1" sd="0" x="367"/>
        <item h="1" sd="0" x="270"/>
        <item h="1" sd="0" m="1" x="897"/>
        <item h="1" sd="0" m="1" x="862"/>
        <item h="1" sd="0" x="427"/>
        <item h="1" sd="0" x="411"/>
        <item h="1" sd="0" x="465"/>
        <item h="1" sd="0" m="1" x="898"/>
        <item h="1" sd="0" m="1" x="878"/>
        <item h="1" sd="0" m="1" x="990"/>
        <item h="1" sd="0" m="1" x="933"/>
        <item h="1" sd="0" m="1" x="894"/>
        <item h="1" sd="0" x="366"/>
        <item h="1" sd="0" x="437"/>
        <item h="1" sd="0" x="506"/>
        <item h="1" sd="0" x="632"/>
        <item h="1" sd="0" m="1" x="908"/>
        <item h="1" sd="0" x="567"/>
        <item h="1" sd="0" x="665"/>
        <item h="1" sd="0" x="534"/>
        <item h="1" sd="0" x="456"/>
        <item h="1" sd="0" x="318"/>
        <item h="1" sd="0" m="1" x="855"/>
        <item h="1" sd="0" x="697"/>
        <item h="1" sd="0" x="312"/>
        <item h="1" sd="0" x="273"/>
        <item h="1" sd="0" x="428"/>
        <item h="1" sd="0" x="519"/>
        <item h="1" sd="0" m="1" x="955"/>
        <item h="1" sd="0" x="396"/>
        <item h="1" x="752"/>
        <item h="1" sd="0" x="605"/>
        <item h="1" sd="0" x="402"/>
        <item h="1" sd="0" x="710"/>
        <item h="1" sd="0" x="201"/>
        <item h="1" sd="0" m="1" x="882"/>
        <item h="1" x="780"/>
        <item h="1" sd="0" x="160"/>
        <item h="1" sd="0" x="443"/>
        <item h="1" sd="0" m="1" x="987"/>
        <item h="1" sd="0" m="1" x="947"/>
        <item h="1" sd="0" m="1" x="840"/>
        <item h="1" x="747"/>
        <item h="1" sd="0" x="451"/>
        <item h="1" sd="0" x="538"/>
        <item h="1" sd="0" x="414"/>
        <item h="1" sd="0" x="413"/>
        <item h="1" sd="0" x="277"/>
        <item h="1" sd="0" x="467"/>
        <item h="1" sd="0" m="1" x="941"/>
        <item h="1" sd="0" x="225"/>
        <item h="1" sd="0" m="1" x="811"/>
        <item h="1" sd="0" m="1" x="814"/>
        <item h="1" sd="0" x="522"/>
        <item h="1" sd="0" x="468"/>
        <item h="1" sd="0" x="539"/>
        <item h="1" sd="0" x="633"/>
        <item h="1" sd="0" m="1" x="825"/>
        <item h="1" sd="0" x="292"/>
        <item h="1" sd="0" x="15"/>
        <item h="1" sd="0" m="1" x="853"/>
        <item h="1" sd="0" m="1" x="868"/>
        <item h="1" sd="0" x="662"/>
        <item h="1" sd="0" x="0"/>
        <item h="1" sd="0" x="232"/>
        <item h="1" sd="0" x="679"/>
        <item h="1" sd="0" x="213"/>
        <item h="1" sd="0" m="1" x="989"/>
        <item h="1" sd="0" x="316"/>
        <item h="1" x="750"/>
        <item h="1" sd="0" x="702"/>
        <item h="1" sd="0" x="513"/>
        <item h="1" sd="0" x="436"/>
        <item h="1" sd="0" x="449"/>
        <item h="1" sd="0" m="1" x="796"/>
        <item h="1" sd="0" x="291"/>
        <item h="1" x="739"/>
        <item h="1" sd="0" x="391"/>
        <item h="1" sd="0" x="333"/>
        <item h="1" x="743"/>
        <item sd="0" x="339"/>
        <item h="1" sd="0" x="275"/>
        <item h="1" sd="0" m="1" x="828"/>
        <item sd="0" x="174"/>
        <item h="1" sd="0" x="171"/>
        <item h="1" sd="0" x="233"/>
        <item h="1" sd="0" x="78"/>
        <item h="1" sd="0" m="1" x="888"/>
        <item h="1" sd="0" x="236"/>
        <item h="1" sd="0" x="58"/>
        <item h="1" sd="0" m="1" x="958"/>
        <item h="1" sd="0" x="474"/>
        <item h="1" sd="0" x="511"/>
        <item h="1" sd="0" x="408"/>
        <item h="1" sd="0" x="587"/>
        <item h="1" sd="0" x="240"/>
        <item h="1" sd="0" m="1" x="821"/>
        <item h="1" sd="0" x="182"/>
        <item h="1" sd="0" x="307"/>
        <item h="1" sd="0" m="1" x="831"/>
        <item h="1" sd="0" x="648"/>
        <item h="1" x="777"/>
        <item h="1" sd="0" x="290"/>
        <item h="1" sd="0" m="1" x="914"/>
        <item h="1" sd="0" m="1" x="976"/>
        <item h="1" sd="0" x="636"/>
        <item h="1" sd="0" x="499"/>
        <item h="1" sd="0" x="447"/>
        <item h="1" sd="0" x="132"/>
        <item h="1" sd="0" x="56"/>
        <item h="1" sd="0" x="126"/>
        <item h="1" sd="0" x="22"/>
        <item h="1" sd="0" x="187"/>
        <item h="1" sd="0" m="1" x="802"/>
        <item h="1" sd="0" m="1" x="1007"/>
        <item h="1" sd="0" m="1" x="808"/>
        <item h="1" sd="0" x="11"/>
        <item h="1" sd="0" x="670"/>
        <item h="1" sd="0" x="353"/>
        <item h="1" sd="0" x="542"/>
        <item h="1" sd="0" m="1" x="893"/>
        <item h="1" sd="0" x="124"/>
        <item h="1" sd="0" x="646"/>
        <item h="1" sd="0" m="1" x="1037"/>
        <item h="1" sd="0" x="77"/>
        <item h="1" sd="0" m="1" x="918"/>
        <item h="1" sd="0" x="435"/>
        <item h="1" sd="0" x="92"/>
        <item h="1" sd="0" x="35"/>
        <item h="1" sd="0" x="196"/>
        <item h="1" sd="0" m="1" x="1016"/>
        <item h="1" sd="0" x="1"/>
        <item h="1" sd="0" x="180"/>
        <item h="1" sd="0" x="430"/>
        <item h="1" sd="0" x="285"/>
        <item h="1" x="748"/>
        <item h="1" sd="0" x="581"/>
        <item h="1" sd="0" m="1" x="936"/>
        <item h="1" sd="0" x="42"/>
        <item h="1" sd="0" x="469"/>
        <item h="1" sd="0" x="440"/>
        <item h="1" sd="0" m="1" x="957"/>
        <item h="1" sd="0" m="1" x="926"/>
        <item h="1" sd="0" m="1" x="944"/>
        <item h="1" sd="0" m="1" x="876"/>
        <item h="1" sd="0" x="84"/>
        <item h="1" sd="0" x="106"/>
        <item h="1" sd="0" x="727"/>
        <item h="1" sd="0" m="1" x="787"/>
        <item h="1" sd="0" x="526"/>
        <item h="1" sd="0" x="592"/>
        <item h="1" sd="0" x="484"/>
        <item h="1" sd="0" x="336"/>
        <item h="1" sd="0" x="659"/>
        <item h="1" sd="0" x="669"/>
        <item h="1" sd="0" m="1" x="950"/>
        <item h="1" sd="0" x="560"/>
        <item h="1" sd="0" x="714"/>
        <item sd="0" x="709"/>
        <item sd="0" x="599"/>
        <item h="1" sd="0" m="1" x="789"/>
        <item h="1" sd="0" m="1" x="784"/>
        <item h="1" sd="0" m="1" x="937"/>
        <item h="1" sd="0" m="1" x="817"/>
        <item h="1" sd="0" x="515"/>
        <item h="1" sd="0" x="715"/>
        <item h="1" sd="0" x="677"/>
        <item h="1" sd="0" x="698"/>
        <item h="1" sd="0" m="1" x="967"/>
        <item h="1" sd="0" m="1" x="818"/>
        <item h="1" sd="0" x="16"/>
        <item h="1" sd="0" m="1" x="901"/>
        <item h="1" sd="0" x="407"/>
        <item h="1" sd="0" x="603"/>
        <item h="1" sd="0" m="1" x="946"/>
        <item h="1" sd="0" m="1" x="858"/>
        <item h="1" sd="0" x="280"/>
        <item h="1" sd="0" x="104"/>
        <item h="1" sd="0" x="332"/>
        <item h="1" sd="0" m="1" x="881"/>
        <item h="1" sd="0" x="348"/>
        <item h="1" sd="0" x="23"/>
        <item sd="0" x="693"/>
        <item h="1" sd="0" m="1" x="835"/>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7"/>
        <item h="1" sd="0" m="1" x="1002"/>
        <item h="1" sd="0" x="87"/>
        <item h="1" sd="0" x="501"/>
        <item h="1" sd="0" x="690"/>
        <item h="1" sd="0" x="450"/>
        <item h="1" sd="0" x="33"/>
        <item h="1" sd="0" x="19"/>
        <item h="1" sd="0" x="389"/>
        <item h="1" sd="0" m="1" x="791"/>
        <item h="1" sd="0" x="403"/>
        <item h="1" sd="0" x="20"/>
        <item h="1" sd="0" m="1" x="803"/>
        <item h="1" sd="0" x="584"/>
        <item h="1" sd="0" x="96"/>
        <item h="1" sd="0" x="555"/>
        <item h="1" sd="0" x="438"/>
        <item h="1" sd="0" m="1" x="830"/>
        <item h="1" sd="0" m="1" x="1019"/>
        <item h="1" sd="0" m="1" x="996"/>
        <item h="1" sd="0" m="1" x="869"/>
        <item h="1" sd="0" x="588"/>
        <item h="1" sd="0" x="120"/>
        <item h="1" sd="0" x="590"/>
        <item h="1" sd="0" x="131"/>
        <item h="1" sd="0" x="119"/>
        <item h="1" sd="0" m="1" x="948"/>
        <item h="1" sd="0" m="1" x="912"/>
        <item h="1" sd="0" m="1" x="939"/>
        <item h="1" sd="0" m="1" x="801"/>
        <item h="1" sd="0" m="1" x="924"/>
        <item h="1" sd="0" x="228"/>
        <item h="1" sd="0" x="39"/>
        <item h="1" sd="0" x="619"/>
        <item h="1" sd="0" x="108"/>
        <item h="1" sd="0" x="24"/>
        <item h="1" x="729"/>
        <item h="1" sd="0" x="139"/>
        <item h="1" sd="0" x="393"/>
        <item h="1" sd="0" m="1" x="1006"/>
        <item h="1" sd="0" x="613"/>
        <item h="1" sd="0" x="17"/>
        <item h="1" sd="0" x="461"/>
        <item h="1" x="742"/>
        <item h="1" x="769"/>
        <item h="1" sd="0" x="441"/>
        <item h="1" sd="0" x="248"/>
        <item h="1" sd="0" x="48"/>
        <item h="1" sd="0" m="1" x="920"/>
        <item h="1" sd="0" m="1" x="981"/>
        <item h="1" sd="0" x="134"/>
        <item h="1" sd="0" x="596"/>
        <item h="1" sd="0" m="1" x="890"/>
        <item h="1" sd="0" x="69"/>
        <item h="1" sd="0" x="654"/>
        <item h="1" sd="0" m="1" x="954"/>
        <item h="1" sd="0" x="34"/>
        <item h="1" sd="0" x="206"/>
        <item h="1" sd="0" m="1" x="1022"/>
        <item h="1" sd="0" m="1" x="896"/>
        <item h="1" sd="0" m="1" x="915"/>
        <item h="1" sd="0" m="1" x="857"/>
        <item h="1" sd="0" x="268"/>
        <item h="1" sd="0" x="376"/>
        <item h="1" sd="0" x="331"/>
        <item h="1" sd="0" m="1" x="849"/>
        <item h="1" sd="0" x="360"/>
        <item h="1" sd="0" m="1" x="997"/>
        <item h="1" sd="0" x="89"/>
        <item h="1" sd="0" x="355"/>
        <item sd="0" x="642"/>
        <item h="1" sd="0" m="1" x="895"/>
        <item h="1" sd="0" x="168"/>
        <item h="1" sd="0" m="1" x="792"/>
        <item h="1" sd="0" m="1" x="785"/>
        <item h="1" sd="0" x="473"/>
        <item h="1" sd="0" x="272"/>
        <item h="1" sd="0" x="523"/>
        <item h="1" sd="0" x="51"/>
        <item h="1" sd="0" x="190"/>
        <item h="1" sd="0" x="625"/>
        <item h="1" sd="0" x="50"/>
        <item h="1" sd="0" x="79"/>
        <item h="1" sd="0" x="32"/>
        <item h="1" sd="0" m="1" x="984"/>
        <item h="1" sd="0" x="667"/>
        <item h="1" sd="0" x="188"/>
        <item h="1" x="765"/>
        <item h="1" sd="0" x="110"/>
        <item h="1" sd="0" m="1" x="1003"/>
        <item h="1" x="776"/>
        <item h="1" sd="0" m="1" x="1000"/>
        <item h="1" sd="0" m="1" x="905"/>
        <item h="1" sd="0" m="1" x="851"/>
        <item h="1" sd="0" m="1" x="900"/>
        <item h="1" sd="0" m="1" x="872"/>
        <item h="1" sd="0" x="226"/>
        <item h="1" sd="0" x="57"/>
        <item h="1" sd="0" m="1" x="903"/>
        <item h="1" sd="0" x="530"/>
        <item h="1" sd="0" x="554"/>
        <item h="1" x="734"/>
        <item h="1" sd="0" x="340"/>
        <item h="1" sd="0" x="604"/>
        <item h="1" sd="0" x="265"/>
        <item h="1" sd="0" x="448"/>
        <item h="1" sd="0" x="628"/>
        <item h="1" x="771"/>
        <item h="1" sd="0" m="1" x="942"/>
        <item h="1" sd="0" x="294"/>
        <item h="1" sd="0" m="1" x="930"/>
        <item h="1" sd="0" x="585"/>
        <item h="1" sd="0" x="583"/>
        <item h="1" sd="0" x="62"/>
        <item h="1" sd="0" x="295"/>
        <item h="1" sd="0" x="3"/>
        <item h="1" sd="0" x="151"/>
        <item h="1" sd="0" x="415"/>
        <item h="1" sd="0" x="503"/>
        <item h="1" sd="0" x="210"/>
        <item h="1" sd="0" x="54"/>
        <item h="1" sd="0" m="1" x="962"/>
        <item h="1" sd="0" m="1" x="945"/>
        <item h="1" sd="0" x="387"/>
        <item h="1" sd="0" m="1" x="804"/>
        <item h="1" sd="0" x="323"/>
        <item h="1" sd="0" x="713"/>
        <item h="1" sd="0" x="678"/>
        <item h="1" sd="0" m="1" x="838"/>
        <item h="1" sd="0" x="75"/>
        <item h="1" sd="0" x="476"/>
        <item h="1" sd="0" x="527"/>
        <item h="1" sd="0" m="1" x="867"/>
        <item h="1" sd="0" x="186"/>
        <item h="1" sd="0" x="486"/>
        <item h="1" sd="0" x="674"/>
        <item h="1" sd="0" x="429"/>
        <item h="1" sd="0" x="361"/>
        <item h="1" sd="0" x="368"/>
        <item sd="0" x="721"/>
        <item sd="0" x="767"/>
        <item h="1" sd="0" x="327"/>
        <item h="1" sd="0" x="195"/>
        <item h="1" sd="0" x="687"/>
        <item h="1" x="775"/>
        <item h="1" sd="0" x="566"/>
        <item h="1" sd="0" m="1" x="935"/>
        <item h="1" sd="0" m="1" x="975"/>
        <item h="1" sd="0" x="123"/>
        <item h="1" sd="0" x="497"/>
        <item sd="0" x="719"/>
        <item h="1" sd="0" m="1" x="864"/>
        <item h="1" sd="0" x="194"/>
        <item h="1" sd="0" x="557"/>
        <item h="1" sd="0" x="663"/>
        <item h="1" sd="0" x="121"/>
        <item h="1" x="773"/>
        <item h="1" sd="0" x="53"/>
        <item h="1" sd="0" x="472"/>
        <item h="1" sd="0" x="549"/>
        <item h="1" sd="0" x="565"/>
        <item h="1" sd="0" m="1" x="992"/>
        <item h="1" m="1" x="916"/>
        <item h="1" sd="0" x="278"/>
        <item h="1" x="751"/>
        <item h="1" sd="0" x="212"/>
        <item h="1" sd="0" m="1" x="873"/>
        <item h="1" sd="0" m="1" x="977"/>
        <item h="1" sd="0" m="1" x="968"/>
        <item h="1" sd="0" x="631"/>
        <item h="1" sd="0" m="1" x="1035"/>
        <item h="1" sd="0" m="1" x="819"/>
        <item h="1" sd="0" x="675"/>
        <item h="1" sd="0" m="1" x="1029"/>
        <item h="1" sd="0" x="691"/>
        <item h="1" sd="0" x="117"/>
        <item h="1" sd="0" x="111"/>
        <item h="1" sd="0" x="671"/>
        <item h="1" sd="0" x="502"/>
        <item h="1" sd="0" x="417"/>
        <item h="1" sd="0" x="81"/>
        <item h="1" sd="0" x="7"/>
        <item h="1" sd="0" x="235"/>
        <item h="1" sd="0" x="434"/>
        <item h="1" sd="0" x="287"/>
        <item h="1" sd="0" m="1" x="966"/>
        <item h="1" sd="0" m="1" x="1013"/>
        <item h="1" sd="0" x="491"/>
        <item h="1" sd="0" x="722"/>
        <item h="1" sd="0" x="2"/>
        <item h="1" sd="0" x="637"/>
        <item h="1" sd="0" m="1" x="1028"/>
        <item h="1" sd="0" m="1" x="886"/>
        <item h="1" sd="0" x="692"/>
        <item h="1" sd="0" x="536"/>
        <item h="1" sd="0" x="163"/>
        <item h="1" sd="0" x="431"/>
        <item h="1" sd="0" m="1" x="960"/>
        <item h="1" sd="0" x="650"/>
        <item h="1" sd="0" x="680"/>
        <item h="1" sd="0" x="478"/>
        <item h="1" sd="0" x="602"/>
        <item h="1" sd="0" m="1" x="846"/>
        <item h="1" sd="0" x="445"/>
        <item h="1" sd="0" m="1" x="832"/>
        <item h="1" sd="0" m="1" x="1036"/>
        <item h="1" sd="0" m="1" x="798"/>
        <item h="1" sd="0" m="1" x="795"/>
        <item h="1" sd="0" x="130"/>
        <item h="1" sd="0" x="88"/>
        <item h="1" sd="0" m="1" x="1031"/>
        <item h="1" sd="0" x="204"/>
        <item h="1" sd="0" x="72"/>
        <item h="1" sd="0" x="73"/>
        <item h="1" sd="0" x="28"/>
        <item h="1" sd="0" x="47"/>
        <item h="1" sd="0" x="181"/>
        <item h="1" sd="0" x="26"/>
        <item h="1" sd="0" x="86"/>
        <item h="1" sd="0" x="230"/>
        <item h="1" sd="0" m="1" x="902"/>
        <item h="1" sd="0" m="1" x="885"/>
        <item h="1" x="737"/>
        <item h="1" sd="0" m="1" x="92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1"/>
        <item h="1" sd="0" x="178"/>
        <item h="1" sd="0" x="266"/>
        <item h="1" sd="0" x="364"/>
        <item h="1" x="778"/>
        <item h="1" sd="0" x="525"/>
        <item h="1" sd="0" x="98"/>
        <item h="1" sd="0" x="589"/>
        <item h="1" sd="0" x="165"/>
        <item h="1" sd="0" x="580"/>
        <item h="1" sd="0" x="66"/>
        <item sd="0" x="688"/>
        <item h="1" sd="0" x="5"/>
        <item h="1" sd="0" x="388"/>
        <item h="1" sd="0" x="545"/>
        <item h="1" sd="0" x="576"/>
        <item h="1" m="1" x="931"/>
        <item sd="0" x="635"/>
        <item h="1" sd="0" m="1" x="845"/>
        <item h="1" sd="0" x="359"/>
        <item h="1" sd="0" m="1" x="1026"/>
        <item h="1" sd="0" x="425"/>
        <item h="1" sd="0" x="269"/>
        <item h="1" sd="0" x="215"/>
        <item h="1" sd="0" x="349"/>
        <item h="1" sd="0" x="283"/>
        <item h="1" sd="0" x="185"/>
        <item h="1" sd="0" x="460"/>
        <item h="1" sd="0" x="220"/>
        <item h="1" sd="0" x="703"/>
        <item h="1" sd="0" x="598"/>
        <item h="1" sd="0" x="644"/>
        <item h="1" x="754"/>
        <item h="1" sd="0" x="624"/>
        <item h="1" sd="0" x="547"/>
        <item h="1" sd="0" m="1" x="1014"/>
        <item h="1" sd="0" m="1" x="790"/>
        <item h="1" sd="0" x="4"/>
        <item h="1" sd="0" x="377"/>
        <item h="1" sd="0" x="262"/>
        <item h="1" sd="0" x="454"/>
        <item h="1" sd="0" x="326"/>
        <item h="1" sd="0" x="173"/>
        <item h="1" sd="0" x="200"/>
        <item h="1" sd="0" m="1" x="829"/>
        <item h="1" sd="0" x="725"/>
        <item h="1" sd="0" x="495"/>
        <item h="1" sd="0" x="345"/>
        <item h="1" sd="0" x="717"/>
        <item h="1" sd="0" x="568"/>
        <item h="1" sd="0" x="640"/>
        <item h="1" sd="0" x="482"/>
        <item h="1" sd="0" x="726"/>
        <item h="1" sd="0" x="30"/>
        <item h="1" sd="0" m="1" x="963"/>
        <item h="1" sd="0" x="242"/>
        <item h="1" sd="0" x="591"/>
        <item h="1" sd="0" x="645"/>
        <item h="1" sd="0" m="1" x="892"/>
        <item h="1" sd="0" m="1" x="799"/>
        <item h="1" sd="0" x="694"/>
        <item h="1" sd="0" x="470"/>
        <item h="1" sd="0" x="243"/>
        <item h="1" sd="0" m="1" x="1008"/>
        <item h="1" sd="0" x="622"/>
        <item h="1" sd="0" x="398"/>
        <item h="1" sd="0" m="1" x="839"/>
        <item h="1" sd="0" m="1" x="1011"/>
        <item h="1" sd="0" m="1" x="910"/>
        <item h="1" sd="0" x="551"/>
        <item h="1" sd="0" x="303"/>
        <item h="1" sd="0" x="532"/>
        <item h="1" sd="0" x="37"/>
        <item h="1" sd="0" x="357"/>
        <item h="1" sd="0" x="487"/>
        <item h="1" sd="0" x="658"/>
        <item h="1" sd="0" x="686"/>
        <item h="1" sd="0" x="512"/>
        <item h="1" sd="0" m="1" x="904"/>
        <item h="1" sd="0" m="1" x="956"/>
        <item h="1" sd="0" x="115"/>
        <item h="1" sd="0" m="1" x="1005"/>
        <item h="1" sd="0" m="1" x="810"/>
        <item h="1" sd="0" x="324"/>
        <item sd="0" x="518"/>
        <item h="1" sd="0" m="1" x="874"/>
        <item h="1" sd="0" x="128"/>
        <item h="1" sd="0" x="520"/>
        <item h="1" sd="0" m="1" x="1012"/>
        <item h="1" sd="0" m="1" x="988"/>
        <item h="1" sd="0" x="255"/>
        <item h="1" sd="0" x="199"/>
        <item h="1" sd="0" x="329"/>
        <item h="1" sd="0" x="297"/>
        <item h="1" sd="0" x="310"/>
        <item h="1" x="741"/>
        <item h="1" sd="0" x="83"/>
        <item h="1" sd="0" m="1" x="911"/>
        <item h="1" sd="0" x="600"/>
        <item h="1" sd="0" m="1" x="793"/>
        <item h="1" sd="0" x="80"/>
        <item h="1" sd="0" m="1" x="863"/>
        <item h="1" sd="0" m="1" x="1001"/>
        <item h="1" sd="0" x="97"/>
        <item h="1" sd="0" x="564"/>
        <item h="1" sd="0" x="289"/>
        <item h="1" sd="0" m="1" x="951"/>
        <item h="1" sd="0" x="116"/>
        <item h="1" sd="0" x="209"/>
        <item h="1" sd="0" x="452"/>
        <item h="1" sd="0" x="684"/>
        <item h="1" sd="0" x="198"/>
        <item h="1" sd="0" x="401"/>
        <item h="1" sd="0" x="656"/>
        <item h="1" sd="0" x="150"/>
        <item h="1" sd="0" x="136"/>
        <item h="1" sd="0" m="1" x="891"/>
        <item h="1" sd="0" x="676"/>
        <item h="1" sd="0" m="1" x="823"/>
        <item h="1" sd="0" x="109"/>
        <item h="1" sd="0" x="397"/>
        <item sd="0" x="664"/>
        <item h="1" sd="0" x="498"/>
        <item h="1" sd="0" x="706"/>
        <item h="1" sd="0" x="649"/>
        <item h="1" sd="0" x="514"/>
        <item h="1" sd="0" x="558"/>
        <item h="1" sd="0" x="524"/>
        <item h="1" sd="0" m="1" x="870"/>
        <item h="1" sd="0" x="660"/>
        <item h="1" sd="0" m="1" x="972"/>
        <item h="1" x="334"/>
        <item sd="0" x="758"/>
        <item h="1" sd="0" x="728"/>
        <item h="1" sd="0" x="284"/>
        <item h="1" sd="0" x="296"/>
        <item h="1" sd="0" x="211"/>
        <item h="1" sd="0" x="582"/>
        <item h="1" sd="0" x="45"/>
        <item h="1" sd="0" m="1" x="952"/>
        <item h="1" sd="0" m="1" x="943"/>
        <item h="1" sd="0" x="507"/>
        <item h="1" sd="0" x="155"/>
        <item h="1" sd="0" m="1" x="973"/>
        <item h="1" sd="0" x="61"/>
        <item h="1" sd="0" x="129"/>
        <item h="1" sd="0" x="105"/>
        <item h="1" sd="0" x="614"/>
        <item sd="0" x="716"/>
        <item h="1" sd="0" m="1" x="816"/>
        <item h="1" sd="0" x="157"/>
        <item h="1" sd="0" x="14"/>
        <item h="1" sd="0" x="43"/>
        <item h="1" sd="0" x="250"/>
        <item h="1" sd="0" x="238"/>
        <item h="1" sd="0" x="103"/>
        <item h="1" sd="0" x="385"/>
        <item h="1" sd="0" x="70"/>
        <item h="1" sd="0" x="299"/>
        <item h="1" sd="0" x="127"/>
        <item h="1" sd="0" m="1" x="786"/>
        <item h="1" sd="0" x="193"/>
        <item h="1" sd="0" x="147"/>
        <item h="1" sd="0" m="1" x="906"/>
        <item h="1" sd="0" x="548"/>
        <item h="1" sd="0" m="1" x="927"/>
        <item h="1" sd="0" x="610"/>
        <item h="1" sd="0" x="405"/>
        <item sd="0" x="749"/>
        <item h="1" sd="0" m="1" x="861"/>
        <item h="1" m="1" x="843"/>
        <item h="1" x="594"/>
        <item h="1" sd="0" x="99"/>
        <item h="1" sd="0" x="344"/>
        <item h="1" sd="0" x="541"/>
        <item h="1" sd="0" x="689"/>
        <item h="1" sd="0" x="612"/>
        <item h="1" sd="0" x="221"/>
        <item h="1" sd="0" x="607"/>
        <item h="1" sd="0" m="1" x="1025"/>
        <item h="1" sd="0" m="1" x="1030"/>
        <item h="1" sd="0" x="271"/>
        <item h="1" sd="0" m="1" x="938"/>
        <item h="1" sd="0" x="166"/>
        <item h="1" sd="0" x="286"/>
        <item sd="0" x="611"/>
        <item h="1" sd="0" x="531"/>
        <item h="1" sd="0" x="621"/>
        <item h="1" sd="0" x="304"/>
        <item h="1" sd="0" m="1" x="899"/>
        <item h="1" sd="0" x="458"/>
        <item h="1" sd="0" x="439"/>
        <item h="1" sd="0" x="543"/>
        <item h="1" sd="0" x="609"/>
        <item h="1" sd="0" x="138"/>
        <item h="1" sd="0" x="41"/>
        <item h="1" sd="0" x="229"/>
        <item h="1" sd="0" x="420"/>
        <item h="1" sd="0" m="1" x="959"/>
        <item h="1" sd="0" x="617"/>
        <item h="1" sd="0" x="71"/>
        <item h="1" sd="0" x="64"/>
        <item h="1" sd="0" x="492"/>
        <item h="1" sd="0" m="1" x="883"/>
        <item h="1" sd="0" m="1" x="877"/>
        <item h="1" x="732"/>
        <item h="1" sd="0" x="432"/>
        <item h="1" x="746"/>
        <item h="1" sd="0" x="540"/>
        <item h="1" sd="0" x="455"/>
        <item h="1" sd="0" x="44"/>
        <item h="1" sd="0" x="114"/>
        <item h="1" sd="0" x="52"/>
        <item h="1" sd="0" x="142"/>
        <item h="1" sd="0" x="579"/>
        <item h="1" sd="0" x="82"/>
        <item h="1" sd="0" x="245"/>
        <item h="1" sd="0" x="457"/>
        <item h="1" sd="0" x="314"/>
        <item h="1" sd="0" m="1" x="998"/>
        <item h="1" sd="0" x="373"/>
        <item h="1" sd="0" m="1" x="969"/>
        <item h="1" x="768"/>
        <item h="1" sd="0" x="720"/>
        <item h="1" sd="0" x="418"/>
        <item h="1" sd="0" x="308"/>
        <item h="1" sd="0" m="1" x="928"/>
        <item h="1" sd="0" m="1" x="995"/>
        <item h="1" sd="0" x="122"/>
        <item h="1" sd="0" x="118"/>
        <item h="1" sd="0" x="661"/>
        <item h="1" sd="0" m="1" x="949"/>
        <item h="1" sd="0" x="169"/>
        <item h="1" sd="0" x="197"/>
        <item h="1" sd="0" x="723"/>
        <item h="1" x="753"/>
        <item h="1" sd="0" x="125"/>
        <item h="1" sd="0" x="483"/>
        <item h="1" sd="0" x="203"/>
        <item h="1" sd="0" x="267"/>
        <item h="1" sd="0" x="626"/>
        <item h="1" sd="0" x="301"/>
        <item h="1" sd="0" x="85"/>
        <item h="1" sd="0" x="25"/>
        <item h="1" sd="0" x="244"/>
        <item h="1" sd="0" x="112"/>
        <item h="1" sd="0" x="505"/>
        <item h="1" sd="0" x="192"/>
        <item h="1" sd="0" x="595"/>
        <item h="1" sd="0" x="708"/>
        <item h="1" x="755"/>
        <item h="1" sd="0" x="302"/>
        <item h="1" sd="0" x="260"/>
        <item h="1" sd="0" x="261"/>
        <item h="1" sd="0" m="1" x="934"/>
        <item h="1" sd="0" x="652"/>
        <item h="1" sd="0" x="647"/>
        <item h="1" sd="0" x="608"/>
        <item h="1" sd="0" x="328"/>
        <item h="1" sd="0" x="350"/>
        <item h="1" sd="0" x="254"/>
        <item h="1" sd="0" x="320"/>
        <item h="1" sd="0" x="620"/>
        <item h="1" sd="0" x="241"/>
        <item h="1" sd="0" x="158"/>
        <item h="1" sd="0" m="1" x="925"/>
        <item h="1" sd="0" x="475"/>
        <item h="1" sd="0" x="416"/>
        <item h="1" sd="0" m="1" x="889"/>
        <item h="1" sd="0" m="1" x="982"/>
        <item h="1" sd="0" m="1" x="794"/>
        <item h="1" sd="0" x="529"/>
        <item h="1" sd="0" m="1" x="782"/>
        <item h="1" sd="0" x="657"/>
        <item h="1" x="740"/>
        <item h="1" sd="0" m="1" x="847"/>
        <item h="1" sd="0" x="143"/>
        <item h="1" sd="0" m="1" x="781"/>
        <item h="1" sd="0" m="1" x="986"/>
        <item h="1" sd="0" x="276"/>
        <item h="1" sd="0" x="298"/>
        <item h="1" sd="0" x="424"/>
        <item h="1" sd="0" x="696"/>
        <item h="1" sd="0" x="346"/>
        <item h="1" sd="0" x="485"/>
        <item h="1" sd="0" x="306"/>
        <item h="1" sd="0" x="561"/>
        <item h="1" sd="0" m="1" x="1010"/>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24"/>
        <item h="1" sd="0" m="1" x="929"/>
        <item h="1" sd="0" x="578"/>
        <item h="1" sd="0" m="1" x="1032"/>
        <item h="1" sd="0" x="552"/>
        <item h="1" sd="0" m="1" x="884"/>
        <item h="1" sd="0" m="1" x="866"/>
        <item h="1" sd="0" m="1" x="865"/>
        <item h="1" sd="0" x="382"/>
        <item h="1" sd="0" x="90"/>
        <item h="1" sd="0" x="390"/>
        <item h="1" sd="0" x="202"/>
        <item h="1" sd="0" x="67"/>
        <item h="1" sd="0" m="1" x="961"/>
        <item h="1" sd="0" x="701"/>
        <item h="1" sd="0" x="65"/>
        <item h="1" sd="0" x="247"/>
        <item h="1" sd="0" m="1" x="836"/>
        <item h="1" sd="0" x="712"/>
        <item h="1" sd="0" x="216"/>
        <item h="1" sd="0" m="1" x="848"/>
        <item h="1" sd="0" x="141"/>
        <item h="1" sd="0" x="177"/>
        <item h="1" sd="0" x="305"/>
        <item h="1" sd="0" m="1" x="844"/>
        <item h="1" sd="0" x="426"/>
        <item h="1" sd="0" x="404"/>
        <item sd="0" x="655"/>
        <item h="1" x="738"/>
        <item h="1" sd="0" x="400"/>
        <item h="1" sd="0" x="347"/>
        <item h="1" sd="0" m="1" x="1024"/>
        <item h="1" sd="0" m="1" x="909"/>
        <item h="1" sd="0" x="293"/>
        <item h="1" sd="0" x="148"/>
        <item h="1" sd="0" x="354"/>
        <item h="1" sd="0" m="1" x="964"/>
        <item h="1" sd="0" x="27"/>
        <item h="1" sd="0" m="1" x="974"/>
        <item h="1" sd="0" x="705"/>
        <item h="1" sd="0" x="68"/>
        <item h="1" sd="0" x="6"/>
        <item h="1" sd="0" x="263"/>
        <item h="1" sd="0" x="154"/>
        <item h="1" x="764"/>
        <item h="1" sd="0" x="493"/>
        <item h="1" sd="0" x="494"/>
        <item sd="0" x="745"/>
        <item h="1" sd="0" x="164"/>
        <item h="1" sd="0" x="172"/>
        <item h="1" sd="0" x="601"/>
        <item h="1" sd="0" x="205"/>
        <item h="1" sd="0" x="351"/>
        <item h="1" sd="0" x="480"/>
        <item h="1" sd="0" m="1" x="850"/>
        <item h="1" sd="0" x="586"/>
        <item h="1" sd="0" x="412"/>
        <item h="1" sd="0" x="516"/>
        <item h="1" sd="0" x="29"/>
        <item h="1" sd="0" m="1" x="1018"/>
        <item h="1" sd="0" x="9"/>
        <item h="1" x="762"/>
        <item h="1" sd="0" x="335"/>
        <item h="1" sd="0" m="1" x="913"/>
        <item h="1" sd="0" m="1" x="940"/>
        <item h="1" sd="0" m="1" x="879"/>
        <item h="1" sd="0" x="234"/>
        <item h="1" sd="0" x="162"/>
        <item h="1" sd="0" x="410"/>
        <item h="1" sd="0" m="1" x="852"/>
        <item h="1" sd="0" x="629"/>
        <item h="1" sd="0" m="1" x="985"/>
        <item h="1" sd="0" m="1" x="1015"/>
        <item h="1" sd="0" x="477"/>
        <item h="1" sd="0" x="544"/>
        <item h="1" sd="0" x="546"/>
        <item h="1" sd="0" m="1" x="837"/>
        <item h="1" sd="0" x="615"/>
        <item h="1" sd="0" x="682"/>
        <item h="1" sd="0" m="1" x="999"/>
        <item h="1" sd="0" x="300"/>
        <item h="1" sd="0" x="167"/>
        <item h="1" sd="0" x="76"/>
        <item h="1" sd="0" x="444"/>
        <item h="1" sd="0" m="1" x="978"/>
        <item h="1" sd="0" x="342"/>
        <item sd="0" x="735"/>
        <item h="1" m="1" x="783"/>
        <item h="1" sd="0" x="341"/>
        <item h="1" x="770"/>
        <item h="1" sd="0" m="1" x="812"/>
        <item h="1" sd="0" m="1" x="875"/>
        <item h="1" sd="0" x="618"/>
        <item h="1" sd="0" m="1" x="953"/>
        <item h="1" sd="0" m="1" x="932"/>
        <item h="1" sd="0" x="380"/>
        <item h="1" sd="0" x="433"/>
        <item h="1" sd="0" m="1" x="971"/>
        <item h="1" sd="0" x="113"/>
        <item h="1" x="772"/>
        <item h="1" sd="0" x="559"/>
        <item h="1" sd="0" x="251"/>
        <item h="1" sd="0" x="176"/>
        <item h="1" sd="0" x="446"/>
        <item h="1" sd="0" x="372"/>
        <item h="1" sd="0" x="246"/>
        <item h="1" x="733"/>
        <item h="1" sd="0" m="1" x="800"/>
        <item h="1" sd="0" x="257"/>
        <item h="1" sd="0" x="95"/>
        <item h="1" x="774"/>
        <item sd="0" x="338"/>
        <item h="1" sd="0" x="36"/>
        <item h="1" sd="0" m="1" x="854"/>
        <item h="1" sd="0" x="381"/>
        <item h="1" sd="0" x="21"/>
        <item t="default" sd="0"/>
      </items>
    </pivotField>
    <pivotField axis="axisPage" showAll="0">
      <items count="933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1"/>
        <item x="9312"/>
        <item x="9314"/>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1"/>
        <item x="9302"/>
        <item x="9303"/>
        <item x="9055"/>
        <item x="9185"/>
        <item x="9187"/>
        <item x="9196"/>
        <item x="9207"/>
        <item x="9208"/>
        <item x="9209"/>
        <item x="9210"/>
        <item x="9211"/>
        <item x="9212"/>
        <item x="9213"/>
        <item x="9214"/>
        <item x="9215"/>
        <item x="9216"/>
        <item x="9220"/>
        <item x="9218"/>
        <item x="9219"/>
        <item x="9221"/>
        <item x="9222"/>
        <item x="9223"/>
        <item x="9315"/>
        <item x="9304"/>
        <item x="9316"/>
        <item x="9317"/>
        <item x="9224"/>
        <item x="9225"/>
        <item x="9226"/>
        <item x="9227"/>
        <item x="9228"/>
        <item x="9229"/>
        <item x="9231"/>
        <item x="9305"/>
        <item x="9306"/>
        <item x="9307"/>
        <item x="9318"/>
        <item x="9319"/>
        <item x="9320"/>
        <item x="9321"/>
        <item x="9322"/>
        <item x="9230"/>
        <item x="9232"/>
        <item x="9233"/>
        <item x="9234"/>
        <item x="9235"/>
        <item x="9236"/>
        <item x="9237"/>
        <item x="9238"/>
        <item x="9239"/>
        <item x="9240"/>
        <item x="9241"/>
        <item x="9242"/>
        <item x="9243"/>
        <item x="9244"/>
        <item x="9245"/>
        <item x="9246"/>
        <item x="9248"/>
        <item x="9313"/>
        <item x="9217"/>
        <item x="9325"/>
        <item x="9328"/>
        <item x="9160"/>
        <item x="9161"/>
        <item x="9247"/>
        <item x="9249"/>
        <item x="9250"/>
        <item x="9251"/>
        <item x="9252"/>
        <item x="9253"/>
        <item x="9254"/>
        <item x="9255"/>
        <item x="9256"/>
        <item x="9257"/>
        <item x="9258"/>
        <item x="9259"/>
        <item x="9260"/>
        <item x="9261"/>
        <item x="9262"/>
        <item x="9263"/>
        <item x="9308"/>
        <item x="9326"/>
        <item x="9329"/>
        <item x="9330"/>
        <item x="9264"/>
        <item x="9265"/>
        <item x="9266"/>
        <item x="9267"/>
        <item x="9268"/>
        <item x="9269"/>
        <item x="9270"/>
        <item x="9271"/>
        <item x="9272"/>
        <item x="9273"/>
        <item x="9309"/>
        <item x="9331"/>
        <item x="9332"/>
        <item x="9333"/>
        <item x="9277"/>
        <item x="9323"/>
        <item x="9324"/>
        <item x="9327"/>
        <item x="9275"/>
        <item x="9276"/>
        <item x="9286"/>
        <item x="9287"/>
        <item x="9288"/>
        <item x="9278"/>
        <item x="9279"/>
        <item x="9280"/>
        <item x="9281"/>
        <item x="9282"/>
        <item x="9283"/>
        <item x="9284"/>
        <item x="9285"/>
        <item x="9289"/>
        <item x="9290"/>
        <item x="9291"/>
        <item x="9292"/>
        <item x="9293"/>
        <item x="9294"/>
        <item x="9295"/>
        <item x="9297"/>
        <item x="9298"/>
        <item x="9299"/>
        <item x="9300"/>
        <item x="9310"/>
        <item x="8802"/>
        <item x="9175"/>
        <item x="9179"/>
        <item x="9274"/>
        <item x="9296"/>
        <item x="9334"/>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9"/>
    </i>
    <i>
      <x v="253"/>
    </i>
    <i>
      <x v="256"/>
    </i>
    <i>
      <x v="331"/>
    </i>
    <i>
      <x v="332"/>
    </i>
    <i>
      <x v="355"/>
    </i>
    <i>
      <x v="443"/>
    </i>
    <i>
      <x v="512"/>
    </i>
    <i>
      <x v="513"/>
    </i>
    <i>
      <x v="523"/>
    </i>
    <i>
      <x v="627"/>
    </i>
    <i>
      <x v="633"/>
    </i>
    <i>
      <x v="700"/>
    </i>
    <i>
      <x v="737"/>
    </i>
    <i>
      <x v="748"/>
    </i>
    <i>
      <x v="764"/>
    </i>
    <i>
      <x v="784"/>
    </i>
    <i>
      <x v="801"/>
    </i>
    <i>
      <x v="949"/>
    </i>
    <i>
      <x v="969"/>
    </i>
    <i>
      <x v="1008"/>
    </i>
    <i>
      <x v="10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0"/>
          </reference>
        </references>
      </pivotArea>
    </format>
    <format dxfId="70">
      <pivotArea dataOnly="0" labelOnly="1" fieldPosition="0">
        <references count="2">
          <reference field="1" count="2">
            <x v="39"/>
            <x v="103"/>
          </reference>
          <reference field="2" count="1" selected="0">
            <x v="700"/>
          </reference>
        </references>
      </pivotArea>
    </format>
    <format dxfId="69">
      <pivotArea dataOnly="0" labelOnly="1" fieldPosition="0">
        <references count="2">
          <reference field="1" count="9">
            <x v="0"/>
            <x v="1"/>
            <x v="2"/>
            <x v="3"/>
            <x v="17"/>
            <x v="25"/>
            <x v="33"/>
            <x v="39"/>
            <x v="103"/>
          </reference>
          <reference field="2" count="1" selected="0">
            <x v="70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9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7" firstHeaderRow="0" firstDataRow="1" firstDataCol="1" rowPageCount="1" colPageCount="1"/>
  <pivotFields count="8">
    <pivotField axis="axisPage" showAll="0">
      <items count="1287">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0"/>
        <item m="1" x="1251"/>
        <item m="1" x="1275"/>
        <item x="247"/>
        <item x="235"/>
        <item x="233"/>
        <item x="234"/>
        <item x="236"/>
        <item x="237"/>
        <item x="214"/>
        <item x="238"/>
        <item x="239"/>
        <item x="240"/>
        <item x="241"/>
        <item x="242"/>
        <item x="248"/>
        <item x="249"/>
        <item x="250"/>
        <item x="251"/>
        <item x="263"/>
        <item x="252"/>
        <item x="253"/>
        <item x="254"/>
        <item x="255"/>
        <item x="256"/>
        <item m="1" x="1276"/>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61"/>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4"/>
        <item x="326"/>
        <item x="327"/>
        <item x="328"/>
        <item x="329"/>
        <item x="330"/>
        <item x="331"/>
        <item x="161"/>
        <item x="333"/>
        <item x="334"/>
        <item x="335"/>
        <item x="336"/>
        <item x="337"/>
        <item x="338"/>
        <item x="339"/>
        <item x="340"/>
        <item x="419"/>
        <item x="341"/>
        <item x="342"/>
        <item x="343"/>
        <item x="344"/>
        <item x="345"/>
        <item m="1" x="1269"/>
        <item x="347"/>
        <item x="346"/>
        <item x="348"/>
        <item m="1" x="1260"/>
        <item x="356"/>
        <item x="353"/>
        <item x="352"/>
        <item m="1" x="1282"/>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63"/>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70"/>
        <item m="1" x="1271"/>
        <item x="420"/>
        <item x="422"/>
        <item x="423"/>
        <item x="428"/>
        <item x="431"/>
        <item x="424"/>
        <item x="425"/>
        <item x="426"/>
        <item x="427"/>
        <item x="429"/>
        <item x="430"/>
        <item x="432"/>
        <item x="433"/>
        <item x="434"/>
        <item x="435"/>
        <item m="1" x="1277"/>
        <item m="1" x="1272"/>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4"/>
        <item x="472"/>
        <item m="1" x="1255"/>
        <item x="473"/>
        <item x="474"/>
        <item x="476"/>
        <item m="1" x="1278"/>
        <item x="475"/>
        <item x="477"/>
        <item x="478"/>
        <item x="479"/>
        <item x="480"/>
        <item x="481"/>
        <item x="482"/>
        <item x="483"/>
        <item x="484"/>
        <item x="485"/>
        <item x="486"/>
        <item x="487"/>
        <item x="488"/>
        <item x="489"/>
        <item x="490"/>
        <item x="491"/>
        <item x="492"/>
        <item x="493"/>
        <item x="494"/>
        <item x="495"/>
        <item x="496"/>
        <item x="497"/>
        <item x="498"/>
        <item x="499"/>
        <item m="1" x="1266"/>
        <item x="500"/>
        <item x="501"/>
        <item x="502"/>
        <item m="1" x="1265"/>
        <item x="503"/>
        <item m="1" x="1268"/>
        <item x="504"/>
        <item m="1" x="1280"/>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4"/>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7"/>
        <item x="769"/>
        <item x="768"/>
        <item x="770"/>
        <item x="771"/>
        <item x="772"/>
        <item x="773"/>
        <item x="774"/>
        <item x="775"/>
        <item x="776"/>
        <item x="777"/>
        <item x="778"/>
        <item x="779"/>
        <item x="780"/>
        <item x="781"/>
        <item x="782"/>
        <item x="783"/>
        <item x="784"/>
        <item m="1" x="1259"/>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73"/>
        <item m="1" x="1253"/>
        <item x="823"/>
        <item x="824"/>
        <item x="825"/>
        <item m="1" x="1262"/>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4"/>
        <item x="861"/>
        <item m="1" x="1252"/>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8"/>
        <item x="914"/>
        <item x="909"/>
        <item m="1" x="1256"/>
        <item x="922"/>
        <item m="1" x="1281"/>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9"/>
        <item x="939"/>
        <item m="1" x="1267"/>
        <item x="934"/>
        <item x="923"/>
        <item x="941"/>
        <item x="944"/>
        <item x="952"/>
        <item x="951"/>
        <item x="953"/>
        <item x="950"/>
        <item x="945"/>
        <item x="955"/>
        <item x="954"/>
        <item x="949"/>
        <item m="1" x="1283"/>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5"/>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x="1246"/>
        <item x="1247"/>
        <item x="1248"/>
        <item x="1249"/>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9"/>
        <item sd="0" x="100"/>
        <item sd="0" x="101"/>
        <item sd="0" m="1" x="135"/>
        <item sd="0" m="1" x="136"/>
        <item sd="0" m="1" x="126"/>
        <item sd="0" x="102"/>
        <item sd="0" x="105"/>
        <item sd="0" m="1" x="134"/>
        <item x="106"/>
        <item sd="0" x="98"/>
        <item sd="0" x="108"/>
        <item sd="0" x="93"/>
        <item sd="0" x="107"/>
        <item sd="0" x="109"/>
        <item sd="0" x="111"/>
        <item sd="0" m="1" x="137"/>
        <item sd="0" x="110"/>
        <item sd="0" x="113"/>
        <item sd="0" m="1" x="128"/>
        <item sd="0" x="115"/>
        <item sd="0" x="103"/>
        <item sd="0" x="104"/>
        <item sd="0" x="116"/>
        <item sd="0" x="112"/>
        <item sd="0" x="114"/>
        <item sd="0" x="117"/>
        <item sd="0" x="118"/>
        <item sd="0" x="119"/>
        <item x="120"/>
        <item m="1" x="125"/>
        <item x="121"/>
        <item x="122"/>
        <item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5">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4"/>
        <item x="26"/>
        <item x="27"/>
        <item m="1" x="65"/>
        <item m="1" x="73"/>
        <item x="28"/>
        <item x="29"/>
        <item m="1" x="63"/>
        <item x="30"/>
        <item x="33"/>
        <item x="34"/>
        <item x="37"/>
        <item x="36"/>
        <item m="1" x="67"/>
        <item m="1" x="62"/>
        <item m="1" x="69"/>
        <item x="40"/>
        <item x="38"/>
        <item x="41"/>
        <item m="1" x="61"/>
        <item x="42"/>
        <item x="43"/>
        <item x="45"/>
        <item x="46"/>
        <item x="44"/>
        <item x="39"/>
        <item x="47"/>
        <item m="1" x="71"/>
        <item x="48"/>
        <item m="1" x="68"/>
        <item x="51"/>
        <item x="50"/>
        <item x="32"/>
        <item x="54"/>
        <item m="1" x="70"/>
        <item x="55"/>
        <item x="56"/>
        <item x="57"/>
        <item m="1" x="60"/>
        <item x="58"/>
        <item m="1" x="72"/>
        <item m="1" x="66"/>
        <item x="49"/>
        <item x="53"/>
        <item x="52"/>
        <item x="59"/>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2">
    <i>
      <x v="121"/>
    </i>
    <i>
      <x v="127"/>
    </i>
    <i>
      <x v="129"/>
    </i>
    <i>
      <x v="115"/>
    </i>
    <i>
      <x v="132"/>
    </i>
    <i>
      <x v="136"/>
    </i>
    <i r="1">
      <x v="10"/>
    </i>
    <i r="1">
      <x v="52"/>
    </i>
    <i r="1">
      <x v="4"/>
    </i>
    <i r="1">
      <x v="7"/>
    </i>
    <i>
      <x v="128"/>
    </i>
    <i>
      <x v="119"/>
    </i>
    <i>
      <x v="6"/>
    </i>
    <i>
      <x v="103"/>
    </i>
    <i>
      <x v="122"/>
    </i>
    <i>
      <x v="104"/>
    </i>
    <i>
      <x v="111"/>
    </i>
    <i>
      <x v="125"/>
    </i>
    <i>
      <x v="98"/>
    </i>
    <i>
      <x v="118"/>
    </i>
    <i>
      <x v="56"/>
    </i>
    <i>
      <x v="69"/>
    </i>
    <i>
      <x v="1"/>
    </i>
    <i>
      <x v="131"/>
    </i>
    <i>
      <x v="137"/>
    </i>
    <i r="1">
      <x v="52"/>
    </i>
    <i>
      <x v="130"/>
    </i>
    <i>
      <x v="135"/>
    </i>
    <i r="1">
      <x v="52"/>
    </i>
    <i>
      <x v="133"/>
    </i>
    <i r="1">
      <x v="9"/>
    </i>
    <i r="1">
      <x v="52"/>
    </i>
    <i r="1">
      <x v="7"/>
    </i>
    <i>
      <x v="105"/>
    </i>
    <i>
      <x v="116"/>
    </i>
    <i>
      <x v="114"/>
    </i>
    <i>
      <x v="100"/>
    </i>
    <i>
      <x v="126"/>
    </i>
    <i>
      <x v="124"/>
    </i>
    <i>
      <x v="71"/>
    </i>
    <i>
      <x v="77"/>
    </i>
    <i>
      <x v="78"/>
    </i>
    <i>
      <x v="106"/>
    </i>
    <i>
      <x v="88"/>
    </i>
    <i>
      <x v="4"/>
    </i>
    <i>
      <x v="35"/>
    </i>
    <i>
      <x v="12"/>
    </i>
    <i>
      <x v="36"/>
    </i>
    <i>
      <x v="18"/>
    </i>
    <i>
      <x v="37"/>
    </i>
    <i>
      <x v="84"/>
    </i>
    <i>
      <x v="38"/>
    </i>
    <i>
      <x v="94"/>
    </i>
    <i>
      <x v="39"/>
    </i>
    <i>
      <x v="102"/>
    </i>
    <i>
      <x v="40"/>
    </i>
    <i>
      <x v="28"/>
    </i>
    <i>
      <x v="41"/>
    </i>
    <i>
      <x v="20"/>
    </i>
    <i>
      <x v="42"/>
    </i>
    <i>
      <x v="34"/>
    </i>
    <i>
      <x v="43"/>
    </i>
    <i>
      <x v="86"/>
    </i>
    <i>
      <x v="44"/>
    </i>
    <i>
      <x v="91"/>
    </i>
    <i>
      <x v="45"/>
    </i>
    <i>
      <x v="96"/>
    </i>
    <i>
      <x v="47"/>
    </i>
    <i>
      <x v="25"/>
    </i>
    <i>
      <x v="48"/>
    </i>
    <i>
      <x v="14"/>
    </i>
    <i>
      <x v="49"/>
    </i>
    <i>
      <x v="15"/>
    </i>
    <i>
      <x v="50"/>
    </i>
    <i>
      <x v="29"/>
    </i>
    <i>
      <x v="51"/>
    </i>
    <i>
      <x v="19"/>
    </i>
    <i>
      <x v="52"/>
    </i>
    <i>
      <x v="3"/>
    </i>
    <i>
      <x v="53"/>
    </i>
    <i>
      <x v="32"/>
    </i>
    <i>
      <x v="33"/>
    </i>
    <i>
      <x v="82"/>
    </i>
    <i>
      <x v="54"/>
    </i>
    <i>
      <x v="83"/>
    </i>
    <i>
      <x v="55"/>
    </i>
    <i>
      <x v="85"/>
    </i>
    <i>
      <x v="7"/>
    </i>
    <i>
      <x v="87"/>
    </i>
    <i>
      <x v="57"/>
    </i>
    <i>
      <x v="89"/>
    </i>
    <i>
      <x v="58"/>
    </i>
    <i>
      <x v="92"/>
    </i>
    <i>
      <x v="59"/>
    </i>
    <i>
      <x v="95"/>
    </i>
    <i>
      <x v="60"/>
    </i>
    <i>
      <x v="97"/>
    </i>
    <i>
      <x v="8"/>
    </i>
    <i>
      <x v="99"/>
    </i>
    <i>
      <x v="9"/>
    </i>
    <i>
      <x v="101"/>
    </i>
    <i>
      <x v="5"/>
    </i>
    <i>
      <x v="13"/>
    </i>
    <i>
      <x v="10"/>
    </i>
    <i>
      <x v="26"/>
    </i>
    <i>
      <x v="65"/>
    </i>
    <i>
      <x v="110"/>
    </i>
    <i>
      <x v="66"/>
    </i>
    <i>
      <x v="113"/>
    </i>
    <i r="1">
      <x v="52"/>
    </i>
    <i r="1">
      <x v="4"/>
    </i>
    <i r="1">
      <x v="63"/>
    </i>
    <i r="1">
      <x v="10"/>
    </i>
    <i r="1">
      <x v="22"/>
    </i>
    <i>
      <x v="67"/>
    </i>
    <i>
      <x v="16"/>
    </i>
    <i>
      <x v="68"/>
    </i>
    <i>
      <x v="17"/>
    </i>
    <i>
      <x v="11"/>
    </i>
    <i>
      <x v="2"/>
    </i>
    <i>
      <x v="70"/>
    </i>
    <i>
      <x v="30"/>
    </i>
    <i>
      <x v="23"/>
    </i>
    <i>
      <x v="31"/>
    </i>
    <i>
      <x v="24"/>
    </i>
    <i>
      <x v="21"/>
    </i>
    <i>
      <x v="74"/>
    </i>
    <i>
      <x v="22"/>
    </i>
    <i>
      <x v="75"/>
    </i>
    <i>
      <x v="76"/>
    </i>
    <i>
      <x v="73"/>
    </i>
    <i>
      <x/>
    </i>
    <i>
      <x v="64"/>
    </i>
    <i>
      <x v="61"/>
    </i>
    <i>
      <x v="62"/>
    </i>
    <i>
      <x v="63"/>
    </i>
    <i>
      <x v="138"/>
    </i>
    <i r="1">
      <x v="73"/>
    </i>
    <i r="1">
      <x v="10"/>
    </i>
    <i>
      <x v="27"/>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5">
        <f ca="1">TODAY()</f>
        <v>45290</v>
      </c>
    </row>
    <row r="10" spans="20:20" x14ac:dyDescent="0.25">
      <c r="T10" s="10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021"/>
  <sheetViews>
    <sheetView tabSelected="1" zoomScale="140" zoomScaleNormal="140" workbookViewId="0">
      <pane ySplit="1" topLeftCell="A18013" activePane="bottomLeft" state="frozen"/>
      <selection pane="bottomLeft" activeCell="F18023" sqref="F18023"/>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2" t="s">
        <v>845</v>
      </c>
      <c r="I1" s="1033" t="s">
        <v>10972</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5"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5"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10996</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6"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1" t="s">
        <v>7642</v>
      </c>
      <c r="E11874" s="182"/>
      <c r="F11874" s="182">
        <v>1000000</v>
      </c>
      <c r="G11874" s="182">
        <f t="shared" si="191"/>
        <v>1000000</v>
      </c>
      <c r="H11874" s="267" t="s">
        <v>7600</v>
      </c>
    </row>
    <row r="11875" spans="1:8" ht="24" x14ac:dyDescent="0.2">
      <c r="A11875" s="627">
        <v>44546</v>
      </c>
      <c r="B11875" s="97" t="s">
        <v>1407</v>
      </c>
      <c r="C11875" s="97" t="s">
        <v>561</v>
      </c>
      <c r="D11875" s="941"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11659</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1"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1" t="s">
        <v>7919</v>
      </c>
      <c r="E12345" s="182"/>
      <c r="F12345" s="182">
        <v>500000</v>
      </c>
      <c r="G12345" s="182">
        <f t="shared" si="198"/>
        <v>500000</v>
      </c>
      <c r="H12345" s="715" t="s">
        <v>7845</v>
      </c>
    </row>
    <row r="12346" spans="1:8" ht="24" x14ac:dyDescent="0.2">
      <c r="A12346" s="713">
        <v>44676</v>
      </c>
      <c r="B12346" s="97" t="s">
        <v>6562</v>
      </c>
      <c r="C12346" s="181" t="s">
        <v>561</v>
      </c>
      <c r="D12346" s="941"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1" t="s">
        <v>7964</v>
      </c>
      <c r="E12457" s="182"/>
      <c r="F12457" s="182">
        <v>100000</v>
      </c>
      <c r="G12457" s="182">
        <f t="shared" si="200"/>
        <v>100000</v>
      </c>
      <c r="H12457" s="715" t="s">
        <v>7957</v>
      </c>
    </row>
    <row r="12458" spans="1:8" ht="24" x14ac:dyDescent="0.2">
      <c r="A12458" s="713">
        <v>44699</v>
      </c>
      <c r="B12458" s="97" t="s">
        <v>1407</v>
      </c>
      <c r="C12458" s="97" t="s">
        <v>561</v>
      </c>
      <c r="D12458" s="941"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4" t="s">
        <v>9602</v>
      </c>
      <c r="E12606" s="126">
        <v>2831635</v>
      </c>
      <c r="F12606" s="126"/>
      <c r="G12606" s="126">
        <f t="shared" si="202"/>
        <v>-2831635</v>
      </c>
      <c r="H12606" s="722" t="s">
        <v>7989</v>
      </c>
    </row>
    <row r="12607" spans="1:8" ht="15" x14ac:dyDescent="0.2">
      <c r="A12607" s="735">
        <v>44741</v>
      </c>
      <c r="B12607" s="125" t="s">
        <v>2957</v>
      </c>
      <c r="C12607" s="125" t="s">
        <v>3031</v>
      </c>
      <c r="D12607" s="944"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10253</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10292</v>
      </c>
      <c r="E14890" s="132">
        <v>80000</v>
      </c>
      <c r="F14890" s="60"/>
      <c r="G14890" s="132">
        <f t="shared" si="238"/>
        <v>-80000</v>
      </c>
      <c r="H14890" s="718" t="s">
        <v>9851</v>
      </c>
    </row>
    <row r="14891" spans="1:8" ht="15" x14ac:dyDescent="0.2">
      <c r="A14891" s="747">
        <v>45048</v>
      </c>
      <c r="B14891" s="65" t="s">
        <v>16</v>
      </c>
      <c r="C14891" s="65" t="s">
        <v>799</v>
      </c>
      <c r="D14891" s="189" t="s">
        <v>10246</v>
      </c>
      <c r="E14891" s="132">
        <v>213550</v>
      </c>
      <c r="F14891" s="60"/>
      <c r="G14891" s="132">
        <f t="shared" si="238"/>
        <v>-213550</v>
      </c>
      <c r="H14891" s="718" t="s">
        <v>9851</v>
      </c>
    </row>
    <row r="14892" spans="1:8" ht="15" x14ac:dyDescent="0.2">
      <c r="A14892" s="747">
        <v>45048</v>
      </c>
      <c r="B14892" s="65" t="s">
        <v>3979</v>
      </c>
      <c r="C14892" s="65" t="s">
        <v>799</v>
      </c>
      <c r="D14892" s="189" t="s">
        <v>10197</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10206</v>
      </c>
      <c r="E14894" s="132">
        <v>131016.12903225806</v>
      </c>
      <c r="F14894" s="60"/>
      <c r="G14894" s="60">
        <v>-131016.12903225806</v>
      </c>
      <c r="H14894" s="718" t="s">
        <v>9851</v>
      </c>
    </row>
    <row r="14895" spans="1:8" ht="15" x14ac:dyDescent="0.2">
      <c r="A14895" s="747">
        <v>45048</v>
      </c>
      <c r="B14895" s="65" t="s">
        <v>9516</v>
      </c>
      <c r="C14895" s="65" t="s">
        <v>799</v>
      </c>
      <c r="D14895" s="189" t="s">
        <v>10212</v>
      </c>
      <c r="E14895" s="132">
        <v>81540</v>
      </c>
      <c r="F14895" s="60"/>
      <c r="G14895" s="60">
        <v>-81540</v>
      </c>
      <c r="H14895" s="718" t="s">
        <v>9851</v>
      </c>
    </row>
    <row r="14896" spans="1:8" ht="15" x14ac:dyDescent="0.2">
      <c r="A14896" s="747">
        <v>45048</v>
      </c>
      <c r="B14896" s="65" t="s">
        <v>9463</v>
      </c>
      <c r="C14896" s="65" t="s">
        <v>799</v>
      </c>
      <c r="D14896" s="189" t="s">
        <v>10213</v>
      </c>
      <c r="E14896" s="132">
        <v>40028</v>
      </c>
      <c r="F14896" s="60"/>
      <c r="G14896" s="60">
        <v>-40028</v>
      </c>
      <c r="H14896" s="718" t="s">
        <v>9851</v>
      </c>
    </row>
    <row r="14897" spans="1:8" ht="15" x14ac:dyDescent="0.2">
      <c r="A14897" s="747">
        <v>45048</v>
      </c>
      <c r="B14897" s="65" t="s">
        <v>8982</v>
      </c>
      <c r="C14897" s="65" t="s">
        <v>799</v>
      </c>
      <c r="D14897" s="189" t="s">
        <v>10215</v>
      </c>
      <c r="E14897" s="132">
        <v>57900</v>
      </c>
      <c r="F14897" s="60"/>
      <c r="G14897" s="60">
        <v>-57900</v>
      </c>
      <c r="H14897" s="718" t="s">
        <v>9851</v>
      </c>
    </row>
    <row r="14898" spans="1:8" ht="15" x14ac:dyDescent="0.2">
      <c r="A14898" s="747">
        <v>45048</v>
      </c>
      <c r="B14898" s="65" t="s">
        <v>9769</v>
      </c>
      <c r="C14898" s="65" t="s">
        <v>799</v>
      </c>
      <c r="D14898" s="189" t="s">
        <v>10216</v>
      </c>
      <c r="E14898" s="132">
        <v>62399</v>
      </c>
      <c r="F14898" s="60"/>
      <c r="G14898" s="60">
        <v>-62399</v>
      </c>
      <c r="H14898" s="718" t="s">
        <v>9851</v>
      </c>
    </row>
    <row r="14899" spans="1:8" ht="15" x14ac:dyDescent="0.2">
      <c r="A14899" s="747">
        <v>45048</v>
      </c>
      <c r="B14899" s="65" t="s">
        <v>9516</v>
      </c>
      <c r="C14899" s="65" t="s">
        <v>799</v>
      </c>
      <c r="D14899" s="189" t="s">
        <v>10219</v>
      </c>
      <c r="E14899" s="132">
        <v>73850</v>
      </c>
      <c r="F14899" s="60"/>
      <c r="G14899" s="60">
        <v>-73850</v>
      </c>
      <c r="H14899" s="718" t="s">
        <v>9851</v>
      </c>
    </row>
    <row r="14900" spans="1:8" ht="15" x14ac:dyDescent="0.2">
      <c r="A14900" s="747">
        <v>45048</v>
      </c>
      <c r="B14900" s="65" t="s">
        <v>9463</v>
      </c>
      <c r="C14900" s="65" t="s">
        <v>799</v>
      </c>
      <c r="D14900" s="189" t="s">
        <v>10222</v>
      </c>
      <c r="E14900" s="132">
        <v>53780</v>
      </c>
      <c r="F14900" s="60"/>
      <c r="G14900" s="60">
        <v>-53780</v>
      </c>
      <c r="H14900" s="718" t="s">
        <v>9851</v>
      </c>
    </row>
    <row r="14901" spans="1:8" ht="15" x14ac:dyDescent="0.2">
      <c r="A14901" s="747">
        <v>45048</v>
      </c>
      <c r="B14901" s="65" t="s">
        <v>9516</v>
      </c>
      <c r="C14901" s="65" t="s">
        <v>799</v>
      </c>
      <c r="D14901" s="189" t="s">
        <v>10226</v>
      </c>
      <c r="E14901" s="132">
        <v>82340</v>
      </c>
      <c r="F14901" s="60"/>
      <c r="G14901" s="60">
        <v>-82340</v>
      </c>
      <c r="H14901" s="718" t="s">
        <v>9851</v>
      </c>
    </row>
    <row r="14902" spans="1:8" ht="15" customHeight="1" x14ac:dyDescent="0.2">
      <c r="A14902" s="747">
        <v>45048</v>
      </c>
      <c r="B14902" s="65" t="s">
        <v>9769</v>
      </c>
      <c r="C14902" s="65" t="s">
        <v>799</v>
      </c>
      <c r="D14902" s="189" t="s">
        <v>10228</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10253</v>
      </c>
      <c r="C14904" s="65" t="s">
        <v>799</v>
      </c>
      <c r="D14904" s="189" t="s">
        <v>10227</v>
      </c>
      <c r="E14904" s="132">
        <v>35000</v>
      </c>
      <c r="F14904" s="60"/>
      <c r="G14904" s="60">
        <v>-35000</v>
      </c>
      <c r="H14904" s="718" t="s">
        <v>9851</v>
      </c>
    </row>
    <row r="14905" spans="1:8" ht="15" customHeight="1" x14ac:dyDescent="0.2">
      <c r="A14905" s="747">
        <v>45048</v>
      </c>
      <c r="B14905" s="65" t="s">
        <v>3978</v>
      </c>
      <c r="C14905" s="65" t="s">
        <v>799</v>
      </c>
      <c r="D14905" s="189" t="s">
        <v>10247</v>
      </c>
      <c r="E14905" s="132">
        <v>127744</v>
      </c>
      <c r="F14905" s="60"/>
      <c r="G14905" s="60">
        <v>-127744</v>
      </c>
      <c r="H14905" s="718" t="s">
        <v>9851</v>
      </c>
    </row>
    <row r="14906" spans="1:8" ht="15" customHeight="1" x14ac:dyDescent="0.2">
      <c r="A14906" s="747">
        <v>45048</v>
      </c>
      <c r="B14906" s="65" t="s">
        <v>3979</v>
      </c>
      <c r="C14906" s="65" t="s">
        <v>799</v>
      </c>
      <c r="D14906" s="189" t="s">
        <v>10248</v>
      </c>
      <c r="E14906" s="132">
        <v>28000</v>
      </c>
      <c r="F14906" s="60"/>
      <c r="G14906" s="60">
        <v>-28000</v>
      </c>
      <c r="H14906" s="718" t="s">
        <v>9851</v>
      </c>
    </row>
    <row r="14907" spans="1:8" ht="15" customHeight="1" x14ac:dyDescent="0.2">
      <c r="A14907" s="747">
        <v>45048</v>
      </c>
      <c r="B14907" s="65" t="s">
        <v>8982</v>
      </c>
      <c r="C14907" s="65" t="s">
        <v>799</v>
      </c>
      <c r="D14907" s="189" t="s">
        <v>10252</v>
      </c>
      <c r="E14907" s="132">
        <v>60360</v>
      </c>
      <c r="F14907" s="60"/>
      <c r="G14907" s="60">
        <f t="shared" ref="G14907:G14970" si="239">F14907-E14907</f>
        <v>-60360</v>
      </c>
      <c r="H14907" s="718" t="s">
        <v>9851</v>
      </c>
    </row>
    <row r="14908" spans="1:8" ht="15" x14ac:dyDescent="0.2">
      <c r="A14908" s="747">
        <v>45048</v>
      </c>
      <c r="B14908" s="65" t="s">
        <v>10288</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11428</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10056</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10182</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1816</v>
      </c>
      <c r="D15065" s="111" t="s">
        <v>10031</v>
      </c>
      <c r="E15065" s="60">
        <v>209500</v>
      </c>
      <c r="F15065" s="60"/>
      <c r="G15065" s="60">
        <f t="shared" si="241"/>
        <v>-209500</v>
      </c>
      <c r="H15065" s="718" t="s">
        <v>9851</v>
      </c>
    </row>
    <row r="15066" spans="1:8" ht="15" x14ac:dyDescent="0.2">
      <c r="A15066" s="747">
        <v>45065</v>
      </c>
      <c r="B15066" s="43" t="s">
        <v>8982</v>
      </c>
      <c r="C15066" s="65" t="s">
        <v>5791</v>
      </c>
      <c r="D15066" s="111" t="s">
        <v>10032</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10037</v>
      </c>
      <c r="D15069" s="111" t="s">
        <v>10033</v>
      </c>
      <c r="E15069" s="60">
        <v>10000</v>
      </c>
      <c r="F15069" s="60"/>
      <c r="G15069" s="60">
        <f t="shared" si="241"/>
        <v>-10000</v>
      </c>
      <c r="H15069" s="718" t="s">
        <v>9851</v>
      </c>
    </row>
    <row r="15070" spans="1:8" ht="15" x14ac:dyDescent="0.2">
      <c r="A15070" s="747">
        <v>45065</v>
      </c>
      <c r="B15070" s="43" t="s">
        <v>9877</v>
      </c>
      <c r="C15070" s="65" t="s">
        <v>3321</v>
      </c>
      <c r="D15070" s="111" t="s">
        <v>10038</v>
      </c>
      <c r="E15070" s="60">
        <v>50000</v>
      </c>
      <c r="F15070" s="60"/>
      <c r="G15070" s="60">
        <f t="shared" si="241"/>
        <v>-50000</v>
      </c>
      <c r="H15070" s="718" t="s">
        <v>9851</v>
      </c>
    </row>
    <row r="15071" spans="1:8" ht="15" x14ac:dyDescent="0.2">
      <c r="A15071" s="747">
        <v>45065</v>
      </c>
      <c r="B15071" s="43" t="s">
        <v>9769</v>
      </c>
      <c r="C15071" s="65" t="s">
        <v>7029</v>
      </c>
      <c r="D15071" s="111" t="s">
        <v>10034</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10035</v>
      </c>
      <c r="E15074" s="60">
        <v>700</v>
      </c>
      <c r="F15074" s="60"/>
      <c r="G15074" s="60">
        <f t="shared" si="241"/>
        <v>-700</v>
      </c>
      <c r="H15074" s="718" t="s">
        <v>9851</v>
      </c>
    </row>
    <row r="15075" spans="1:8" ht="15" x14ac:dyDescent="0.2">
      <c r="A15075" s="747">
        <v>45065</v>
      </c>
      <c r="B15075" s="43" t="s">
        <v>9769</v>
      </c>
      <c r="C15075" s="65" t="s">
        <v>5791</v>
      </c>
      <c r="D15075" s="111" t="s">
        <v>10036</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10039</v>
      </c>
      <c r="E15077" s="60">
        <v>500000</v>
      </c>
      <c r="F15077" s="60"/>
      <c r="G15077" s="60">
        <f t="shared" si="241"/>
        <v>-500000</v>
      </c>
      <c r="H15077" s="718" t="s">
        <v>9851</v>
      </c>
    </row>
    <row r="15078" spans="1:8" ht="15" x14ac:dyDescent="0.2">
      <c r="A15078" s="747">
        <v>45065</v>
      </c>
      <c r="B15078" s="43" t="s">
        <v>9463</v>
      </c>
      <c r="C15078" s="65" t="s">
        <v>3174</v>
      </c>
      <c r="D15078" s="111" t="s">
        <v>10040</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10041</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10042</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10043</v>
      </c>
      <c r="E15090" s="60">
        <v>500</v>
      </c>
      <c r="F15090" s="60"/>
      <c r="G15090" s="60">
        <f t="shared" si="241"/>
        <v>-500</v>
      </c>
      <c r="H15090" s="718" t="s">
        <v>9851</v>
      </c>
    </row>
    <row r="15091" spans="1:8" ht="15" x14ac:dyDescent="0.2">
      <c r="A15091" s="747">
        <v>45066</v>
      </c>
      <c r="B15091" s="43" t="s">
        <v>9877</v>
      </c>
      <c r="C15091" s="65" t="s">
        <v>3174</v>
      </c>
      <c r="D15091" s="111" t="s">
        <v>10044</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10045</v>
      </c>
      <c r="E15094" s="60">
        <v>3000</v>
      </c>
      <c r="F15094" s="60"/>
      <c r="G15094" s="60">
        <f t="shared" si="241"/>
        <v>-3000</v>
      </c>
      <c r="H15094" s="718" t="s">
        <v>9851</v>
      </c>
    </row>
    <row r="15095" spans="1:8" ht="15" x14ac:dyDescent="0.2">
      <c r="A15095" s="747">
        <v>45066</v>
      </c>
      <c r="B15095" s="43" t="s">
        <v>9463</v>
      </c>
      <c r="C15095" s="65" t="s">
        <v>3174</v>
      </c>
      <c r="D15095" s="111" t="s">
        <v>10046</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10047</v>
      </c>
      <c r="E15104" s="60">
        <v>75000</v>
      </c>
      <c r="F15104" s="60"/>
      <c r="G15104" s="60">
        <f t="shared" si="242"/>
        <v>-75000</v>
      </c>
      <c r="H15104" s="718" t="s">
        <v>9851</v>
      </c>
    </row>
    <row r="15105" spans="1:8" ht="15" x14ac:dyDescent="0.2">
      <c r="A15105" s="747">
        <v>45068</v>
      </c>
      <c r="B15105" s="43" t="s">
        <v>9877</v>
      </c>
      <c r="C15105" s="65" t="s">
        <v>3174</v>
      </c>
      <c r="D15105" s="111" t="s">
        <v>10048</v>
      </c>
      <c r="E15105" s="60">
        <v>130000</v>
      </c>
      <c r="F15105" s="60"/>
      <c r="G15105" s="60">
        <f t="shared" si="242"/>
        <v>-130000</v>
      </c>
      <c r="H15105" s="718" t="s">
        <v>9851</v>
      </c>
    </row>
    <row r="15106" spans="1:8" ht="15" x14ac:dyDescent="0.2">
      <c r="A15106" s="747">
        <v>45068</v>
      </c>
      <c r="B15106" s="43" t="s">
        <v>9877</v>
      </c>
      <c r="C15106" s="65" t="s">
        <v>3174</v>
      </c>
      <c r="D15106" s="111" t="s">
        <v>10174</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10049</v>
      </c>
      <c r="E15108" s="60">
        <v>17280</v>
      </c>
      <c r="F15108" s="60"/>
      <c r="G15108" s="60">
        <f t="shared" si="242"/>
        <v>-17280</v>
      </c>
      <c r="H15108" s="718" t="s">
        <v>9851</v>
      </c>
    </row>
    <row r="15109" spans="1:8" ht="15" x14ac:dyDescent="0.2">
      <c r="A15109" s="747">
        <v>45068</v>
      </c>
      <c r="B15109" s="43" t="s">
        <v>9877</v>
      </c>
      <c r="C15109" s="65" t="s">
        <v>3174</v>
      </c>
      <c r="D15109" s="111" t="s">
        <v>10050</v>
      </c>
      <c r="E15109" s="60">
        <v>20000</v>
      </c>
      <c r="F15109" s="60"/>
      <c r="G15109" s="60">
        <f t="shared" si="242"/>
        <v>-20000</v>
      </c>
      <c r="H15109" s="718" t="s">
        <v>9851</v>
      </c>
    </row>
    <row r="15110" spans="1:8" ht="15" x14ac:dyDescent="0.2">
      <c r="A15110" s="747">
        <v>45068</v>
      </c>
      <c r="B15110" s="43" t="s">
        <v>8653</v>
      </c>
      <c r="C15110" s="65" t="s">
        <v>3174</v>
      </c>
      <c r="D15110" s="111" t="s">
        <v>10051</v>
      </c>
      <c r="E15110" s="60">
        <v>2050</v>
      </c>
      <c r="F15110" s="60"/>
      <c r="G15110" s="60">
        <f t="shared" si="242"/>
        <v>-2050</v>
      </c>
      <c r="H15110" s="718" t="s">
        <v>9851</v>
      </c>
    </row>
    <row r="15111" spans="1:8" ht="15" x14ac:dyDescent="0.2">
      <c r="A15111" s="747">
        <v>45068</v>
      </c>
      <c r="B15111" s="43" t="s">
        <v>8653</v>
      </c>
      <c r="C15111" s="65" t="s">
        <v>4916</v>
      </c>
      <c r="D15111" s="111" t="s">
        <v>10052</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10099</v>
      </c>
      <c r="E15117" s="60">
        <v>91170</v>
      </c>
      <c r="F15117" s="60"/>
      <c r="G15117" s="60">
        <f t="shared" si="242"/>
        <v>-91170</v>
      </c>
      <c r="H15117" s="718" t="s">
        <v>9851</v>
      </c>
    </row>
    <row r="15118" spans="1:8" ht="15" x14ac:dyDescent="0.2">
      <c r="A15118" s="747">
        <v>45068</v>
      </c>
      <c r="B15118" s="43" t="s">
        <v>9877</v>
      </c>
      <c r="C15118" s="65" t="s">
        <v>8166</v>
      </c>
      <c r="D15118" s="111" t="s">
        <v>10100</v>
      </c>
      <c r="E15118" s="60">
        <v>54400</v>
      </c>
      <c r="F15118" s="60"/>
      <c r="G15118" s="60">
        <f t="shared" si="242"/>
        <v>-54400</v>
      </c>
      <c r="H15118" s="718" t="s">
        <v>9851</v>
      </c>
    </row>
    <row r="15119" spans="1:8" ht="15" x14ac:dyDescent="0.2">
      <c r="A15119" s="747">
        <v>45068</v>
      </c>
      <c r="B15119" s="43" t="s">
        <v>16</v>
      </c>
      <c r="C15119" s="65" t="s">
        <v>394</v>
      </c>
      <c r="D15119" s="111" t="s">
        <v>10101</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10102</v>
      </c>
      <c r="E15123" s="60">
        <v>7000</v>
      </c>
      <c r="F15123" s="60"/>
      <c r="G15123" s="60">
        <f t="shared" si="242"/>
        <v>-7000</v>
      </c>
      <c r="H15123" s="718" t="s">
        <v>9851</v>
      </c>
    </row>
    <row r="15124" spans="1:8" ht="15" x14ac:dyDescent="0.2">
      <c r="A15124" s="747">
        <v>45069</v>
      </c>
      <c r="B15124" s="43" t="s">
        <v>9877</v>
      </c>
      <c r="C15124" s="65" t="s">
        <v>3174</v>
      </c>
      <c r="D15124" s="111" t="s">
        <v>10105</v>
      </c>
      <c r="E15124" s="60">
        <v>25000</v>
      </c>
      <c r="F15124" s="60"/>
      <c r="G15124" s="60">
        <f t="shared" si="242"/>
        <v>-25000</v>
      </c>
      <c r="H15124" s="718" t="s">
        <v>9851</v>
      </c>
    </row>
    <row r="15125" spans="1:8" ht="15" x14ac:dyDescent="0.2">
      <c r="A15125" s="747">
        <v>45069</v>
      </c>
      <c r="B15125" s="43" t="s">
        <v>9877</v>
      </c>
      <c r="C15125" s="65" t="s">
        <v>3321</v>
      </c>
      <c r="D15125" s="111" t="s">
        <v>10103</v>
      </c>
      <c r="E15125" s="60">
        <v>25000</v>
      </c>
      <c r="F15125" s="60"/>
      <c r="G15125" s="60">
        <f t="shared" si="242"/>
        <v>-25000</v>
      </c>
      <c r="H15125" s="718" t="s">
        <v>9851</v>
      </c>
    </row>
    <row r="15126" spans="1:8" ht="15" x14ac:dyDescent="0.2">
      <c r="A15126" s="747">
        <v>45069</v>
      </c>
      <c r="B15126" s="43" t="s">
        <v>9516</v>
      </c>
      <c r="C15126" s="65" t="s">
        <v>10177</v>
      </c>
      <c r="D15126" s="111" t="s">
        <v>10178</v>
      </c>
      <c r="E15126" s="60">
        <v>100000</v>
      </c>
      <c r="F15126" s="60"/>
      <c r="G15126" s="60">
        <f t="shared" si="242"/>
        <v>-100000</v>
      </c>
      <c r="H15126" s="718" t="s">
        <v>9851</v>
      </c>
    </row>
    <row r="15127" spans="1:8" ht="15" x14ac:dyDescent="0.2">
      <c r="A15127" s="747">
        <v>45069</v>
      </c>
      <c r="B15127" s="43" t="s">
        <v>8982</v>
      </c>
      <c r="C15127" s="65" t="s">
        <v>433</v>
      </c>
      <c r="D15127" s="111" t="s">
        <v>10179</v>
      </c>
      <c r="E15127" s="60">
        <v>5000</v>
      </c>
      <c r="F15127" s="60"/>
      <c r="G15127" s="60">
        <f t="shared" si="242"/>
        <v>-5000</v>
      </c>
      <c r="H15127" s="718" t="s">
        <v>9851</v>
      </c>
    </row>
    <row r="15128" spans="1:8" ht="15" x14ac:dyDescent="0.2">
      <c r="A15128" s="747">
        <v>45069</v>
      </c>
      <c r="B15128" s="43" t="s">
        <v>8000</v>
      </c>
      <c r="C15128" s="65" t="s">
        <v>10176</v>
      </c>
      <c r="D15128" s="111" t="s">
        <v>10180</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10104</v>
      </c>
      <c r="E15130" s="60">
        <v>800</v>
      </c>
      <c r="F15130" s="60"/>
      <c r="G15130" s="60">
        <f t="shared" si="242"/>
        <v>-800</v>
      </c>
      <c r="H15130" s="718" t="s">
        <v>9851</v>
      </c>
    </row>
    <row r="15131" spans="1:8" ht="15" x14ac:dyDescent="0.2">
      <c r="A15131" s="747">
        <v>45070</v>
      </c>
      <c r="B15131" s="43" t="s">
        <v>8122</v>
      </c>
      <c r="C15131" s="65" t="s">
        <v>3476</v>
      </c>
      <c r="D15131" s="111" t="s">
        <v>10106</v>
      </c>
      <c r="E15131" s="60">
        <v>30000</v>
      </c>
      <c r="F15131" s="60"/>
      <c r="G15131" s="60">
        <f t="shared" si="242"/>
        <v>-30000</v>
      </c>
      <c r="H15131" s="718" t="s">
        <v>9851</v>
      </c>
    </row>
    <row r="15132" spans="1:8" ht="15" x14ac:dyDescent="0.2">
      <c r="A15132" s="747">
        <v>45070</v>
      </c>
      <c r="B15132" s="43" t="s">
        <v>9877</v>
      </c>
      <c r="C15132" s="65" t="s">
        <v>8150</v>
      </c>
      <c r="D15132" s="111" t="s">
        <v>10111</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10108</v>
      </c>
      <c r="E15134" s="60">
        <v>67602</v>
      </c>
      <c r="F15134" s="60"/>
      <c r="G15134" s="60">
        <f t="shared" si="242"/>
        <v>-67602</v>
      </c>
      <c r="H15134" s="718" t="s">
        <v>9851</v>
      </c>
    </row>
    <row r="15135" spans="1:8" ht="15" x14ac:dyDescent="0.2">
      <c r="A15135" s="747">
        <v>45070</v>
      </c>
      <c r="B15135" s="43" t="s">
        <v>16</v>
      </c>
      <c r="C15135" s="65" t="s">
        <v>8230</v>
      </c>
      <c r="D15135" s="111" t="s">
        <v>10108</v>
      </c>
      <c r="E15135" s="60">
        <v>18655</v>
      </c>
      <c r="F15135" s="60"/>
      <c r="G15135" s="60">
        <f t="shared" si="242"/>
        <v>-18655</v>
      </c>
      <c r="H15135" s="718" t="s">
        <v>9851</v>
      </c>
    </row>
    <row r="15136" spans="1:8" ht="15" x14ac:dyDescent="0.2">
      <c r="A15136" s="747">
        <v>45070</v>
      </c>
      <c r="B15136" s="43" t="s">
        <v>16</v>
      </c>
      <c r="C15136" s="65" t="s">
        <v>394</v>
      </c>
      <c r="D15136" s="111" t="s">
        <v>10107</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10112</v>
      </c>
      <c r="E15138" s="60">
        <v>20000</v>
      </c>
      <c r="F15138" s="60"/>
      <c r="G15138" s="60">
        <f t="shared" si="242"/>
        <v>-20000</v>
      </c>
      <c r="H15138" s="718" t="s">
        <v>9851</v>
      </c>
    </row>
    <row r="15139" spans="1:8" ht="15" customHeight="1" x14ac:dyDescent="0.2">
      <c r="A15139" s="747">
        <v>45070</v>
      </c>
      <c r="B15139" s="43" t="s">
        <v>9463</v>
      </c>
      <c r="C15139" s="65" t="s">
        <v>394</v>
      </c>
      <c r="D15139" s="111" t="s">
        <v>10113</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10104</v>
      </c>
      <c r="E15141" s="60">
        <v>600</v>
      </c>
      <c r="F15141" s="60"/>
      <c r="G15141" s="60">
        <f t="shared" si="242"/>
        <v>-600</v>
      </c>
      <c r="H15141" s="718" t="s">
        <v>9851</v>
      </c>
    </row>
    <row r="15142" spans="1:8" ht="15" x14ac:dyDescent="0.2">
      <c r="A15142" s="747">
        <v>45070</v>
      </c>
      <c r="B15142" s="43" t="s">
        <v>9463</v>
      </c>
      <c r="C15142" s="65" t="s">
        <v>5791</v>
      </c>
      <c r="D15142" s="111" t="s">
        <v>10109</v>
      </c>
      <c r="E15142" s="60">
        <v>360</v>
      </c>
      <c r="F15142" s="60"/>
      <c r="G15142" s="60">
        <f t="shared" si="242"/>
        <v>-360</v>
      </c>
      <c r="H15142" s="718" t="s">
        <v>9851</v>
      </c>
    </row>
    <row r="15143" spans="1:8" ht="15" x14ac:dyDescent="0.2">
      <c r="A15143" s="747">
        <v>45070</v>
      </c>
      <c r="B15143" s="43" t="s">
        <v>9877</v>
      </c>
      <c r="C15143" s="65" t="s">
        <v>5791</v>
      </c>
      <c r="D15143" s="111" t="s">
        <v>10110</v>
      </c>
      <c r="E15143" s="60">
        <v>1500</v>
      </c>
      <c r="F15143" s="60"/>
      <c r="G15143" s="60">
        <f t="shared" si="242"/>
        <v>-1500</v>
      </c>
      <c r="H15143" s="718" t="s">
        <v>9851</v>
      </c>
    </row>
    <row r="15144" spans="1:8" ht="15" x14ac:dyDescent="0.2">
      <c r="A15144" s="747">
        <v>45070</v>
      </c>
      <c r="B15144" s="43" t="s">
        <v>9463</v>
      </c>
      <c r="C15144" s="65" t="s">
        <v>3174</v>
      </c>
      <c r="D15144" s="111" t="s">
        <v>10109</v>
      </c>
      <c r="E15144" s="60">
        <v>360</v>
      </c>
      <c r="F15144" s="60"/>
      <c r="G15144" s="60">
        <f t="shared" si="242"/>
        <v>-360</v>
      </c>
      <c r="H15144" s="718" t="s">
        <v>9851</v>
      </c>
    </row>
    <row r="15145" spans="1:8" ht="15" x14ac:dyDescent="0.2">
      <c r="A15145" s="747">
        <v>45070</v>
      </c>
      <c r="B15145" s="43" t="s">
        <v>9572</v>
      </c>
      <c r="C15145" s="65" t="s">
        <v>3174</v>
      </c>
      <c r="D15145" s="111" t="s">
        <v>10114</v>
      </c>
      <c r="E15145" s="60">
        <v>15600</v>
      </c>
      <c r="F15145" s="60"/>
      <c r="G15145" s="60">
        <f t="shared" si="242"/>
        <v>-15600</v>
      </c>
      <c r="H15145" s="718" t="s">
        <v>9851</v>
      </c>
    </row>
    <row r="15146" spans="1:8" ht="15" x14ac:dyDescent="0.2">
      <c r="A15146" s="747">
        <v>45070</v>
      </c>
      <c r="B15146" s="43" t="s">
        <v>9877</v>
      </c>
      <c r="C15146" s="65" t="s">
        <v>3174</v>
      </c>
      <c r="D15146" s="111" t="s">
        <v>10115</v>
      </c>
      <c r="E15146" s="60">
        <v>23200</v>
      </c>
      <c r="F15146" s="60"/>
      <c r="G15146" s="60">
        <f t="shared" si="242"/>
        <v>-23200</v>
      </c>
      <c r="H15146" s="718" t="s">
        <v>9851</v>
      </c>
    </row>
    <row r="15147" spans="1:8" ht="15" x14ac:dyDescent="0.2">
      <c r="A15147" s="747">
        <v>45071</v>
      </c>
      <c r="B15147" s="43" t="s">
        <v>9463</v>
      </c>
      <c r="C15147" s="65" t="s">
        <v>3174</v>
      </c>
      <c r="D15147" s="111" t="s">
        <v>10116</v>
      </c>
      <c r="E15147" s="60">
        <v>300</v>
      </c>
      <c r="F15147" s="60"/>
      <c r="G15147" s="60">
        <f t="shared" si="242"/>
        <v>-300</v>
      </c>
      <c r="H15147" s="718" t="s">
        <v>9851</v>
      </c>
    </row>
    <row r="15148" spans="1:8" ht="15" x14ac:dyDescent="0.2">
      <c r="A15148" s="747">
        <v>45071</v>
      </c>
      <c r="B15148" s="43" t="s">
        <v>9769</v>
      </c>
      <c r="C15148" s="65" t="s">
        <v>3174</v>
      </c>
      <c r="D15148" s="111" t="s">
        <v>10117</v>
      </c>
      <c r="E15148" s="60">
        <v>16000</v>
      </c>
      <c r="F15148" s="60"/>
      <c r="G15148" s="60">
        <f t="shared" si="242"/>
        <v>-16000</v>
      </c>
      <c r="H15148" s="718" t="s">
        <v>9851</v>
      </c>
    </row>
    <row r="15149" spans="1:8" ht="15" x14ac:dyDescent="0.2">
      <c r="A15149" s="747">
        <v>45071</v>
      </c>
      <c r="B15149" s="43" t="s">
        <v>10253</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10118</v>
      </c>
      <c r="E15151" s="60">
        <v>15000</v>
      </c>
      <c r="F15151" s="60"/>
      <c r="G15151" s="60">
        <f t="shared" si="242"/>
        <v>-15000</v>
      </c>
      <c r="H15151" s="718" t="s">
        <v>9851</v>
      </c>
    </row>
    <row r="15152" spans="1:8" ht="15" x14ac:dyDescent="0.2">
      <c r="A15152" s="747">
        <v>45071</v>
      </c>
      <c r="B15152" s="43" t="s">
        <v>9769</v>
      </c>
      <c r="C15152" s="65" t="s">
        <v>9896</v>
      </c>
      <c r="D15152" s="111" t="s">
        <v>10120</v>
      </c>
      <c r="E15152" s="60">
        <v>46500</v>
      </c>
      <c r="F15152" s="60"/>
      <c r="G15152" s="60">
        <f t="shared" si="242"/>
        <v>-46500</v>
      </c>
      <c r="H15152" s="718" t="s">
        <v>9851</v>
      </c>
    </row>
    <row r="15153" spans="1:8" ht="15" x14ac:dyDescent="0.2">
      <c r="A15153" s="747">
        <v>45071</v>
      </c>
      <c r="B15153" s="43" t="s">
        <v>9463</v>
      </c>
      <c r="C15153" s="65" t="s">
        <v>9896</v>
      </c>
      <c r="D15153" s="111" t="s">
        <v>10121</v>
      </c>
      <c r="E15153" s="60">
        <v>11000</v>
      </c>
      <c r="F15153" s="60"/>
      <c r="G15153" s="60">
        <f t="shared" si="242"/>
        <v>-11000</v>
      </c>
      <c r="H15153" s="718" t="s">
        <v>9851</v>
      </c>
    </row>
    <row r="15154" spans="1:8" ht="15" x14ac:dyDescent="0.2">
      <c r="A15154" s="747">
        <v>45071</v>
      </c>
      <c r="B15154" s="43" t="s">
        <v>9877</v>
      </c>
      <c r="C15154" s="65" t="s">
        <v>9896</v>
      </c>
      <c r="D15154" s="111" t="s">
        <v>10122</v>
      </c>
      <c r="E15154" s="60">
        <v>93000</v>
      </c>
      <c r="F15154" s="60"/>
      <c r="G15154" s="60">
        <f t="shared" si="242"/>
        <v>-93000</v>
      </c>
      <c r="H15154" s="718" t="s">
        <v>9851</v>
      </c>
    </row>
    <row r="15155" spans="1:8" ht="15" x14ac:dyDescent="0.2">
      <c r="A15155" s="747">
        <v>45071</v>
      </c>
      <c r="B15155" s="43" t="s">
        <v>9769</v>
      </c>
      <c r="C15155" s="65" t="s">
        <v>9896</v>
      </c>
      <c r="D15155" s="111" t="s">
        <v>10119</v>
      </c>
      <c r="E15155" s="60">
        <v>255750</v>
      </c>
      <c r="F15155" s="60"/>
      <c r="G15155" s="60">
        <f t="shared" si="242"/>
        <v>-255750</v>
      </c>
      <c r="H15155" s="718" t="s">
        <v>9851</v>
      </c>
    </row>
    <row r="15156" spans="1:8" ht="15" x14ac:dyDescent="0.2">
      <c r="A15156" s="747">
        <v>45072</v>
      </c>
      <c r="B15156" s="43" t="s">
        <v>9769</v>
      </c>
      <c r="C15156" s="65" t="s">
        <v>10124</v>
      </c>
      <c r="D15156" s="111" t="s">
        <v>10125</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10126</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10127</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10128</v>
      </c>
      <c r="E15164" s="60">
        <v>200</v>
      </c>
      <c r="F15164" s="60"/>
      <c r="G15164" s="60">
        <f t="shared" ref="G15164:G15227" si="243">F15164-E15164</f>
        <v>-200</v>
      </c>
      <c r="H15164" s="718" t="s">
        <v>9851</v>
      </c>
    </row>
    <row r="15165" spans="1:8" ht="15" x14ac:dyDescent="0.2">
      <c r="A15165" s="747">
        <v>45072</v>
      </c>
      <c r="B15165" s="43" t="s">
        <v>9463</v>
      </c>
      <c r="C15165" s="65" t="s">
        <v>3174</v>
      </c>
      <c r="D15165" s="111" t="s">
        <v>10129</v>
      </c>
      <c r="E15165" s="60">
        <v>250</v>
      </c>
      <c r="F15165" s="60"/>
      <c r="G15165" s="60">
        <f t="shared" si="243"/>
        <v>-250</v>
      </c>
      <c r="H15165" s="718" t="s">
        <v>9851</v>
      </c>
    </row>
    <row r="15166" spans="1:8" ht="15" x14ac:dyDescent="0.2">
      <c r="A15166" s="747">
        <v>45072</v>
      </c>
      <c r="B15166" s="43" t="s">
        <v>10132</v>
      </c>
      <c r="C15166" s="65" t="s">
        <v>3174</v>
      </c>
      <c r="D15166" s="111" t="s">
        <v>10130</v>
      </c>
      <c r="E15166" s="60">
        <v>156200</v>
      </c>
      <c r="F15166" s="60"/>
      <c r="G15166" s="60">
        <f t="shared" si="243"/>
        <v>-156200</v>
      </c>
      <c r="H15166" s="718" t="s">
        <v>9851</v>
      </c>
    </row>
    <row r="15167" spans="1:8" ht="15" x14ac:dyDescent="0.2">
      <c r="A15167" s="747">
        <v>45072</v>
      </c>
      <c r="B15167" s="43" t="s">
        <v>9769</v>
      </c>
      <c r="C15167" s="65" t="s">
        <v>5791</v>
      </c>
      <c r="D15167" s="111" t="s">
        <v>10131</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10175</v>
      </c>
      <c r="E15169" s="60">
        <v>8000</v>
      </c>
      <c r="F15169" s="60"/>
      <c r="G15169" s="60">
        <f t="shared" si="243"/>
        <v>-8000</v>
      </c>
      <c r="H15169" s="718" t="s">
        <v>9851</v>
      </c>
    </row>
    <row r="15170" spans="1:8" ht="15" x14ac:dyDescent="0.2">
      <c r="A15170" s="747">
        <v>45075</v>
      </c>
      <c r="B15170" s="43" t="s">
        <v>10253</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10133</v>
      </c>
      <c r="E15171" s="60">
        <v>30000</v>
      </c>
      <c r="F15171" s="60"/>
      <c r="G15171" s="60">
        <f t="shared" si="243"/>
        <v>-30000</v>
      </c>
      <c r="H15171" s="718" t="s">
        <v>9851</v>
      </c>
    </row>
    <row r="15172" spans="1:8" ht="15" x14ac:dyDescent="0.2">
      <c r="A15172" s="747">
        <v>45075</v>
      </c>
      <c r="B15172" s="43" t="s">
        <v>9769</v>
      </c>
      <c r="C15172" s="65" t="s">
        <v>5791</v>
      </c>
      <c r="D15172" s="111" t="s">
        <v>10134</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10132</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10135</v>
      </c>
      <c r="E15177" s="60">
        <v>6000</v>
      </c>
      <c r="F15177" s="60"/>
      <c r="G15177" s="60">
        <f t="shared" si="243"/>
        <v>-6000</v>
      </c>
      <c r="H15177" s="718" t="s">
        <v>9851</v>
      </c>
    </row>
    <row r="15178" spans="1:8" ht="15" x14ac:dyDescent="0.2">
      <c r="A15178" s="747">
        <v>45075</v>
      </c>
      <c r="B15178" s="43" t="s">
        <v>9516</v>
      </c>
      <c r="C15178" s="65" t="s">
        <v>3174</v>
      </c>
      <c r="D15178" s="111" t="s">
        <v>10136</v>
      </c>
      <c r="E15178" s="60">
        <v>55000</v>
      </c>
      <c r="F15178" s="60"/>
      <c r="G15178" s="60">
        <f t="shared" si="243"/>
        <v>-55000</v>
      </c>
      <c r="H15178" s="718" t="s">
        <v>9851</v>
      </c>
    </row>
    <row r="15179" spans="1:8" ht="15" x14ac:dyDescent="0.2">
      <c r="A15179" s="747">
        <v>45075</v>
      </c>
      <c r="B15179" s="43" t="s">
        <v>10253</v>
      </c>
      <c r="C15179" s="65" t="s">
        <v>3174</v>
      </c>
      <c r="D15179" s="111" t="s">
        <v>10136</v>
      </c>
      <c r="E15179" s="60">
        <v>2000</v>
      </c>
      <c r="F15179" s="60"/>
      <c r="G15179" s="60">
        <f t="shared" si="243"/>
        <v>-2000</v>
      </c>
      <c r="H15179" s="718" t="s">
        <v>9851</v>
      </c>
    </row>
    <row r="15180" spans="1:8" ht="15" x14ac:dyDescent="0.2">
      <c r="A15180" s="747">
        <v>45075</v>
      </c>
      <c r="B15180" s="43" t="s">
        <v>10132</v>
      </c>
      <c r="C15180" s="65" t="s">
        <v>3174</v>
      </c>
      <c r="D15180" s="111" t="s">
        <v>10136</v>
      </c>
      <c r="E15180" s="60">
        <v>2050</v>
      </c>
      <c r="F15180" s="60"/>
      <c r="G15180" s="60">
        <f t="shared" si="243"/>
        <v>-2050</v>
      </c>
      <c r="H15180" s="718" t="s">
        <v>9851</v>
      </c>
    </row>
    <row r="15181" spans="1:8" ht="15" x14ac:dyDescent="0.2">
      <c r="A15181" s="747">
        <v>45075</v>
      </c>
      <c r="B15181" s="43" t="s">
        <v>2957</v>
      </c>
      <c r="C15181" s="65" t="s">
        <v>3174</v>
      </c>
      <c r="D15181" s="111" t="s">
        <v>10136</v>
      </c>
      <c r="E15181" s="60">
        <v>2000</v>
      </c>
      <c r="F15181" s="60"/>
      <c r="G15181" s="60">
        <f t="shared" si="243"/>
        <v>-2000</v>
      </c>
      <c r="H15181" s="718" t="s">
        <v>9851</v>
      </c>
    </row>
    <row r="15182" spans="1:8" ht="15" x14ac:dyDescent="0.2">
      <c r="A15182" s="747">
        <v>45075</v>
      </c>
      <c r="B15182" s="43" t="s">
        <v>16</v>
      </c>
      <c r="C15182" s="65" t="s">
        <v>5388</v>
      </c>
      <c r="D15182" s="111" t="s">
        <v>10137</v>
      </c>
      <c r="E15182" s="60">
        <v>5000</v>
      </c>
      <c r="F15182" s="60"/>
      <c r="G15182" s="60">
        <f t="shared" si="243"/>
        <v>-5000</v>
      </c>
      <c r="H15182" s="718" t="s">
        <v>9851</v>
      </c>
    </row>
    <row r="15183" spans="1:8" ht="15" x14ac:dyDescent="0.2">
      <c r="A15183" s="747">
        <v>45075</v>
      </c>
      <c r="B15183" s="43" t="s">
        <v>9877</v>
      </c>
      <c r="C15183" s="65" t="s">
        <v>3174</v>
      </c>
      <c r="D15183" s="111" t="s">
        <v>10138</v>
      </c>
      <c r="E15183" s="60">
        <v>26000</v>
      </c>
      <c r="F15183" s="60"/>
      <c r="G15183" s="60">
        <f t="shared" si="243"/>
        <v>-26000</v>
      </c>
      <c r="H15183" s="718" t="s">
        <v>9851</v>
      </c>
    </row>
    <row r="15184" spans="1:8" ht="15" x14ac:dyDescent="0.2">
      <c r="A15184" s="747">
        <v>45075</v>
      </c>
      <c r="B15184" s="43" t="s">
        <v>10132</v>
      </c>
      <c r="C15184" s="65" t="s">
        <v>3174</v>
      </c>
      <c r="D15184" s="111" t="s">
        <v>10138</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10139</v>
      </c>
      <c r="E15186" s="60">
        <v>27750</v>
      </c>
      <c r="F15186" s="60"/>
      <c r="G15186" s="60">
        <f t="shared" si="243"/>
        <v>-27750</v>
      </c>
      <c r="H15186" s="718" t="s">
        <v>9851</v>
      </c>
    </row>
    <row r="15187" spans="1:8" ht="15" x14ac:dyDescent="0.2">
      <c r="A15187" s="747">
        <v>45075</v>
      </c>
      <c r="B15187" s="43" t="s">
        <v>9877</v>
      </c>
      <c r="C15187" s="65" t="s">
        <v>10144</v>
      </c>
      <c r="D15187" s="111" t="s">
        <v>10140</v>
      </c>
      <c r="E15187" s="60">
        <v>64800</v>
      </c>
      <c r="F15187" s="60"/>
      <c r="G15187" s="60">
        <f t="shared" si="243"/>
        <v>-64800</v>
      </c>
      <c r="H15187" s="718" t="s">
        <v>9851</v>
      </c>
    </row>
    <row r="15188" spans="1:8" ht="15" x14ac:dyDescent="0.2">
      <c r="A15188" s="747">
        <v>45075</v>
      </c>
      <c r="B15188" s="43" t="s">
        <v>9463</v>
      </c>
      <c r="C15188" s="65" t="s">
        <v>3174</v>
      </c>
      <c r="D15188" s="111" t="s">
        <v>10141</v>
      </c>
      <c r="E15188" s="60">
        <v>1460</v>
      </c>
      <c r="F15188" s="60"/>
      <c r="G15188" s="60">
        <f t="shared" si="243"/>
        <v>-1460</v>
      </c>
      <c r="H15188" s="718" t="s">
        <v>9851</v>
      </c>
    </row>
    <row r="15189" spans="1:8" ht="15" x14ac:dyDescent="0.2">
      <c r="A15189" s="747">
        <v>45075</v>
      </c>
      <c r="B15189" s="43" t="s">
        <v>9463</v>
      </c>
      <c r="C15189" s="65" t="s">
        <v>5791</v>
      </c>
      <c r="D15189" s="111" t="s">
        <v>10142</v>
      </c>
      <c r="E15189" s="60">
        <v>2700</v>
      </c>
      <c r="F15189" s="60"/>
      <c r="G15189" s="60">
        <f t="shared" si="243"/>
        <v>-2700</v>
      </c>
      <c r="H15189" s="718" t="s">
        <v>9851</v>
      </c>
    </row>
    <row r="15190" spans="1:8" ht="15" x14ac:dyDescent="0.2">
      <c r="A15190" s="747">
        <v>45075</v>
      </c>
      <c r="B15190" s="43" t="s">
        <v>9877</v>
      </c>
      <c r="C15190" s="65" t="s">
        <v>5791</v>
      </c>
      <c r="D15190" s="111" t="s">
        <v>10143</v>
      </c>
      <c r="E15190" s="60">
        <v>1700</v>
      </c>
      <c r="F15190" s="60"/>
      <c r="G15190" s="60">
        <f t="shared" si="243"/>
        <v>-1700</v>
      </c>
      <c r="H15190" s="718" t="s">
        <v>9851</v>
      </c>
    </row>
    <row r="15191" spans="1:8" ht="15" x14ac:dyDescent="0.2">
      <c r="A15191" s="747">
        <v>45075</v>
      </c>
      <c r="B15191" s="43" t="s">
        <v>25</v>
      </c>
      <c r="C15191" s="65" t="s">
        <v>2449</v>
      </c>
      <c r="D15191" s="111" t="s">
        <v>10145</v>
      </c>
      <c r="E15191" s="60">
        <v>61659</v>
      </c>
      <c r="F15191" s="60"/>
      <c r="G15191" s="60">
        <f t="shared" si="243"/>
        <v>-61659</v>
      </c>
      <c r="H15191" s="718" t="s">
        <v>9851</v>
      </c>
    </row>
    <row r="15192" spans="1:8" ht="15" x14ac:dyDescent="0.2">
      <c r="A15192" s="747">
        <v>45075</v>
      </c>
      <c r="B15192" s="43" t="s">
        <v>9516</v>
      </c>
      <c r="C15192" s="65" t="s">
        <v>3174</v>
      </c>
      <c r="D15192" s="111" t="s">
        <v>10148</v>
      </c>
      <c r="E15192" s="60">
        <v>53899</v>
      </c>
      <c r="F15192" s="60"/>
      <c r="G15192" s="60">
        <f t="shared" si="243"/>
        <v>-53899</v>
      </c>
      <c r="H15192" s="718" t="s">
        <v>9851</v>
      </c>
    </row>
    <row r="15193" spans="1:8" ht="15" x14ac:dyDescent="0.2">
      <c r="A15193" s="747">
        <v>45075</v>
      </c>
      <c r="B15193" s="43" t="s">
        <v>9877</v>
      </c>
      <c r="C15193" s="65"/>
      <c r="D15193" s="111" t="s">
        <v>10147</v>
      </c>
      <c r="E15193" s="60">
        <v>133020</v>
      </c>
      <c r="F15193" s="60"/>
      <c r="G15193" s="60">
        <f t="shared" si="243"/>
        <v>-133020</v>
      </c>
      <c r="H15193" s="718" t="s">
        <v>9851</v>
      </c>
    </row>
    <row r="15194" spans="1:8" ht="15" x14ac:dyDescent="0.2">
      <c r="A15194" s="747">
        <v>45075</v>
      </c>
      <c r="B15194" s="43" t="s">
        <v>2957</v>
      </c>
      <c r="C15194" s="65" t="s">
        <v>394</v>
      </c>
      <c r="D15194" s="111" t="s">
        <v>10146</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10426</v>
      </c>
      <c r="E15196" s="561">
        <v>135000</v>
      </c>
      <c r="F15196" s="132"/>
      <c r="G15196" s="132">
        <f t="shared" si="243"/>
        <v>-135000</v>
      </c>
      <c r="H15196" s="718" t="s">
        <v>9851</v>
      </c>
    </row>
    <row r="15197" spans="1:8" ht="24" x14ac:dyDescent="0.2">
      <c r="A15197" s="747">
        <v>45076</v>
      </c>
      <c r="B15197" s="65" t="s">
        <v>4760</v>
      </c>
      <c r="C15197" s="560" t="s">
        <v>6765</v>
      </c>
      <c r="D15197" s="753" t="s">
        <v>10426</v>
      </c>
      <c r="E15197" s="561">
        <v>135000</v>
      </c>
      <c r="F15197" s="132"/>
      <c r="G15197" s="132">
        <f t="shared" si="243"/>
        <v>-135000</v>
      </c>
      <c r="H15197" s="718" t="s">
        <v>9851</v>
      </c>
    </row>
    <row r="15198" spans="1:8" ht="24" x14ac:dyDescent="0.2">
      <c r="A15198" s="747">
        <v>45076</v>
      </c>
      <c r="B15198" s="65" t="s">
        <v>8974</v>
      </c>
      <c r="C15198" s="560" t="s">
        <v>6765</v>
      </c>
      <c r="D15198" s="753" t="s">
        <v>10426</v>
      </c>
      <c r="E15198" s="561">
        <v>135000</v>
      </c>
      <c r="F15198" s="132"/>
      <c r="G15198" s="132">
        <f t="shared" si="243"/>
        <v>-135000</v>
      </c>
      <c r="H15198" s="718" t="s">
        <v>9851</v>
      </c>
    </row>
    <row r="15199" spans="1:8" ht="24" x14ac:dyDescent="0.2">
      <c r="A15199" s="747">
        <v>45076</v>
      </c>
      <c r="B15199" s="65" t="s">
        <v>9516</v>
      </c>
      <c r="C15199" s="560" t="s">
        <v>6765</v>
      </c>
      <c r="D15199" s="753" t="s">
        <v>10426</v>
      </c>
      <c r="E15199" s="561">
        <v>135000</v>
      </c>
      <c r="F15199" s="132"/>
      <c r="G15199" s="132">
        <f t="shared" si="243"/>
        <v>-135000</v>
      </c>
      <c r="H15199" s="718" t="s">
        <v>9851</v>
      </c>
    </row>
    <row r="15200" spans="1:8" ht="24" x14ac:dyDescent="0.2">
      <c r="A15200" s="747">
        <v>45076</v>
      </c>
      <c r="B15200" s="65" t="s">
        <v>8752</v>
      </c>
      <c r="C15200" s="560" t="s">
        <v>6765</v>
      </c>
      <c r="D15200" s="753" t="s">
        <v>10426</v>
      </c>
      <c r="E15200" s="561">
        <v>131550</v>
      </c>
      <c r="F15200" s="132"/>
      <c r="G15200" s="132">
        <f t="shared" si="243"/>
        <v>-131550</v>
      </c>
      <c r="H15200" s="718" t="s">
        <v>9851</v>
      </c>
    </row>
    <row r="15201" spans="1:8" ht="15" x14ac:dyDescent="0.2">
      <c r="A15201" s="747">
        <v>45076</v>
      </c>
      <c r="B15201" s="43" t="s">
        <v>9463</v>
      </c>
      <c r="C15201" s="65" t="s">
        <v>3174</v>
      </c>
      <c r="D15201" s="111" t="s">
        <v>10149</v>
      </c>
      <c r="E15201" s="60">
        <v>300</v>
      </c>
      <c r="F15201" s="60"/>
      <c r="G15201" s="60">
        <f t="shared" si="243"/>
        <v>-300</v>
      </c>
      <c r="H15201" s="718" t="s">
        <v>9851</v>
      </c>
    </row>
    <row r="15202" spans="1:8" ht="15" x14ac:dyDescent="0.2">
      <c r="A15202" s="747">
        <v>45076</v>
      </c>
      <c r="B15202" s="43" t="s">
        <v>16</v>
      </c>
      <c r="C15202" s="65" t="s">
        <v>394</v>
      </c>
      <c r="D15202" s="111" t="s">
        <v>10150</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10151</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10152</v>
      </c>
      <c r="E15211" s="60">
        <v>98000</v>
      </c>
      <c r="F15211" s="60"/>
      <c r="G15211" s="60">
        <f t="shared" si="243"/>
        <v>-98000</v>
      </c>
      <c r="H15211" s="718" t="s">
        <v>9851</v>
      </c>
    </row>
    <row r="15212" spans="1:8" ht="15" x14ac:dyDescent="0.2">
      <c r="A15212" s="747">
        <v>45075</v>
      </c>
      <c r="B15212" s="43" t="s">
        <v>9463</v>
      </c>
      <c r="C15212" s="65" t="s">
        <v>3174</v>
      </c>
      <c r="D15212" s="111" t="s">
        <v>10123</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10132</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10154</v>
      </c>
      <c r="E15215" s="60">
        <v>7250</v>
      </c>
      <c r="F15215" s="60"/>
      <c r="G15215" s="60">
        <f t="shared" si="243"/>
        <v>-7250</v>
      </c>
      <c r="H15215" s="718" t="s">
        <v>9851</v>
      </c>
    </row>
    <row r="15216" spans="1:8" ht="15" x14ac:dyDescent="0.2">
      <c r="A15216" s="747">
        <v>45077</v>
      </c>
      <c r="B15216" s="43" t="s">
        <v>9877</v>
      </c>
      <c r="C15216" s="65" t="s">
        <v>8337</v>
      </c>
      <c r="D15216" s="111" t="s">
        <v>10165</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10335</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10064</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10065</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10066</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10067</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10067</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10098</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10504</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10054</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10055</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10058</v>
      </c>
      <c r="E15262" s="182"/>
      <c r="F15262" s="182">
        <v>3000000</v>
      </c>
      <c r="G15262" s="182">
        <f t="shared" si="244"/>
        <v>3000000</v>
      </c>
      <c r="H15262" s="715" t="s">
        <v>9851</v>
      </c>
    </row>
    <row r="15263" spans="1:8" ht="24" x14ac:dyDescent="0.2">
      <c r="A15263" s="743">
        <v>45072</v>
      </c>
      <c r="B15263" s="97" t="s">
        <v>8426</v>
      </c>
      <c r="C15263" s="97" t="s">
        <v>561</v>
      </c>
      <c r="D15263" s="818" t="s">
        <v>10059</v>
      </c>
      <c r="E15263" s="182"/>
      <c r="F15263" s="182">
        <v>1500000</v>
      </c>
      <c r="G15263" s="182">
        <f t="shared" si="244"/>
        <v>1500000</v>
      </c>
      <c r="H15263" s="715" t="s">
        <v>9851</v>
      </c>
    </row>
    <row r="15264" spans="1:8" ht="15" x14ac:dyDescent="0.2">
      <c r="A15264" s="743">
        <v>45072</v>
      </c>
      <c r="B15264" s="97" t="s">
        <v>8426</v>
      </c>
      <c r="C15264" s="97" t="s">
        <v>561</v>
      </c>
      <c r="D15264" s="908" t="s">
        <v>10060</v>
      </c>
      <c r="E15264" s="182"/>
      <c r="F15264" s="182">
        <v>600000</v>
      </c>
      <c r="G15264" s="182">
        <f t="shared" si="244"/>
        <v>600000</v>
      </c>
      <c r="H15264" s="715" t="s">
        <v>9851</v>
      </c>
    </row>
    <row r="15265" spans="1:8" ht="36" x14ac:dyDescent="0.2">
      <c r="A15265" s="743">
        <v>45072</v>
      </c>
      <c r="B15265" s="97" t="s">
        <v>8426</v>
      </c>
      <c r="C15265" s="97" t="s">
        <v>561</v>
      </c>
      <c r="D15265" s="818" t="s">
        <v>10062</v>
      </c>
      <c r="E15265" s="182"/>
      <c r="F15265" s="182">
        <v>900000</v>
      </c>
      <c r="G15265" s="182">
        <f t="shared" si="244"/>
        <v>900000</v>
      </c>
      <c r="H15265" s="715" t="s">
        <v>9851</v>
      </c>
    </row>
    <row r="15266" spans="1:8" ht="15" x14ac:dyDescent="0.2">
      <c r="A15266" s="743">
        <v>45072</v>
      </c>
      <c r="B15266" s="97" t="s">
        <v>8426</v>
      </c>
      <c r="C15266" s="97" t="s">
        <v>561</v>
      </c>
      <c r="D15266" s="818" t="s">
        <v>10061</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10424</v>
      </c>
    </row>
    <row r="15268" spans="1:8" ht="15" x14ac:dyDescent="0.2">
      <c r="A15268" s="747">
        <v>45080</v>
      </c>
      <c r="B15268" s="65" t="s">
        <v>10253</v>
      </c>
      <c r="C15268" s="65" t="s">
        <v>799</v>
      </c>
      <c r="D15268" s="189" t="s">
        <v>374</v>
      </c>
      <c r="E15268" s="132">
        <v>25000</v>
      </c>
      <c r="F15268" s="60"/>
      <c r="G15268" s="60">
        <f t="shared" si="244"/>
        <v>-25000</v>
      </c>
      <c r="H15268" s="718" t="s">
        <v>10424</v>
      </c>
    </row>
    <row r="15269" spans="1:8" ht="15" x14ac:dyDescent="0.2">
      <c r="A15269" s="747">
        <v>45081</v>
      </c>
      <c r="B15269" s="65" t="s">
        <v>10132</v>
      </c>
      <c r="C15269" s="65" t="s">
        <v>799</v>
      </c>
      <c r="D15269" s="189" t="s">
        <v>141</v>
      </c>
      <c r="E15269" s="132">
        <v>25000</v>
      </c>
      <c r="F15269" s="60"/>
      <c r="G15269" s="60">
        <f t="shared" si="244"/>
        <v>-25000</v>
      </c>
      <c r="H15269" s="718" t="s">
        <v>10424</v>
      </c>
    </row>
    <row r="15270" spans="1:8" ht="15" x14ac:dyDescent="0.2">
      <c r="A15270" s="747">
        <v>45082</v>
      </c>
      <c r="B15270" s="65" t="s">
        <v>10405</v>
      </c>
      <c r="C15270" s="65" t="s">
        <v>799</v>
      </c>
      <c r="D15270" s="189" t="s">
        <v>141</v>
      </c>
      <c r="E15270" s="132">
        <v>25000</v>
      </c>
      <c r="F15270" s="60"/>
      <c r="G15270" s="60">
        <f t="shared" si="244"/>
        <v>-25000</v>
      </c>
      <c r="H15270" s="718" t="s">
        <v>10424</v>
      </c>
    </row>
    <row r="15271" spans="1:8" ht="15" x14ac:dyDescent="0.2">
      <c r="A15271" s="747">
        <v>45083</v>
      </c>
      <c r="B15271" s="65" t="s">
        <v>25</v>
      </c>
      <c r="C15271" s="65" t="s">
        <v>799</v>
      </c>
      <c r="D15271" s="189" t="s">
        <v>10292</v>
      </c>
      <c r="E15271" s="132">
        <v>80000</v>
      </c>
      <c r="F15271" s="60"/>
      <c r="G15271" s="60">
        <f t="shared" si="244"/>
        <v>-80000</v>
      </c>
      <c r="H15271" s="718" t="s">
        <v>10424</v>
      </c>
    </row>
    <row r="15272" spans="1:8" ht="15" x14ac:dyDescent="0.2">
      <c r="A15272" s="747">
        <v>45083</v>
      </c>
      <c r="B15272" s="65" t="s">
        <v>16</v>
      </c>
      <c r="C15272" s="65" t="s">
        <v>799</v>
      </c>
      <c r="D15272" s="189" t="s">
        <v>7285</v>
      </c>
      <c r="E15272" s="132">
        <v>227730</v>
      </c>
      <c r="F15272" s="60"/>
      <c r="G15272" s="60">
        <f t="shared" si="244"/>
        <v>-227730</v>
      </c>
      <c r="H15272" s="718" t="s">
        <v>10424</v>
      </c>
    </row>
    <row r="15273" spans="1:8" ht="15" x14ac:dyDescent="0.2">
      <c r="A15273" s="747">
        <v>45083</v>
      </c>
      <c r="B15273" s="65" t="s">
        <v>9463</v>
      </c>
      <c r="C15273" s="65" t="s">
        <v>799</v>
      </c>
      <c r="D15273" s="189" t="s">
        <v>10227</v>
      </c>
      <c r="E15273" s="132">
        <v>44330</v>
      </c>
      <c r="F15273" s="60"/>
      <c r="G15273" s="60">
        <f t="shared" si="244"/>
        <v>-44330</v>
      </c>
      <c r="H15273" s="718" t="s">
        <v>10424</v>
      </c>
    </row>
    <row r="15274" spans="1:8" ht="15" x14ac:dyDescent="0.2">
      <c r="A15274" s="747">
        <v>45083</v>
      </c>
      <c r="B15274" s="65" t="s">
        <v>9463</v>
      </c>
      <c r="C15274" s="65" t="s">
        <v>799</v>
      </c>
      <c r="D15274" s="189" t="s">
        <v>10213</v>
      </c>
      <c r="E15274" s="132">
        <v>41600</v>
      </c>
      <c r="F15274" s="60"/>
      <c r="G15274" s="60">
        <f t="shared" si="244"/>
        <v>-41600</v>
      </c>
      <c r="H15274" s="718" t="s">
        <v>10424</v>
      </c>
    </row>
    <row r="15275" spans="1:8" ht="15" x14ac:dyDescent="0.2">
      <c r="A15275" s="747">
        <v>45083</v>
      </c>
      <c r="B15275" s="65" t="s">
        <v>9516</v>
      </c>
      <c r="C15275" s="65" t="s">
        <v>799</v>
      </c>
      <c r="D15275" s="189" t="s">
        <v>10462</v>
      </c>
      <c r="E15275" s="132">
        <v>9000</v>
      </c>
      <c r="F15275" s="60"/>
      <c r="G15275" s="60">
        <f t="shared" si="244"/>
        <v>-9000</v>
      </c>
      <c r="H15275" s="718" t="s">
        <v>10424</v>
      </c>
    </row>
    <row r="15276" spans="1:8" ht="15" x14ac:dyDescent="0.2">
      <c r="A15276" s="747">
        <v>45083</v>
      </c>
      <c r="B15276" s="65" t="s">
        <v>10405</v>
      </c>
      <c r="C15276" s="65" t="s">
        <v>799</v>
      </c>
      <c r="D15276" s="189" t="s">
        <v>10461</v>
      </c>
      <c r="E15276" s="132">
        <v>62080</v>
      </c>
      <c r="F15276" s="60"/>
      <c r="G15276" s="60">
        <f t="shared" si="244"/>
        <v>-62080</v>
      </c>
      <c r="H15276" s="718" t="s">
        <v>10424</v>
      </c>
    </row>
    <row r="15277" spans="1:8" ht="15" x14ac:dyDescent="0.2">
      <c r="A15277" s="747">
        <v>45083</v>
      </c>
      <c r="B15277" s="65" t="s">
        <v>9463</v>
      </c>
      <c r="C15277" s="65" t="s">
        <v>799</v>
      </c>
      <c r="D15277" s="189" t="s">
        <v>10463</v>
      </c>
      <c r="E15277" s="132">
        <v>92210</v>
      </c>
      <c r="F15277" s="60"/>
      <c r="G15277" s="60">
        <f t="shared" si="244"/>
        <v>-92210</v>
      </c>
      <c r="H15277" s="718" t="s">
        <v>10424</v>
      </c>
    </row>
    <row r="15278" spans="1:8" ht="15" x14ac:dyDescent="0.2">
      <c r="A15278" s="747">
        <v>45083</v>
      </c>
      <c r="B15278" s="65" t="s">
        <v>9516</v>
      </c>
      <c r="C15278" s="65" t="s">
        <v>799</v>
      </c>
      <c r="D15278" s="189" t="s">
        <v>10467</v>
      </c>
      <c r="E15278" s="132">
        <v>193375</v>
      </c>
      <c r="F15278" s="60"/>
      <c r="G15278" s="60">
        <f t="shared" si="244"/>
        <v>-193375</v>
      </c>
      <c r="H15278" s="718" t="s">
        <v>10424</v>
      </c>
    </row>
    <row r="15279" spans="1:8" ht="15" x14ac:dyDescent="0.2">
      <c r="A15279" s="747">
        <v>45083</v>
      </c>
      <c r="B15279" s="65" t="s">
        <v>9509</v>
      </c>
      <c r="C15279" s="65" t="s">
        <v>799</v>
      </c>
      <c r="D15279" s="189" t="s">
        <v>10215</v>
      </c>
      <c r="E15279" s="132">
        <v>65000</v>
      </c>
      <c r="F15279" s="60"/>
      <c r="G15279" s="60">
        <f t="shared" si="244"/>
        <v>-65000</v>
      </c>
      <c r="H15279" s="718" t="s">
        <v>10424</v>
      </c>
    </row>
    <row r="15280" spans="1:8" ht="15" x14ac:dyDescent="0.2">
      <c r="A15280" s="747">
        <v>45083</v>
      </c>
      <c r="B15280" s="65" t="s">
        <v>9877</v>
      </c>
      <c r="C15280" s="65" t="s">
        <v>799</v>
      </c>
      <c r="D15280" s="189" t="s">
        <v>10464</v>
      </c>
      <c r="E15280" s="132">
        <v>187650</v>
      </c>
      <c r="F15280" s="60"/>
      <c r="G15280" s="60">
        <f t="shared" si="244"/>
        <v>-187650</v>
      </c>
      <c r="H15280" s="718" t="s">
        <v>10424</v>
      </c>
    </row>
    <row r="15281" spans="1:8" ht="15" x14ac:dyDescent="0.2">
      <c r="A15281" s="747">
        <v>45083</v>
      </c>
      <c r="B15281" s="65" t="s">
        <v>3978</v>
      </c>
      <c r="C15281" s="65" t="s">
        <v>799</v>
      </c>
      <c r="D15281" s="189" t="s">
        <v>10465</v>
      </c>
      <c r="E15281" s="132">
        <v>134483.33333333331</v>
      </c>
      <c r="F15281" s="60"/>
      <c r="G15281" s="60">
        <f t="shared" si="244"/>
        <v>-134483.33333333331</v>
      </c>
      <c r="H15281" s="718" t="s">
        <v>10424</v>
      </c>
    </row>
    <row r="15282" spans="1:8" ht="15" x14ac:dyDescent="0.2">
      <c r="A15282" s="747">
        <v>45083</v>
      </c>
      <c r="B15282" s="65" t="s">
        <v>37</v>
      </c>
      <c r="C15282" s="65" t="s">
        <v>799</v>
      </c>
      <c r="D15282" s="189" t="s">
        <v>10206</v>
      </c>
      <c r="E15282" s="132">
        <v>129737</v>
      </c>
      <c r="F15282" s="60"/>
      <c r="G15282" s="60">
        <f t="shared" si="244"/>
        <v>-129737</v>
      </c>
      <c r="H15282" s="718" t="s">
        <v>10424</v>
      </c>
    </row>
    <row r="15283" spans="1:8" ht="15" x14ac:dyDescent="0.2">
      <c r="A15283" s="747">
        <v>45083</v>
      </c>
      <c r="B15283" s="65" t="s">
        <v>10405</v>
      </c>
      <c r="C15283" s="65" t="s">
        <v>799</v>
      </c>
      <c r="D15283" s="189" t="s">
        <v>10466</v>
      </c>
      <c r="E15283" s="132">
        <v>69958.333333333328</v>
      </c>
      <c r="F15283" s="60"/>
      <c r="G15283" s="60">
        <f t="shared" si="244"/>
        <v>-69958.333333333328</v>
      </c>
      <c r="H15283" s="718" t="s">
        <v>10424</v>
      </c>
    </row>
    <row r="15284" spans="1:8" ht="15" x14ac:dyDescent="0.2">
      <c r="A15284" s="747">
        <v>45083</v>
      </c>
      <c r="B15284" s="65" t="s">
        <v>3979</v>
      </c>
      <c r="C15284" s="65" t="s">
        <v>799</v>
      </c>
      <c r="D15284" s="189" t="s">
        <v>10197</v>
      </c>
      <c r="E15284" s="132">
        <v>131872</v>
      </c>
      <c r="F15284" s="60"/>
      <c r="G15284" s="60">
        <f t="shared" si="244"/>
        <v>-131872</v>
      </c>
      <c r="H15284" s="718" t="s">
        <v>10424</v>
      </c>
    </row>
    <row r="15285" spans="1:8" ht="15" x14ac:dyDescent="0.2">
      <c r="A15285" s="747">
        <v>45083</v>
      </c>
      <c r="B15285" s="65" t="s">
        <v>3979</v>
      </c>
      <c r="C15285" s="65" t="s">
        <v>799</v>
      </c>
      <c r="D15285" s="189" t="s">
        <v>6260</v>
      </c>
      <c r="E15285" s="132">
        <v>28000</v>
      </c>
      <c r="F15285" s="60"/>
      <c r="G15285" s="60">
        <f t="shared" si="244"/>
        <v>-28000</v>
      </c>
      <c r="H15285" s="718" t="s">
        <v>10424</v>
      </c>
    </row>
    <row r="15286" spans="1:8" ht="15" x14ac:dyDescent="0.2">
      <c r="A15286" s="747">
        <v>45084</v>
      </c>
      <c r="B15286" s="65" t="s">
        <v>10288</v>
      </c>
      <c r="C15286" s="65" t="s">
        <v>799</v>
      </c>
      <c r="D15286" s="189" t="s">
        <v>9118</v>
      </c>
      <c r="E15286" s="132">
        <v>5000</v>
      </c>
      <c r="F15286" s="60"/>
      <c r="G15286" s="60">
        <f t="shared" si="244"/>
        <v>-5000</v>
      </c>
      <c r="H15286" s="718" t="s">
        <v>10424</v>
      </c>
    </row>
    <row r="15287" spans="1:8" ht="15" x14ac:dyDescent="0.2">
      <c r="A15287" s="747">
        <v>45078</v>
      </c>
      <c r="B15287" s="43" t="s">
        <v>25</v>
      </c>
      <c r="C15287" s="65" t="s">
        <v>8230</v>
      </c>
      <c r="D15287" s="111" t="s">
        <v>9377</v>
      </c>
      <c r="E15287" s="60">
        <v>300</v>
      </c>
      <c r="F15287" s="60"/>
      <c r="G15287" s="60">
        <f t="shared" si="244"/>
        <v>-300</v>
      </c>
      <c r="H15287" s="718" t="s">
        <v>10424</v>
      </c>
    </row>
    <row r="15288" spans="1:8" ht="15" x14ac:dyDescent="0.2">
      <c r="A15288" s="747">
        <v>45078</v>
      </c>
      <c r="B15288" s="43" t="s">
        <v>16</v>
      </c>
      <c r="C15288" s="65" t="s">
        <v>8230</v>
      </c>
      <c r="D15288" s="111" t="s">
        <v>9377</v>
      </c>
      <c r="E15288" s="60">
        <v>240</v>
      </c>
      <c r="F15288" s="60"/>
      <c r="G15288" s="60">
        <f t="shared" si="244"/>
        <v>-240</v>
      </c>
      <c r="H15288" s="718" t="s">
        <v>10424</v>
      </c>
    </row>
    <row r="15289" spans="1:8" ht="15" x14ac:dyDescent="0.2">
      <c r="A15289" s="747">
        <v>45078</v>
      </c>
      <c r="B15289" s="43" t="s">
        <v>9769</v>
      </c>
      <c r="C15289" s="65" t="s">
        <v>3174</v>
      </c>
      <c r="D15289" s="111" t="s">
        <v>10155</v>
      </c>
      <c r="E15289" s="60">
        <v>6200</v>
      </c>
      <c r="F15289" s="60"/>
      <c r="G15289" s="60">
        <f t="shared" si="244"/>
        <v>-6200</v>
      </c>
      <c r="H15289" s="718" t="s">
        <v>10424</v>
      </c>
    </row>
    <row r="15290" spans="1:8" ht="15" x14ac:dyDescent="0.2">
      <c r="A15290" s="747">
        <v>45078</v>
      </c>
      <c r="B15290" s="43" t="s">
        <v>9463</v>
      </c>
      <c r="C15290" s="65" t="s">
        <v>3174</v>
      </c>
      <c r="D15290" s="111" t="s">
        <v>10156</v>
      </c>
      <c r="E15290" s="60">
        <v>2750</v>
      </c>
      <c r="F15290" s="60"/>
      <c r="G15290" s="60">
        <f t="shared" si="244"/>
        <v>-2750</v>
      </c>
      <c r="H15290" s="718" t="s">
        <v>10424</v>
      </c>
    </row>
    <row r="15291" spans="1:8" ht="15" x14ac:dyDescent="0.2">
      <c r="A15291" s="747">
        <v>45078</v>
      </c>
      <c r="B15291" s="43" t="s">
        <v>9769</v>
      </c>
      <c r="C15291" s="65" t="s">
        <v>288</v>
      </c>
      <c r="D15291" s="111" t="s">
        <v>8537</v>
      </c>
      <c r="E15291" s="60">
        <v>1600</v>
      </c>
      <c r="F15291" s="60"/>
      <c r="G15291" s="60">
        <f t="shared" si="244"/>
        <v>-1600</v>
      </c>
      <c r="H15291" s="718" t="s">
        <v>10424</v>
      </c>
    </row>
    <row r="15292" spans="1:8" ht="15" x14ac:dyDescent="0.2">
      <c r="A15292" s="747">
        <v>45078</v>
      </c>
      <c r="B15292" s="43" t="s">
        <v>9877</v>
      </c>
      <c r="C15292" s="65" t="s">
        <v>10157</v>
      </c>
      <c r="D15292" s="111" t="s">
        <v>10158</v>
      </c>
      <c r="E15292" s="60">
        <v>84940</v>
      </c>
      <c r="F15292" s="60"/>
      <c r="G15292" s="60">
        <f t="shared" ref="G15292:G15355" si="245">F15292-E15292</f>
        <v>-84940</v>
      </c>
      <c r="H15292" s="718" t="s">
        <v>10424</v>
      </c>
    </row>
    <row r="15293" spans="1:8" ht="15" customHeight="1" x14ac:dyDescent="0.2">
      <c r="A15293" s="747">
        <v>45078</v>
      </c>
      <c r="B15293" s="43" t="s">
        <v>9463</v>
      </c>
      <c r="C15293" s="65" t="s">
        <v>394</v>
      </c>
      <c r="D15293" s="111" t="s">
        <v>10333</v>
      </c>
      <c r="E15293" s="60">
        <v>17950</v>
      </c>
      <c r="F15293" s="60"/>
      <c r="G15293" s="60">
        <f t="shared" si="245"/>
        <v>-17950</v>
      </c>
      <c r="H15293" s="718" t="s">
        <v>10424</v>
      </c>
    </row>
    <row r="15294" spans="1:8" ht="15" x14ac:dyDescent="0.2">
      <c r="A15294" s="747">
        <v>45078</v>
      </c>
      <c r="B15294" s="43" t="s">
        <v>10166</v>
      </c>
      <c r="C15294" s="65" t="s">
        <v>394</v>
      </c>
      <c r="D15294" s="111" t="s">
        <v>10334</v>
      </c>
      <c r="E15294" s="60">
        <v>11000</v>
      </c>
      <c r="F15294" s="60"/>
      <c r="G15294" s="60">
        <f t="shared" si="245"/>
        <v>-11000</v>
      </c>
      <c r="H15294" s="718" t="s">
        <v>10424</v>
      </c>
    </row>
    <row r="15295" spans="1:8" ht="15" x14ac:dyDescent="0.2">
      <c r="A15295" s="747">
        <v>45078</v>
      </c>
      <c r="B15295" s="43" t="s">
        <v>16</v>
      </c>
      <c r="C15295" s="65" t="s">
        <v>103</v>
      </c>
      <c r="D15295" s="111" t="s">
        <v>9532</v>
      </c>
      <c r="E15295" s="60">
        <v>2000</v>
      </c>
      <c r="F15295" s="60"/>
      <c r="G15295" s="60">
        <f t="shared" si="245"/>
        <v>-2000</v>
      </c>
      <c r="H15295" s="718" t="s">
        <v>10424</v>
      </c>
    </row>
    <row r="15296" spans="1:8" ht="15" x14ac:dyDescent="0.2">
      <c r="A15296" s="747">
        <v>45078</v>
      </c>
      <c r="B15296" s="43" t="s">
        <v>9877</v>
      </c>
      <c r="C15296" s="65" t="s">
        <v>4916</v>
      </c>
      <c r="D15296" s="111" t="s">
        <v>10159</v>
      </c>
      <c r="E15296" s="60">
        <v>2500</v>
      </c>
      <c r="F15296" s="60"/>
      <c r="G15296" s="60">
        <f t="shared" si="245"/>
        <v>-2500</v>
      </c>
      <c r="H15296" s="718" t="s">
        <v>10424</v>
      </c>
    </row>
    <row r="15297" spans="1:8" ht="15" x14ac:dyDescent="0.2">
      <c r="A15297" s="747">
        <v>45078</v>
      </c>
      <c r="B15297" s="43" t="s">
        <v>8752</v>
      </c>
      <c r="C15297" s="65" t="s">
        <v>394</v>
      </c>
      <c r="D15297" s="111" t="s">
        <v>9129</v>
      </c>
      <c r="E15297" s="60">
        <v>1350</v>
      </c>
      <c r="F15297" s="60"/>
      <c r="G15297" s="60">
        <f t="shared" si="245"/>
        <v>-1350</v>
      </c>
      <c r="H15297" s="718" t="s">
        <v>10424</v>
      </c>
    </row>
    <row r="15298" spans="1:8" ht="15" x14ac:dyDescent="0.2">
      <c r="A15298" s="747">
        <v>45078</v>
      </c>
      <c r="B15298" s="43" t="s">
        <v>9769</v>
      </c>
      <c r="C15298" s="65" t="s">
        <v>5791</v>
      </c>
      <c r="D15298" s="111" t="s">
        <v>10134</v>
      </c>
      <c r="E15298" s="60">
        <v>800</v>
      </c>
      <c r="F15298" s="60"/>
      <c r="G15298" s="60">
        <f t="shared" si="245"/>
        <v>-800</v>
      </c>
      <c r="H15298" s="718" t="s">
        <v>10424</v>
      </c>
    </row>
    <row r="15299" spans="1:8" ht="15" x14ac:dyDescent="0.2">
      <c r="A15299" s="747">
        <v>45078</v>
      </c>
      <c r="B15299" s="43" t="s">
        <v>9877</v>
      </c>
      <c r="C15299" s="65" t="s">
        <v>4397</v>
      </c>
      <c r="D15299" s="111" t="s">
        <v>10160</v>
      </c>
      <c r="E15299" s="60">
        <v>30000</v>
      </c>
      <c r="F15299" s="60"/>
      <c r="G15299" s="60">
        <f t="shared" si="245"/>
        <v>-30000</v>
      </c>
      <c r="H15299" s="718" t="s">
        <v>10424</v>
      </c>
    </row>
    <row r="15300" spans="1:8" ht="15" x14ac:dyDescent="0.2">
      <c r="A15300" s="747">
        <v>45078</v>
      </c>
      <c r="B15300" s="43" t="s">
        <v>9516</v>
      </c>
      <c r="C15300" s="65" t="s">
        <v>10037</v>
      </c>
      <c r="D15300" s="111" t="s">
        <v>10161</v>
      </c>
      <c r="E15300" s="60">
        <v>100000</v>
      </c>
      <c r="F15300" s="60"/>
      <c r="G15300" s="60">
        <f t="shared" si="245"/>
        <v>-100000</v>
      </c>
      <c r="H15300" s="718" t="s">
        <v>10424</v>
      </c>
    </row>
    <row r="15301" spans="1:8" ht="15" x14ac:dyDescent="0.2">
      <c r="A15301" s="747">
        <v>45078</v>
      </c>
      <c r="B15301" s="43" t="s">
        <v>9769</v>
      </c>
      <c r="C15301" s="65" t="s">
        <v>5791</v>
      </c>
      <c r="D15301" s="111" t="s">
        <v>372</v>
      </c>
      <c r="E15301" s="60">
        <v>500</v>
      </c>
      <c r="F15301" s="60"/>
      <c r="G15301" s="60">
        <f t="shared" si="245"/>
        <v>-500</v>
      </c>
      <c r="H15301" s="718" t="s">
        <v>10424</v>
      </c>
    </row>
    <row r="15302" spans="1:8" ht="15" x14ac:dyDescent="0.2">
      <c r="A15302" s="747">
        <v>45078</v>
      </c>
      <c r="B15302" s="43" t="s">
        <v>3979</v>
      </c>
      <c r="C15302" s="65" t="s">
        <v>10164</v>
      </c>
      <c r="D15302" s="111" t="s">
        <v>10162</v>
      </c>
      <c r="E15302" s="60">
        <v>4000</v>
      </c>
      <c r="F15302" s="60"/>
      <c r="G15302" s="60">
        <f t="shared" si="245"/>
        <v>-4000</v>
      </c>
      <c r="H15302" s="718" t="s">
        <v>10424</v>
      </c>
    </row>
    <row r="15303" spans="1:8" ht="15" x14ac:dyDescent="0.2">
      <c r="A15303" s="747">
        <v>45078</v>
      </c>
      <c r="B15303" s="43" t="s">
        <v>9769</v>
      </c>
      <c r="C15303" s="65" t="s">
        <v>5791</v>
      </c>
      <c r="D15303" s="111" t="s">
        <v>10163</v>
      </c>
      <c r="E15303" s="60">
        <v>250</v>
      </c>
      <c r="F15303" s="60"/>
      <c r="G15303" s="60">
        <f t="shared" si="245"/>
        <v>-250</v>
      </c>
      <c r="H15303" s="718" t="s">
        <v>10424</v>
      </c>
    </row>
    <row r="15304" spans="1:8" ht="15" x14ac:dyDescent="0.2">
      <c r="A15304" s="747">
        <v>45078</v>
      </c>
      <c r="B15304" s="43" t="s">
        <v>8982</v>
      </c>
      <c r="C15304" s="65" t="s">
        <v>10168</v>
      </c>
      <c r="D15304" s="111" t="s">
        <v>10167</v>
      </c>
      <c r="E15304" s="60">
        <v>50000</v>
      </c>
      <c r="F15304" s="60"/>
      <c r="G15304" s="60">
        <f t="shared" si="245"/>
        <v>-50000</v>
      </c>
      <c r="H15304" s="718" t="s">
        <v>10424</v>
      </c>
    </row>
    <row r="15305" spans="1:8" ht="15" x14ac:dyDescent="0.2">
      <c r="A15305" s="747">
        <v>45078</v>
      </c>
      <c r="B15305" s="43" t="s">
        <v>9516</v>
      </c>
      <c r="C15305" s="65" t="s">
        <v>9582</v>
      </c>
      <c r="D15305" s="111" t="s">
        <v>5446</v>
      </c>
      <c r="E15305" s="60">
        <v>20000</v>
      </c>
      <c r="F15305" s="60"/>
      <c r="G15305" s="60">
        <f t="shared" si="245"/>
        <v>-20000</v>
      </c>
      <c r="H15305" s="718" t="s">
        <v>10424</v>
      </c>
    </row>
    <row r="15306" spans="1:8" ht="15" x14ac:dyDescent="0.2">
      <c r="A15306" s="747">
        <v>45078</v>
      </c>
      <c r="B15306" s="43" t="s">
        <v>9769</v>
      </c>
      <c r="C15306" s="65" t="s">
        <v>5791</v>
      </c>
      <c r="D15306" s="111" t="s">
        <v>372</v>
      </c>
      <c r="E15306" s="60">
        <v>600</v>
      </c>
      <c r="F15306" s="60"/>
      <c r="G15306" s="60">
        <f t="shared" si="245"/>
        <v>-600</v>
      </c>
      <c r="H15306" s="718" t="s">
        <v>10424</v>
      </c>
    </row>
    <row r="15307" spans="1:8" ht="15" x14ac:dyDescent="0.2">
      <c r="A15307" s="747">
        <v>45078</v>
      </c>
      <c r="B15307" s="43" t="s">
        <v>9769</v>
      </c>
      <c r="C15307" s="65" t="s">
        <v>5791</v>
      </c>
      <c r="D15307" s="111" t="s">
        <v>372</v>
      </c>
      <c r="E15307" s="60">
        <v>800</v>
      </c>
      <c r="F15307" s="60"/>
      <c r="G15307" s="60">
        <f t="shared" si="245"/>
        <v>-800</v>
      </c>
      <c r="H15307" s="718" t="s">
        <v>10424</v>
      </c>
    </row>
    <row r="15308" spans="1:8" ht="15" x14ac:dyDescent="0.2">
      <c r="A15308" s="747">
        <v>45078</v>
      </c>
      <c r="B15308" s="43" t="s">
        <v>9877</v>
      </c>
      <c r="C15308" s="65" t="s">
        <v>5791</v>
      </c>
      <c r="D15308" s="111" t="s">
        <v>372</v>
      </c>
      <c r="E15308" s="60">
        <v>1500</v>
      </c>
      <c r="F15308" s="60"/>
      <c r="G15308" s="60">
        <f t="shared" si="245"/>
        <v>-1500</v>
      </c>
      <c r="H15308" s="718" t="s">
        <v>10424</v>
      </c>
    </row>
    <row r="15309" spans="1:8" ht="15" x14ac:dyDescent="0.2">
      <c r="A15309" s="747">
        <v>45078</v>
      </c>
      <c r="B15309" s="43" t="s">
        <v>9463</v>
      </c>
      <c r="C15309" s="65" t="s">
        <v>9883</v>
      </c>
      <c r="D15309" s="111" t="s">
        <v>10173</v>
      </c>
      <c r="E15309" s="60">
        <v>50000</v>
      </c>
      <c r="F15309" s="60"/>
      <c r="G15309" s="60">
        <f t="shared" si="245"/>
        <v>-50000</v>
      </c>
      <c r="H15309" s="718" t="s">
        <v>10424</v>
      </c>
    </row>
    <row r="15310" spans="1:8" ht="15" x14ac:dyDescent="0.2">
      <c r="A15310" s="747">
        <v>45079</v>
      </c>
      <c r="B15310" s="43" t="s">
        <v>9769</v>
      </c>
      <c r="C15310" s="65" t="s">
        <v>7029</v>
      </c>
      <c r="D15310" s="111" t="s">
        <v>9553</v>
      </c>
      <c r="E15310" s="60">
        <v>20000</v>
      </c>
      <c r="F15310" s="60"/>
      <c r="G15310" s="60">
        <f t="shared" si="245"/>
        <v>-20000</v>
      </c>
      <c r="H15310" s="718" t="s">
        <v>10424</v>
      </c>
    </row>
    <row r="15311" spans="1:8" ht="15" x14ac:dyDescent="0.2">
      <c r="A15311" s="747">
        <v>45079</v>
      </c>
      <c r="B15311" s="43" t="s">
        <v>9877</v>
      </c>
      <c r="C15311" s="65" t="s">
        <v>3174</v>
      </c>
      <c r="D15311" s="111" t="s">
        <v>10181</v>
      </c>
      <c r="E15311" s="60">
        <v>140000</v>
      </c>
      <c r="F15311" s="60"/>
      <c r="G15311" s="60">
        <f t="shared" si="245"/>
        <v>-140000</v>
      </c>
      <c r="H15311" s="718" t="s">
        <v>10424</v>
      </c>
    </row>
    <row r="15312" spans="1:8" ht="15" x14ac:dyDescent="0.2">
      <c r="A15312" s="747">
        <v>45079</v>
      </c>
      <c r="B15312" s="43" t="s">
        <v>9877</v>
      </c>
      <c r="C15312" s="65" t="s">
        <v>394</v>
      </c>
      <c r="D15312" s="111" t="s">
        <v>10169</v>
      </c>
      <c r="E15312" s="60">
        <v>750</v>
      </c>
      <c r="F15312" s="60"/>
      <c r="G15312" s="60">
        <f t="shared" si="245"/>
        <v>-750</v>
      </c>
      <c r="H15312" s="718" t="s">
        <v>10424</v>
      </c>
    </row>
    <row r="15313" spans="1:8" ht="15" x14ac:dyDescent="0.2">
      <c r="A15313" s="747">
        <v>45079</v>
      </c>
      <c r="B15313" s="43" t="s">
        <v>16</v>
      </c>
      <c r="C15313" s="65" t="s">
        <v>103</v>
      </c>
      <c r="D15313" s="111" t="s">
        <v>9532</v>
      </c>
      <c r="E15313" s="60">
        <v>3000</v>
      </c>
      <c r="F15313" s="60"/>
      <c r="G15313" s="60">
        <f t="shared" si="245"/>
        <v>-3000</v>
      </c>
      <c r="H15313" s="718" t="s">
        <v>10424</v>
      </c>
    </row>
    <row r="15314" spans="1:8" ht="15" x14ac:dyDescent="0.2">
      <c r="A15314" s="747">
        <v>45079</v>
      </c>
      <c r="B15314" s="43" t="s">
        <v>10132</v>
      </c>
      <c r="C15314" s="65" t="s">
        <v>10172</v>
      </c>
      <c r="D15314" s="111" t="s">
        <v>10170</v>
      </c>
      <c r="E15314" s="60">
        <v>10000</v>
      </c>
      <c r="F15314" s="60"/>
      <c r="G15314" s="60">
        <f t="shared" si="245"/>
        <v>-10000</v>
      </c>
      <c r="H15314" s="718" t="s">
        <v>10424</v>
      </c>
    </row>
    <row r="15315" spans="1:8" ht="15" x14ac:dyDescent="0.2">
      <c r="A15315" s="747">
        <v>45079</v>
      </c>
      <c r="B15315" s="43" t="s">
        <v>9463</v>
      </c>
      <c r="C15315" s="65" t="s">
        <v>3174</v>
      </c>
      <c r="D15315" s="111" t="s">
        <v>10171</v>
      </c>
      <c r="E15315" s="60">
        <v>1000</v>
      </c>
      <c r="F15315" s="60"/>
      <c r="G15315" s="60">
        <f t="shared" si="245"/>
        <v>-1000</v>
      </c>
      <c r="H15315" s="718" t="s">
        <v>10424</v>
      </c>
    </row>
    <row r="15316" spans="1:8" ht="15" x14ac:dyDescent="0.2">
      <c r="A15316" s="747">
        <v>45080</v>
      </c>
      <c r="B15316" s="43" t="s">
        <v>9516</v>
      </c>
      <c r="C15316" s="65" t="s">
        <v>3174</v>
      </c>
      <c r="D15316" s="111" t="s">
        <v>5183</v>
      </c>
      <c r="E15316" s="60">
        <v>136145</v>
      </c>
      <c r="F15316" s="60"/>
      <c r="G15316" s="60">
        <f t="shared" si="245"/>
        <v>-136145</v>
      </c>
      <c r="H15316" s="718" t="s">
        <v>10424</v>
      </c>
    </row>
    <row r="15317" spans="1:8" ht="15" x14ac:dyDescent="0.2">
      <c r="A15317" s="747">
        <v>45080</v>
      </c>
      <c r="B15317" s="43" t="s">
        <v>9769</v>
      </c>
      <c r="C15317" s="65" t="s">
        <v>8460</v>
      </c>
      <c r="D15317" s="111" t="s">
        <v>372</v>
      </c>
      <c r="E15317" s="60">
        <v>1565</v>
      </c>
      <c r="F15317" s="60"/>
      <c r="G15317" s="60">
        <f t="shared" si="245"/>
        <v>-1565</v>
      </c>
      <c r="H15317" s="718" t="s">
        <v>10424</v>
      </c>
    </row>
    <row r="15318" spans="1:8" ht="15" x14ac:dyDescent="0.2">
      <c r="A15318" s="747">
        <v>45080</v>
      </c>
      <c r="B15318" s="43" t="s">
        <v>9615</v>
      </c>
      <c r="C15318" s="65" t="s">
        <v>8460</v>
      </c>
      <c r="D15318" s="111" t="s">
        <v>372</v>
      </c>
      <c r="E15318" s="60">
        <v>3290</v>
      </c>
      <c r="F15318" s="60"/>
      <c r="G15318" s="60">
        <f t="shared" si="245"/>
        <v>-3290</v>
      </c>
      <c r="H15318" s="718" t="s">
        <v>10424</v>
      </c>
    </row>
    <row r="15319" spans="1:8" ht="15" x14ac:dyDescent="0.2">
      <c r="A15319" s="747">
        <v>45080</v>
      </c>
      <c r="B15319" s="43" t="s">
        <v>16</v>
      </c>
      <c r="C15319" s="65" t="s">
        <v>1504</v>
      </c>
      <c r="D15319" s="111" t="s">
        <v>372</v>
      </c>
      <c r="E15319" s="60">
        <v>1900</v>
      </c>
      <c r="F15319" s="60"/>
      <c r="G15319" s="60">
        <f t="shared" si="245"/>
        <v>-1900</v>
      </c>
      <c r="H15319" s="718" t="s">
        <v>10424</v>
      </c>
    </row>
    <row r="15320" spans="1:8" ht="15" x14ac:dyDescent="0.2">
      <c r="A15320" s="747">
        <v>45080</v>
      </c>
      <c r="B15320" s="43" t="s">
        <v>9769</v>
      </c>
      <c r="C15320" s="65" t="s">
        <v>288</v>
      </c>
      <c r="D15320" s="111" t="s">
        <v>10004</v>
      </c>
      <c r="E15320" s="60">
        <v>500</v>
      </c>
      <c r="F15320" s="60"/>
      <c r="G15320" s="60">
        <f t="shared" si="245"/>
        <v>-500</v>
      </c>
      <c r="H15320" s="718" t="s">
        <v>10424</v>
      </c>
    </row>
    <row r="15321" spans="1:8" ht="15" x14ac:dyDescent="0.2">
      <c r="A15321" s="747">
        <v>45080</v>
      </c>
      <c r="B15321" s="43" t="s">
        <v>3979</v>
      </c>
      <c r="C15321" s="65" t="s">
        <v>10184</v>
      </c>
      <c r="D15321" s="111" t="s">
        <v>10183</v>
      </c>
      <c r="E15321" s="60">
        <v>2160</v>
      </c>
      <c r="F15321" s="60"/>
      <c r="G15321" s="60">
        <f t="shared" si="245"/>
        <v>-2160</v>
      </c>
      <c r="H15321" s="718" t="s">
        <v>10424</v>
      </c>
    </row>
    <row r="15322" spans="1:8" ht="15" x14ac:dyDescent="0.2">
      <c r="A15322" s="747">
        <v>45080</v>
      </c>
      <c r="B15322" s="43" t="s">
        <v>16</v>
      </c>
      <c r="C15322" s="65" t="s">
        <v>3024</v>
      </c>
      <c r="D15322" s="111" t="s">
        <v>372</v>
      </c>
      <c r="E15322" s="60">
        <v>4670</v>
      </c>
      <c r="F15322" s="60"/>
      <c r="G15322" s="60">
        <f t="shared" si="245"/>
        <v>-4670</v>
      </c>
      <c r="H15322" s="718" t="s">
        <v>10424</v>
      </c>
    </row>
    <row r="15323" spans="1:8" ht="15" x14ac:dyDescent="0.2">
      <c r="A15323" s="747">
        <v>45080</v>
      </c>
      <c r="B15323" s="43" t="s">
        <v>10132</v>
      </c>
      <c r="C15323" s="65" t="s">
        <v>3174</v>
      </c>
      <c r="D15323" s="111" t="s">
        <v>10190</v>
      </c>
      <c r="E15323" s="60">
        <v>1630</v>
      </c>
      <c r="F15323" s="60"/>
      <c r="G15323" s="60">
        <f t="shared" si="245"/>
        <v>-1630</v>
      </c>
      <c r="H15323" s="718" t="s">
        <v>10424</v>
      </c>
    </row>
    <row r="15324" spans="1:8" ht="15" x14ac:dyDescent="0.2">
      <c r="A15324" s="747">
        <v>45080</v>
      </c>
      <c r="B15324" s="43" t="s">
        <v>10253</v>
      </c>
      <c r="C15324" s="65" t="s">
        <v>5791</v>
      </c>
      <c r="D15324" s="111" t="s">
        <v>10185</v>
      </c>
      <c r="E15324" s="60">
        <v>1000</v>
      </c>
      <c r="F15324" s="60"/>
      <c r="G15324" s="60">
        <f t="shared" si="245"/>
        <v>-1000</v>
      </c>
      <c r="H15324" s="718" t="s">
        <v>10424</v>
      </c>
    </row>
    <row r="15325" spans="1:8" ht="15" x14ac:dyDescent="0.2">
      <c r="A15325" s="747">
        <v>45082</v>
      </c>
      <c r="B15325" s="43" t="s">
        <v>9769</v>
      </c>
      <c r="C15325" s="65" t="s">
        <v>5791</v>
      </c>
      <c r="D15325" s="111" t="s">
        <v>10186</v>
      </c>
      <c r="E15325" s="60">
        <v>200</v>
      </c>
      <c r="F15325" s="60"/>
      <c r="G15325" s="60">
        <f t="shared" si="245"/>
        <v>-200</v>
      </c>
      <c r="H15325" s="718" t="s">
        <v>10424</v>
      </c>
    </row>
    <row r="15326" spans="1:8" ht="15" x14ac:dyDescent="0.2">
      <c r="A15326" s="747">
        <v>45082</v>
      </c>
      <c r="B15326" s="43" t="s">
        <v>9769</v>
      </c>
      <c r="C15326" s="65" t="s">
        <v>5791</v>
      </c>
      <c r="D15326" s="111" t="s">
        <v>372</v>
      </c>
      <c r="E15326" s="60">
        <v>600</v>
      </c>
      <c r="F15326" s="60"/>
      <c r="G15326" s="60">
        <f t="shared" si="245"/>
        <v>-600</v>
      </c>
      <c r="H15326" s="718" t="s">
        <v>10424</v>
      </c>
    </row>
    <row r="15327" spans="1:8" ht="15" x14ac:dyDescent="0.2">
      <c r="A15327" s="747">
        <v>45082</v>
      </c>
      <c r="B15327" s="43" t="s">
        <v>16</v>
      </c>
      <c r="C15327" s="65" t="s">
        <v>394</v>
      </c>
      <c r="D15327" s="111" t="s">
        <v>10187</v>
      </c>
      <c r="E15327" s="60">
        <v>2600</v>
      </c>
      <c r="F15327" s="60"/>
      <c r="G15327" s="60">
        <f t="shared" si="245"/>
        <v>-2600</v>
      </c>
      <c r="H15327" s="718" t="s">
        <v>10424</v>
      </c>
    </row>
    <row r="15328" spans="1:8" ht="15" x14ac:dyDescent="0.2">
      <c r="A15328" s="747">
        <v>45082</v>
      </c>
      <c r="B15328" s="43" t="s">
        <v>8982</v>
      </c>
      <c r="C15328" s="65" t="s">
        <v>394</v>
      </c>
      <c r="D15328" s="111" t="s">
        <v>10188</v>
      </c>
      <c r="E15328" s="60">
        <v>150</v>
      </c>
      <c r="F15328" s="60"/>
      <c r="G15328" s="60">
        <f t="shared" si="245"/>
        <v>-150</v>
      </c>
      <c r="H15328" s="718" t="s">
        <v>10424</v>
      </c>
    </row>
    <row r="15329" spans="1:8" ht="15" x14ac:dyDescent="0.2">
      <c r="A15329" s="747">
        <v>45082</v>
      </c>
      <c r="B15329" s="43" t="s">
        <v>9877</v>
      </c>
      <c r="C15329" s="65" t="s">
        <v>3174</v>
      </c>
      <c r="D15329" s="111" t="s">
        <v>10189</v>
      </c>
      <c r="E15329" s="60">
        <v>15600</v>
      </c>
      <c r="F15329" s="60"/>
      <c r="G15329" s="60">
        <f t="shared" si="245"/>
        <v>-15600</v>
      </c>
      <c r="H15329" s="718" t="s">
        <v>10424</v>
      </c>
    </row>
    <row r="15330" spans="1:8" ht="15" x14ac:dyDescent="0.2">
      <c r="A15330" s="747">
        <v>45082</v>
      </c>
      <c r="B15330" s="43" t="s">
        <v>9877</v>
      </c>
      <c r="C15330" s="65" t="s">
        <v>8150</v>
      </c>
      <c r="D15330" s="111" t="s">
        <v>10191</v>
      </c>
      <c r="E15330" s="60">
        <v>175000</v>
      </c>
      <c r="F15330" s="60"/>
      <c r="G15330" s="60">
        <f t="shared" si="245"/>
        <v>-175000</v>
      </c>
      <c r="H15330" s="718" t="s">
        <v>10424</v>
      </c>
    </row>
    <row r="15331" spans="1:8" ht="15" x14ac:dyDescent="0.2">
      <c r="A15331" s="747">
        <v>45082</v>
      </c>
      <c r="B15331" s="43" t="s">
        <v>8122</v>
      </c>
      <c r="C15331" s="560" t="s">
        <v>795</v>
      </c>
      <c r="D15331" s="909" t="s">
        <v>372</v>
      </c>
      <c r="E15331" s="592">
        <v>9256</v>
      </c>
      <c r="F15331" s="60"/>
      <c r="G15331" s="60">
        <f t="shared" si="245"/>
        <v>-9256</v>
      </c>
      <c r="H15331" s="718" t="s">
        <v>10424</v>
      </c>
    </row>
    <row r="15332" spans="1:8" ht="15" x14ac:dyDescent="0.2">
      <c r="A15332" s="747">
        <v>45082</v>
      </c>
      <c r="B15332" s="43" t="s">
        <v>9572</v>
      </c>
      <c r="C15332" s="560" t="s">
        <v>795</v>
      </c>
      <c r="D15332" s="909" t="s">
        <v>372</v>
      </c>
      <c r="E15332" s="592">
        <v>1700</v>
      </c>
      <c r="F15332" s="60"/>
      <c r="G15332" s="60">
        <f t="shared" si="245"/>
        <v>-1700</v>
      </c>
      <c r="H15332" s="718" t="s">
        <v>10424</v>
      </c>
    </row>
    <row r="15333" spans="1:8" ht="15" x14ac:dyDescent="0.2">
      <c r="A15333" s="747">
        <v>45082</v>
      </c>
      <c r="B15333" s="43" t="s">
        <v>9615</v>
      </c>
      <c r="C15333" s="560" t="s">
        <v>795</v>
      </c>
      <c r="D15333" s="909" t="s">
        <v>372</v>
      </c>
      <c r="E15333" s="592">
        <v>870</v>
      </c>
      <c r="F15333" s="60"/>
      <c r="G15333" s="60">
        <f t="shared" si="245"/>
        <v>-870</v>
      </c>
      <c r="H15333" s="718" t="s">
        <v>10424</v>
      </c>
    </row>
    <row r="15334" spans="1:8" ht="15" x14ac:dyDescent="0.2">
      <c r="A15334" s="747">
        <v>45082</v>
      </c>
      <c r="B15334" s="43" t="s">
        <v>7886</v>
      </c>
      <c r="C15334" s="560" t="s">
        <v>795</v>
      </c>
      <c r="D15334" s="909" t="s">
        <v>372</v>
      </c>
      <c r="E15334" s="592">
        <v>1080</v>
      </c>
      <c r="F15334" s="60"/>
      <c r="G15334" s="60">
        <f t="shared" si="245"/>
        <v>-1080</v>
      </c>
      <c r="H15334" s="718" t="s">
        <v>10424</v>
      </c>
    </row>
    <row r="15335" spans="1:8" ht="15" x14ac:dyDescent="0.2">
      <c r="A15335" s="747">
        <v>45082</v>
      </c>
      <c r="B15335" s="43" t="s">
        <v>10253</v>
      </c>
      <c r="C15335" s="560" t="s">
        <v>795</v>
      </c>
      <c r="D15335" s="909" t="s">
        <v>372</v>
      </c>
      <c r="E15335" s="592">
        <v>2750</v>
      </c>
      <c r="F15335" s="60"/>
      <c r="G15335" s="60">
        <f t="shared" si="245"/>
        <v>-2750</v>
      </c>
      <c r="H15335" s="718" t="s">
        <v>10424</v>
      </c>
    </row>
    <row r="15336" spans="1:8" ht="15" x14ac:dyDescent="0.2">
      <c r="A15336" s="747">
        <v>45082</v>
      </c>
      <c r="B15336" s="43" t="s">
        <v>10132</v>
      </c>
      <c r="C15336" s="560" t="s">
        <v>795</v>
      </c>
      <c r="D15336" s="909" t="s">
        <v>372</v>
      </c>
      <c r="E15336" s="592">
        <v>200</v>
      </c>
      <c r="F15336" s="60"/>
      <c r="G15336" s="60">
        <f t="shared" si="245"/>
        <v>-200</v>
      </c>
      <c r="H15336" s="718" t="s">
        <v>10424</v>
      </c>
    </row>
    <row r="15337" spans="1:8" ht="15" x14ac:dyDescent="0.2">
      <c r="A15337" s="747">
        <v>45082</v>
      </c>
      <c r="B15337" s="65" t="s">
        <v>3979</v>
      </c>
      <c r="C15337" s="679" t="s">
        <v>3031</v>
      </c>
      <c r="D15337" s="923" t="s">
        <v>10192</v>
      </c>
      <c r="E15337" s="681">
        <v>30152</v>
      </c>
      <c r="F15337" s="60"/>
      <c r="G15337" s="60">
        <f t="shared" si="245"/>
        <v>-30152</v>
      </c>
      <c r="H15337" s="718" t="s">
        <v>10424</v>
      </c>
    </row>
    <row r="15338" spans="1:8" ht="15" x14ac:dyDescent="0.2">
      <c r="A15338" s="747">
        <v>45082</v>
      </c>
      <c r="B15338" s="65" t="s">
        <v>3978</v>
      </c>
      <c r="C15338" s="679" t="s">
        <v>3031</v>
      </c>
      <c r="D15338" s="923" t="s">
        <v>10192</v>
      </c>
      <c r="E15338" s="681">
        <v>32760</v>
      </c>
      <c r="F15338" s="60"/>
      <c r="G15338" s="60">
        <f t="shared" si="245"/>
        <v>-32760</v>
      </c>
      <c r="H15338" s="718" t="s">
        <v>10424</v>
      </c>
    </row>
    <row r="15339" spans="1:8" ht="15" x14ac:dyDescent="0.2">
      <c r="A15339" s="747">
        <v>45082</v>
      </c>
      <c r="B15339" s="65" t="s">
        <v>37</v>
      </c>
      <c r="C15339" s="679" t="s">
        <v>3031</v>
      </c>
      <c r="D15339" s="923" t="s">
        <v>10192</v>
      </c>
      <c r="E15339" s="681">
        <v>15560</v>
      </c>
      <c r="F15339" s="60"/>
      <c r="G15339" s="60">
        <f t="shared" si="245"/>
        <v>-15560</v>
      </c>
      <c r="H15339" s="718" t="s">
        <v>10424</v>
      </c>
    </row>
    <row r="15340" spans="1:8" ht="15" x14ac:dyDescent="0.2">
      <c r="A15340" s="747">
        <v>45083</v>
      </c>
      <c r="B15340" s="65" t="s">
        <v>9572</v>
      </c>
      <c r="C15340" s="65" t="s">
        <v>6502</v>
      </c>
      <c r="D15340" s="189" t="s">
        <v>2452</v>
      </c>
      <c r="E15340" s="132">
        <v>1000</v>
      </c>
      <c r="F15340" s="60"/>
      <c r="G15340" s="60">
        <f t="shared" si="245"/>
        <v>-1000</v>
      </c>
      <c r="H15340" s="718" t="s">
        <v>10424</v>
      </c>
    </row>
    <row r="15341" spans="1:8" ht="15" x14ac:dyDescent="0.2">
      <c r="A15341" s="747">
        <v>45083</v>
      </c>
      <c r="B15341" s="65" t="s">
        <v>16</v>
      </c>
      <c r="C15341" s="65" t="s">
        <v>103</v>
      </c>
      <c r="D15341" s="189" t="s">
        <v>9700</v>
      </c>
      <c r="E15341" s="132">
        <v>1000</v>
      </c>
      <c r="F15341" s="60"/>
      <c r="G15341" s="60">
        <f t="shared" si="245"/>
        <v>-1000</v>
      </c>
      <c r="H15341" s="718" t="s">
        <v>10424</v>
      </c>
    </row>
    <row r="15342" spans="1:8" ht="15" x14ac:dyDescent="0.2">
      <c r="A15342" s="747">
        <v>45083</v>
      </c>
      <c r="B15342" s="43" t="s">
        <v>9877</v>
      </c>
      <c r="C15342" s="65" t="s">
        <v>5791</v>
      </c>
      <c r="D15342" s="189" t="s">
        <v>10194</v>
      </c>
      <c r="E15342" s="132">
        <v>1700</v>
      </c>
      <c r="F15342" s="60"/>
      <c r="G15342" s="60">
        <f t="shared" si="245"/>
        <v>-1700</v>
      </c>
      <c r="H15342" s="718" t="s">
        <v>10424</v>
      </c>
    </row>
    <row r="15343" spans="1:8" ht="15" x14ac:dyDescent="0.2">
      <c r="A15343" s="747">
        <v>45083</v>
      </c>
      <c r="B15343" s="65" t="s">
        <v>8982</v>
      </c>
      <c r="C15343" s="560" t="s">
        <v>10199</v>
      </c>
      <c r="D15343" s="753" t="s">
        <v>10200</v>
      </c>
      <c r="E15343" s="561">
        <v>100000</v>
      </c>
      <c r="F15343" s="60"/>
      <c r="G15343" s="60">
        <f t="shared" si="245"/>
        <v>-100000</v>
      </c>
      <c r="H15343" s="718" t="s">
        <v>10424</v>
      </c>
    </row>
    <row r="15344" spans="1:8" ht="15" x14ac:dyDescent="0.2">
      <c r="A15344" s="747">
        <v>45083</v>
      </c>
      <c r="B15344" s="65" t="s">
        <v>8426</v>
      </c>
      <c r="C15344" s="560" t="s">
        <v>10199</v>
      </c>
      <c r="D15344" s="753" t="s">
        <v>10200</v>
      </c>
      <c r="E15344" s="561">
        <v>207000</v>
      </c>
      <c r="F15344" s="60"/>
      <c r="G15344" s="60">
        <f t="shared" si="245"/>
        <v>-207000</v>
      </c>
      <c r="H15344" s="718" t="s">
        <v>10424</v>
      </c>
    </row>
    <row r="15345" spans="1:8" ht="15" x14ac:dyDescent="0.2">
      <c r="A15345" s="747">
        <v>45083</v>
      </c>
      <c r="B15345" s="65" t="s">
        <v>9877</v>
      </c>
      <c r="C15345" s="65" t="s">
        <v>258</v>
      </c>
      <c r="D15345" s="189" t="s">
        <v>10195</v>
      </c>
      <c r="E15345" s="132">
        <v>1800000</v>
      </c>
      <c r="F15345" s="60"/>
      <c r="G15345" s="60">
        <f t="shared" si="245"/>
        <v>-1800000</v>
      </c>
      <c r="H15345" s="718" t="s">
        <v>10424</v>
      </c>
    </row>
    <row r="15346" spans="1:8" ht="15" x14ac:dyDescent="0.2">
      <c r="A15346" s="747">
        <v>45083</v>
      </c>
      <c r="B15346" s="65" t="s">
        <v>8752</v>
      </c>
      <c r="C15346" s="65" t="s">
        <v>5731</v>
      </c>
      <c r="D15346" s="189" t="s">
        <v>2734</v>
      </c>
      <c r="E15346" s="132">
        <v>200000</v>
      </c>
      <c r="F15346" s="60"/>
      <c r="G15346" s="60">
        <f t="shared" si="245"/>
        <v>-200000</v>
      </c>
      <c r="H15346" s="718" t="s">
        <v>10424</v>
      </c>
    </row>
    <row r="15347" spans="1:8" ht="15" x14ac:dyDescent="0.2">
      <c r="A15347" s="747">
        <v>45083</v>
      </c>
      <c r="B15347" s="65" t="s">
        <v>16</v>
      </c>
      <c r="C15347" s="65" t="s">
        <v>5457</v>
      </c>
      <c r="D15347" s="189" t="s">
        <v>10196</v>
      </c>
      <c r="E15347" s="132">
        <v>9500</v>
      </c>
      <c r="F15347" s="60"/>
      <c r="G15347" s="60">
        <f t="shared" si="245"/>
        <v>-9500</v>
      </c>
      <c r="H15347" s="718" t="s">
        <v>10424</v>
      </c>
    </row>
    <row r="15348" spans="1:8" ht="15" x14ac:dyDescent="0.2">
      <c r="A15348" s="747">
        <v>45083</v>
      </c>
      <c r="B15348" s="65" t="s">
        <v>9516</v>
      </c>
      <c r="C15348" s="65" t="s">
        <v>9582</v>
      </c>
      <c r="D15348" s="189" t="s">
        <v>10225</v>
      </c>
      <c r="E15348" s="132">
        <v>15000</v>
      </c>
      <c r="F15348" s="60"/>
      <c r="G15348" s="60">
        <f t="shared" si="245"/>
        <v>-15000</v>
      </c>
      <c r="H15348" s="718" t="s">
        <v>10424</v>
      </c>
    </row>
    <row r="15349" spans="1:8" ht="15" x14ac:dyDescent="0.2">
      <c r="A15349" s="747">
        <v>45083</v>
      </c>
      <c r="B15349" s="65" t="s">
        <v>9463</v>
      </c>
      <c r="C15349" s="65" t="s">
        <v>10282</v>
      </c>
      <c r="D15349" s="189" t="s">
        <v>10198</v>
      </c>
      <c r="E15349" s="132">
        <v>500000</v>
      </c>
      <c r="F15349" s="60"/>
      <c r="G15349" s="60">
        <f t="shared" si="245"/>
        <v>-500000</v>
      </c>
      <c r="H15349" s="718" t="s">
        <v>10424</v>
      </c>
    </row>
    <row r="15350" spans="1:8" ht="15" x14ac:dyDescent="0.2">
      <c r="A15350" s="747">
        <v>45083</v>
      </c>
      <c r="B15350" s="65" t="s">
        <v>10132</v>
      </c>
      <c r="C15350" s="65" t="s">
        <v>10172</v>
      </c>
      <c r="D15350" s="189" t="s">
        <v>1164</v>
      </c>
      <c r="E15350" s="132">
        <v>83000</v>
      </c>
      <c r="F15350" s="60"/>
      <c r="G15350" s="60">
        <f t="shared" si="245"/>
        <v>-83000</v>
      </c>
      <c r="H15350" s="718" t="s">
        <v>10424</v>
      </c>
    </row>
    <row r="15351" spans="1:8" ht="15" x14ac:dyDescent="0.2">
      <c r="A15351" s="747">
        <v>45083</v>
      </c>
      <c r="B15351" s="65" t="s">
        <v>9516</v>
      </c>
      <c r="C15351" s="65" t="s">
        <v>3174</v>
      </c>
      <c r="D15351" s="189" t="s">
        <v>5183</v>
      </c>
      <c r="E15351" s="132">
        <v>46580</v>
      </c>
      <c r="F15351" s="60"/>
      <c r="G15351" s="60">
        <f t="shared" si="245"/>
        <v>-46580</v>
      </c>
      <c r="H15351" s="718" t="s">
        <v>10424</v>
      </c>
    </row>
    <row r="15352" spans="1:8" ht="15" x14ac:dyDescent="0.2">
      <c r="A15352" s="747">
        <v>45084</v>
      </c>
      <c r="B15352" s="65" t="s">
        <v>9877</v>
      </c>
      <c r="C15352" s="65" t="s">
        <v>5791</v>
      </c>
      <c r="D15352" s="189" t="s">
        <v>372</v>
      </c>
      <c r="E15352" s="132">
        <v>1200</v>
      </c>
      <c r="F15352" s="60"/>
      <c r="G15352" s="60">
        <f t="shared" si="245"/>
        <v>-1200</v>
      </c>
      <c r="H15352" s="718" t="s">
        <v>10424</v>
      </c>
    </row>
    <row r="15353" spans="1:8" ht="15" x14ac:dyDescent="0.2">
      <c r="A15353" s="747">
        <v>45084</v>
      </c>
      <c r="B15353" s="65" t="s">
        <v>9769</v>
      </c>
      <c r="C15353" s="65" t="s">
        <v>288</v>
      </c>
      <c r="D15353" s="189" t="s">
        <v>8537</v>
      </c>
      <c r="E15353" s="132">
        <v>1000</v>
      </c>
      <c r="F15353" s="60"/>
      <c r="G15353" s="60">
        <f t="shared" si="245"/>
        <v>-1000</v>
      </c>
      <c r="H15353" s="718" t="s">
        <v>10424</v>
      </c>
    </row>
    <row r="15354" spans="1:8" ht="15" x14ac:dyDescent="0.2">
      <c r="A15354" s="747">
        <v>45084</v>
      </c>
      <c r="B15354" s="65" t="s">
        <v>9463</v>
      </c>
      <c r="C15354" s="65" t="s">
        <v>3174</v>
      </c>
      <c r="D15354" s="189" t="s">
        <v>10201</v>
      </c>
      <c r="E15354" s="132">
        <v>73000</v>
      </c>
      <c r="F15354" s="60"/>
      <c r="G15354" s="60">
        <f t="shared" si="245"/>
        <v>-73000</v>
      </c>
      <c r="H15354" s="718" t="s">
        <v>10424</v>
      </c>
    </row>
    <row r="15355" spans="1:8" ht="15" x14ac:dyDescent="0.2">
      <c r="A15355" s="747">
        <v>45084</v>
      </c>
      <c r="B15355" s="65" t="s">
        <v>9769</v>
      </c>
      <c r="C15355" s="65" t="s">
        <v>5791</v>
      </c>
      <c r="D15355" s="189" t="s">
        <v>10202</v>
      </c>
      <c r="E15355" s="132">
        <v>1700</v>
      </c>
      <c r="F15355" s="60"/>
      <c r="G15355" s="60">
        <f t="shared" si="245"/>
        <v>-1700</v>
      </c>
      <c r="H15355" s="718" t="s">
        <v>10424</v>
      </c>
    </row>
    <row r="15356" spans="1:8" ht="15" x14ac:dyDescent="0.2">
      <c r="A15356" s="747">
        <v>45084</v>
      </c>
      <c r="B15356" s="65" t="s">
        <v>16</v>
      </c>
      <c r="C15356" s="65" t="s">
        <v>394</v>
      </c>
      <c r="D15356" s="189" t="s">
        <v>10203</v>
      </c>
      <c r="E15356" s="132">
        <v>800</v>
      </c>
      <c r="F15356" s="60"/>
      <c r="G15356" s="60">
        <f t="shared" ref="G15356:G15419" si="246">F15356-E15356</f>
        <v>-800</v>
      </c>
      <c r="H15356" s="718" t="s">
        <v>10424</v>
      </c>
    </row>
    <row r="15357" spans="1:8" ht="15" x14ac:dyDescent="0.2">
      <c r="A15357" s="747">
        <v>45084</v>
      </c>
      <c r="B15357" s="65" t="s">
        <v>9769</v>
      </c>
      <c r="C15357" s="65" t="s">
        <v>288</v>
      </c>
      <c r="D15357" s="189" t="s">
        <v>10204</v>
      </c>
      <c r="E15357" s="132">
        <v>200</v>
      </c>
      <c r="F15357" s="60"/>
      <c r="G15357" s="60">
        <f t="shared" si="246"/>
        <v>-200</v>
      </c>
      <c r="H15357" s="718" t="s">
        <v>10424</v>
      </c>
    </row>
    <row r="15358" spans="1:8" ht="15" x14ac:dyDescent="0.2">
      <c r="A15358" s="747">
        <v>45084</v>
      </c>
      <c r="B15358" s="65" t="s">
        <v>9877</v>
      </c>
      <c r="C15358" s="65" t="s">
        <v>8166</v>
      </c>
      <c r="D15358" s="189" t="s">
        <v>10205</v>
      </c>
      <c r="E15358" s="132">
        <v>81600</v>
      </c>
      <c r="F15358" s="60"/>
      <c r="G15358" s="60">
        <f t="shared" si="246"/>
        <v>-81600</v>
      </c>
      <c r="H15358" s="718" t="s">
        <v>10424</v>
      </c>
    </row>
    <row r="15359" spans="1:8" ht="15" x14ac:dyDescent="0.2">
      <c r="A15359" s="747">
        <v>45084</v>
      </c>
      <c r="B15359" s="65" t="s">
        <v>16</v>
      </c>
      <c r="C15359" s="65" t="s">
        <v>103</v>
      </c>
      <c r="D15359" s="189" t="s">
        <v>9532</v>
      </c>
      <c r="E15359" s="132">
        <v>3000</v>
      </c>
      <c r="F15359" s="60"/>
      <c r="G15359" s="60">
        <f t="shared" si="246"/>
        <v>-3000</v>
      </c>
      <c r="H15359" s="718" t="s">
        <v>10424</v>
      </c>
    </row>
    <row r="15360" spans="1:8" ht="15" x14ac:dyDescent="0.2">
      <c r="A15360" s="747">
        <v>45084</v>
      </c>
      <c r="B15360" s="65" t="s">
        <v>10253</v>
      </c>
      <c r="C15360" s="65" t="s">
        <v>5791</v>
      </c>
      <c r="D15360" s="189" t="s">
        <v>372</v>
      </c>
      <c r="E15360" s="132">
        <v>400</v>
      </c>
      <c r="F15360" s="60"/>
      <c r="G15360" s="60">
        <f t="shared" si="246"/>
        <v>-400</v>
      </c>
      <c r="H15360" s="718" t="s">
        <v>10424</v>
      </c>
    </row>
    <row r="15361" spans="1:8" ht="15" customHeight="1" x14ac:dyDescent="0.2">
      <c r="A15361" s="747">
        <v>45084</v>
      </c>
      <c r="B15361" s="65" t="s">
        <v>9877</v>
      </c>
      <c r="C15361" s="65" t="s">
        <v>3174</v>
      </c>
      <c r="D15361" s="189" t="s">
        <v>10207</v>
      </c>
      <c r="E15361" s="132">
        <v>43200</v>
      </c>
      <c r="F15361" s="60"/>
      <c r="G15361" s="60">
        <f t="shared" si="246"/>
        <v>-43200</v>
      </c>
      <c r="H15361" s="718" t="s">
        <v>10424</v>
      </c>
    </row>
    <row r="15362" spans="1:8" ht="15" customHeight="1" x14ac:dyDescent="0.2">
      <c r="A15362" s="747">
        <v>45084</v>
      </c>
      <c r="B15362" s="65" t="s">
        <v>9877</v>
      </c>
      <c r="C15362" s="65" t="s">
        <v>3174</v>
      </c>
      <c r="D15362" s="189" t="s">
        <v>10208</v>
      </c>
      <c r="E15362" s="132">
        <v>18500</v>
      </c>
      <c r="F15362" s="60"/>
      <c r="G15362" s="60">
        <f t="shared" si="246"/>
        <v>-18500</v>
      </c>
      <c r="H15362" s="718" t="s">
        <v>10424</v>
      </c>
    </row>
    <row r="15363" spans="1:8" ht="15" customHeight="1" x14ac:dyDescent="0.2">
      <c r="A15363" s="747">
        <v>45084</v>
      </c>
      <c r="B15363" s="65" t="s">
        <v>9877</v>
      </c>
      <c r="C15363" s="65" t="s">
        <v>3174</v>
      </c>
      <c r="D15363" s="189" t="s">
        <v>10220</v>
      </c>
      <c r="E15363" s="132">
        <v>10732</v>
      </c>
      <c r="F15363" s="60"/>
      <c r="G15363" s="60">
        <f t="shared" si="246"/>
        <v>-10732</v>
      </c>
      <c r="H15363" s="718" t="s">
        <v>10424</v>
      </c>
    </row>
    <row r="15364" spans="1:8" ht="15" customHeight="1" x14ac:dyDescent="0.2">
      <c r="A15364" s="747">
        <v>45084</v>
      </c>
      <c r="B15364" s="65" t="s">
        <v>9463</v>
      </c>
      <c r="C15364" s="65" t="s">
        <v>3174</v>
      </c>
      <c r="D15364" s="189" t="s">
        <v>10220</v>
      </c>
      <c r="E15364" s="132">
        <v>6794</v>
      </c>
      <c r="F15364" s="60"/>
      <c r="G15364" s="60">
        <f t="shared" si="246"/>
        <v>-6794</v>
      </c>
      <c r="H15364" s="718" t="s">
        <v>10424</v>
      </c>
    </row>
    <row r="15365" spans="1:8" ht="15" x14ac:dyDescent="0.2">
      <c r="A15365" s="747">
        <v>45084</v>
      </c>
      <c r="B15365" s="65" t="s">
        <v>16</v>
      </c>
      <c r="C15365" s="65" t="s">
        <v>394</v>
      </c>
      <c r="D15365" s="189" t="s">
        <v>10209</v>
      </c>
      <c r="E15365" s="132">
        <v>15000</v>
      </c>
      <c r="F15365" s="60"/>
      <c r="G15365" s="60">
        <f t="shared" si="246"/>
        <v>-15000</v>
      </c>
      <c r="H15365" s="718" t="s">
        <v>10424</v>
      </c>
    </row>
    <row r="15366" spans="1:8" ht="15" x14ac:dyDescent="0.2">
      <c r="A15366" s="747">
        <v>45084</v>
      </c>
      <c r="B15366" s="65" t="s">
        <v>10253</v>
      </c>
      <c r="C15366" s="679" t="s">
        <v>10223</v>
      </c>
      <c r="D15366" s="923" t="s">
        <v>10224</v>
      </c>
      <c r="E15366" s="681">
        <v>700000</v>
      </c>
      <c r="F15366" s="60"/>
      <c r="G15366" s="60">
        <f t="shared" si="246"/>
        <v>-700000</v>
      </c>
      <c r="H15366" s="718" t="s">
        <v>10424</v>
      </c>
    </row>
    <row r="15367" spans="1:8" ht="15" x14ac:dyDescent="0.2">
      <c r="A15367" s="747">
        <v>45084</v>
      </c>
      <c r="B15367" s="65" t="s">
        <v>37</v>
      </c>
      <c r="C15367" s="65" t="s">
        <v>394</v>
      </c>
      <c r="D15367" s="189" t="s">
        <v>10210</v>
      </c>
      <c r="E15367" s="132">
        <v>3000</v>
      </c>
      <c r="F15367" s="60"/>
      <c r="G15367" s="60">
        <f t="shared" si="246"/>
        <v>-3000</v>
      </c>
      <c r="H15367" s="718" t="s">
        <v>10424</v>
      </c>
    </row>
    <row r="15368" spans="1:8" ht="15" x14ac:dyDescent="0.2">
      <c r="A15368" s="747">
        <v>45084</v>
      </c>
      <c r="B15368" s="65" t="s">
        <v>37</v>
      </c>
      <c r="C15368" s="65" t="s">
        <v>394</v>
      </c>
      <c r="D15368" s="189" t="s">
        <v>10211</v>
      </c>
      <c r="E15368" s="132">
        <v>1000</v>
      </c>
      <c r="F15368" s="60"/>
      <c r="G15368" s="60">
        <f t="shared" si="246"/>
        <v>-1000</v>
      </c>
      <c r="H15368" s="718" t="s">
        <v>10424</v>
      </c>
    </row>
    <row r="15369" spans="1:8" ht="15" customHeight="1" x14ac:dyDescent="0.2">
      <c r="A15369" s="747">
        <v>45084</v>
      </c>
      <c r="B15369" s="65" t="s">
        <v>10253</v>
      </c>
      <c r="C15369" s="65" t="s">
        <v>394</v>
      </c>
      <c r="D15369" s="189" t="s">
        <v>10214</v>
      </c>
      <c r="E15369" s="132">
        <v>2000</v>
      </c>
      <c r="F15369" s="60"/>
      <c r="G15369" s="60">
        <f t="shared" si="246"/>
        <v>-2000</v>
      </c>
      <c r="H15369" s="718" t="s">
        <v>10424</v>
      </c>
    </row>
    <row r="15370" spans="1:8" ht="15" x14ac:dyDescent="0.2">
      <c r="A15370" s="747">
        <v>45084</v>
      </c>
      <c r="B15370" s="65" t="s">
        <v>9769</v>
      </c>
      <c r="C15370" s="65" t="s">
        <v>9858</v>
      </c>
      <c r="D15370" s="189" t="s">
        <v>10217</v>
      </c>
      <c r="E15370" s="132">
        <v>100000</v>
      </c>
      <c r="F15370" s="60"/>
      <c r="G15370" s="60">
        <f t="shared" si="246"/>
        <v>-100000</v>
      </c>
      <c r="H15370" s="718" t="s">
        <v>10424</v>
      </c>
    </row>
    <row r="15371" spans="1:8" ht="15" customHeight="1" x14ac:dyDescent="0.2">
      <c r="A15371" s="747">
        <v>45084</v>
      </c>
      <c r="B15371" s="65" t="s">
        <v>2957</v>
      </c>
      <c r="C15371" s="65" t="s">
        <v>10221</v>
      </c>
      <c r="D15371" s="189" t="s">
        <v>10218</v>
      </c>
      <c r="E15371" s="132">
        <v>50000</v>
      </c>
      <c r="F15371" s="60"/>
      <c r="G15371" s="60">
        <f t="shared" si="246"/>
        <v>-50000</v>
      </c>
      <c r="H15371" s="718" t="s">
        <v>10424</v>
      </c>
    </row>
    <row r="15372" spans="1:8" ht="15" x14ac:dyDescent="0.2">
      <c r="A15372" s="747">
        <v>45084</v>
      </c>
      <c r="B15372" s="65" t="s">
        <v>9769</v>
      </c>
      <c r="C15372" s="65" t="s">
        <v>5791</v>
      </c>
      <c r="D15372" s="189" t="s">
        <v>372</v>
      </c>
      <c r="E15372" s="132">
        <v>470</v>
      </c>
      <c r="F15372" s="60"/>
      <c r="G15372" s="60">
        <f t="shared" si="246"/>
        <v>-470</v>
      </c>
      <c r="H15372" s="718" t="s">
        <v>10424</v>
      </c>
    </row>
    <row r="15373" spans="1:8" ht="15" x14ac:dyDescent="0.2">
      <c r="A15373" s="747">
        <v>45084</v>
      </c>
      <c r="B15373" s="65" t="s">
        <v>9769</v>
      </c>
      <c r="C15373" s="65" t="s">
        <v>3174</v>
      </c>
      <c r="D15373" s="189" t="s">
        <v>4344</v>
      </c>
      <c r="E15373" s="132">
        <v>7610</v>
      </c>
      <c r="F15373" s="60"/>
      <c r="G15373" s="60">
        <f t="shared" si="246"/>
        <v>-7610</v>
      </c>
      <c r="H15373" s="718" t="s">
        <v>10424</v>
      </c>
    </row>
    <row r="15374" spans="1:8" ht="15" x14ac:dyDescent="0.2">
      <c r="A15374" s="747">
        <v>45085</v>
      </c>
      <c r="B15374" s="65" t="s">
        <v>9463</v>
      </c>
      <c r="C15374" s="65" t="s">
        <v>8337</v>
      </c>
      <c r="D15374" s="189" t="s">
        <v>8853</v>
      </c>
      <c r="E15374" s="132">
        <v>50000</v>
      </c>
      <c r="F15374" s="60"/>
      <c r="G15374" s="60">
        <f t="shared" si="246"/>
        <v>-50000</v>
      </c>
      <c r="H15374" s="718" t="s">
        <v>10424</v>
      </c>
    </row>
    <row r="15375" spans="1:8" ht="15" x14ac:dyDescent="0.2">
      <c r="A15375" s="747">
        <v>45085</v>
      </c>
      <c r="B15375" s="65" t="s">
        <v>16</v>
      </c>
      <c r="C15375" s="65" t="s">
        <v>394</v>
      </c>
      <c r="D15375" s="189" t="s">
        <v>9532</v>
      </c>
      <c r="E15375" s="132">
        <v>2500</v>
      </c>
      <c r="F15375" s="60"/>
      <c r="G15375" s="60">
        <f t="shared" si="246"/>
        <v>-2500</v>
      </c>
      <c r="H15375" s="718" t="s">
        <v>10424</v>
      </c>
    </row>
    <row r="15376" spans="1:8" ht="15" x14ac:dyDescent="0.2">
      <c r="A15376" s="747">
        <v>45086</v>
      </c>
      <c r="B15376" s="65" t="s">
        <v>9877</v>
      </c>
      <c r="C15376" s="65" t="s">
        <v>3174</v>
      </c>
      <c r="D15376" s="189" t="s">
        <v>10229</v>
      </c>
      <c r="E15376" s="132">
        <v>39780</v>
      </c>
      <c r="F15376" s="60"/>
      <c r="G15376" s="60">
        <f t="shared" si="246"/>
        <v>-39780</v>
      </c>
      <c r="H15376" s="718" t="s">
        <v>10424</v>
      </c>
    </row>
    <row r="15377" spans="1:8" ht="15" x14ac:dyDescent="0.2">
      <c r="A15377" s="747">
        <v>45086</v>
      </c>
      <c r="B15377" s="65" t="s">
        <v>9877</v>
      </c>
      <c r="C15377" s="65" t="s">
        <v>5791</v>
      </c>
      <c r="D15377" s="189" t="s">
        <v>372</v>
      </c>
      <c r="E15377" s="132">
        <v>1200</v>
      </c>
      <c r="F15377" s="60"/>
      <c r="G15377" s="60">
        <f t="shared" si="246"/>
        <v>-1200</v>
      </c>
      <c r="H15377" s="718" t="s">
        <v>10424</v>
      </c>
    </row>
    <row r="15378" spans="1:8" ht="15" x14ac:dyDescent="0.2">
      <c r="A15378" s="747">
        <v>45086</v>
      </c>
      <c r="B15378" s="65" t="s">
        <v>9877</v>
      </c>
      <c r="C15378" s="65" t="s">
        <v>5791</v>
      </c>
      <c r="D15378" s="189" t="s">
        <v>372</v>
      </c>
      <c r="E15378" s="132">
        <v>1200</v>
      </c>
      <c r="F15378" s="60"/>
      <c r="G15378" s="60">
        <f t="shared" si="246"/>
        <v>-1200</v>
      </c>
      <c r="H15378" s="718" t="s">
        <v>10424</v>
      </c>
    </row>
    <row r="15379" spans="1:8" ht="15" x14ac:dyDescent="0.2">
      <c r="A15379" s="747">
        <v>45086</v>
      </c>
      <c r="B15379" s="65" t="s">
        <v>9769</v>
      </c>
      <c r="C15379" s="65" t="s">
        <v>5791</v>
      </c>
      <c r="D15379" s="189" t="s">
        <v>372</v>
      </c>
      <c r="E15379" s="132">
        <v>800</v>
      </c>
      <c r="F15379" s="60"/>
      <c r="G15379" s="60">
        <f t="shared" si="246"/>
        <v>-800</v>
      </c>
      <c r="H15379" s="718" t="s">
        <v>10424</v>
      </c>
    </row>
    <row r="15380" spans="1:8" ht="15" x14ac:dyDescent="0.2">
      <c r="A15380" s="747">
        <v>45086</v>
      </c>
      <c r="B15380" s="65" t="s">
        <v>10231</v>
      </c>
      <c r="C15380" s="65" t="s">
        <v>5791</v>
      </c>
      <c r="D15380" s="189" t="s">
        <v>372</v>
      </c>
      <c r="E15380" s="132">
        <v>1700</v>
      </c>
      <c r="F15380" s="60"/>
      <c r="G15380" s="60">
        <f t="shared" si="246"/>
        <v>-1700</v>
      </c>
      <c r="H15380" s="718" t="s">
        <v>10424</v>
      </c>
    </row>
    <row r="15381" spans="1:8" ht="15" x14ac:dyDescent="0.2">
      <c r="A15381" s="747">
        <v>45086</v>
      </c>
      <c r="B15381" s="65" t="s">
        <v>9877</v>
      </c>
      <c r="C15381" s="65" t="s">
        <v>5791</v>
      </c>
      <c r="D15381" s="189" t="s">
        <v>372</v>
      </c>
      <c r="E15381" s="132">
        <v>1000</v>
      </c>
      <c r="F15381" s="60"/>
      <c r="G15381" s="60">
        <f t="shared" si="246"/>
        <v>-1000</v>
      </c>
      <c r="H15381" s="718" t="s">
        <v>10424</v>
      </c>
    </row>
    <row r="15382" spans="1:8" ht="15" x14ac:dyDescent="0.2">
      <c r="A15382" s="747">
        <v>45086</v>
      </c>
      <c r="B15382" s="65" t="s">
        <v>9877</v>
      </c>
      <c r="C15382" s="65" t="s">
        <v>5791</v>
      </c>
      <c r="D15382" s="189" t="s">
        <v>372</v>
      </c>
      <c r="E15382" s="132">
        <v>2500</v>
      </c>
      <c r="F15382" s="60"/>
      <c r="G15382" s="60">
        <f t="shared" si="246"/>
        <v>-2500</v>
      </c>
      <c r="H15382" s="718" t="s">
        <v>10424</v>
      </c>
    </row>
    <row r="15383" spans="1:8" ht="15" x14ac:dyDescent="0.2">
      <c r="A15383" s="747">
        <v>45086</v>
      </c>
      <c r="B15383" s="65" t="s">
        <v>9509</v>
      </c>
      <c r="C15383" s="65" t="s">
        <v>3174</v>
      </c>
      <c r="D15383" s="189" t="s">
        <v>10230</v>
      </c>
      <c r="E15383" s="132">
        <v>420</v>
      </c>
      <c r="F15383" s="60"/>
      <c r="G15383" s="60">
        <f t="shared" si="246"/>
        <v>-420</v>
      </c>
      <c r="H15383" s="718" t="s">
        <v>10424</v>
      </c>
    </row>
    <row r="15384" spans="1:8" ht="15" x14ac:dyDescent="0.2">
      <c r="A15384" s="747">
        <v>45086</v>
      </c>
      <c r="B15384" s="65" t="s">
        <v>9769</v>
      </c>
      <c r="C15384" s="65" t="s">
        <v>3174</v>
      </c>
      <c r="D15384" s="189" t="s">
        <v>10232</v>
      </c>
      <c r="E15384" s="132">
        <v>1500</v>
      </c>
      <c r="F15384" s="60"/>
      <c r="G15384" s="60">
        <f t="shared" si="246"/>
        <v>-1500</v>
      </c>
      <c r="H15384" s="718" t="s">
        <v>10424</v>
      </c>
    </row>
    <row r="15385" spans="1:8" ht="24" x14ac:dyDescent="0.2">
      <c r="A15385" s="747">
        <v>45086</v>
      </c>
      <c r="B15385" s="65" t="s">
        <v>10253</v>
      </c>
      <c r="C15385" s="679" t="s">
        <v>10223</v>
      </c>
      <c r="D15385" s="923" t="s">
        <v>10233</v>
      </c>
      <c r="E15385" s="681">
        <v>460000</v>
      </c>
      <c r="F15385" s="60"/>
      <c r="G15385" s="60">
        <f t="shared" si="246"/>
        <v>-460000</v>
      </c>
      <c r="H15385" s="718" t="s">
        <v>10424</v>
      </c>
    </row>
    <row r="15386" spans="1:8" ht="15" x14ac:dyDescent="0.2">
      <c r="A15386" s="747">
        <v>45086</v>
      </c>
      <c r="B15386" s="65" t="s">
        <v>9877</v>
      </c>
      <c r="C15386" s="65" t="s">
        <v>3174</v>
      </c>
      <c r="D15386" s="189" t="s">
        <v>10234</v>
      </c>
      <c r="E15386" s="132">
        <v>112000</v>
      </c>
      <c r="F15386" s="60"/>
      <c r="G15386" s="60">
        <f t="shared" si="246"/>
        <v>-112000</v>
      </c>
      <c r="H15386" s="718" t="s">
        <v>10424</v>
      </c>
    </row>
    <row r="15387" spans="1:8" ht="24" x14ac:dyDescent="0.2">
      <c r="A15387" s="747">
        <v>45086</v>
      </c>
      <c r="B15387" s="65" t="s">
        <v>8032</v>
      </c>
      <c r="C15387" s="65" t="s">
        <v>7538</v>
      </c>
      <c r="D15387" s="923" t="s">
        <v>10697</v>
      </c>
      <c r="E15387" s="681">
        <v>111043</v>
      </c>
      <c r="F15387" s="60"/>
      <c r="G15387" s="60">
        <f t="shared" si="246"/>
        <v>-111043</v>
      </c>
      <c r="H15387" s="718" t="s">
        <v>10424</v>
      </c>
    </row>
    <row r="15388" spans="1:8" ht="24" x14ac:dyDescent="0.2">
      <c r="A15388" s="747">
        <v>45086</v>
      </c>
      <c r="B15388" s="65" t="s">
        <v>8122</v>
      </c>
      <c r="C15388" s="65" t="s">
        <v>7538</v>
      </c>
      <c r="D15388" s="923" t="s">
        <v>10697</v>
      </c>
      <c r="E15388" s="681">
        <v>176124</v>
      </c>
      <c r="F15388" s="60"/>
      <c r="G15388" s="60">
        <f t="shared" si="246"/>
        <v>-176124</v>
      </c>
      <c r="H15388" s="718" t="s">
        <v>10424</v>
      </c>
    </row>
    <row r="15389" spans="1:8" ht="24" x14ac:dyDescent="0.2">
      <c r="A15389" s="747">
        <v>45086</v>
      </c>
      <c r="B15389" s="65" t="s">
        <v>8426</v>
      </c>
      <c r="C15389" s="65" t="s">
        <v>7538</v>
      </c>
      <c r="D15389" s="923" t="s">
        <v>10697</v>
      </c>
      <c r="E15389" s="681">
        <v>265939</v>
      </c>
      <c r="F15389" s="60"/>
      <c r="G15389" s="60">
        <f t="shared" si="246"/>
        <v>-265939</v>
      </c>
      <c r="H15389" s="718" t="s">
        <v>10424</v>
      </c>
    </row>
    <row r="15390" spans="1:8" ht="24" x14ac:dyDescent="0.2">
      <c r="A15390" s="747">
        <v>45086</v>
      </c>
      <c r="B15390" s="65" t="s">
        <v>8653</v>
      </c>
      <c r="C15390" s="65" t="s">
        <v>7538</v>
      </c>
      <c r="D15390" s="923" t="s">
        <v>10697</v>
      </c>
      <c r="E15390" s="681">
        <v>245863</v>
      </c>
      <c r="F15390" s="60"/>
      <c r="G15390" s="60">
        <f t="shared" si="246"/>
        <v>-245863</v>
      </c>
      <c r="H15390" s="718" t="s">
        <v>10424</v>
      </c>
    </row>
    <row r="15391" spans="1:8" ht="24" x14ac:dyDescent="0.2">
      <c r="A15391" s="747">
        <v>45086</v>
      </c>
      <c r="B15391" s="65" t="s">
        <v>8982</v>
      </c>
      <c r="C15391" s="65" t="s">
        <v>7538</v>
      </c>
      <c r="D15391" s="923" t="s">
        <v>10697</v>
      </c>
      <c r="E15391" s="681">
        <v>201031</v>
      </c>
      <c r="F15391" s="60"/>
      <c r="G15391" s="60">
        <f t="shared" si="246"/>
        <v>-201031</v>
      </c>
      <c r="H15391" s="718" t="s">
        <v>10424</v>
      </c>
    </row>
    <row r="15392" spans="1:8" ht="15" x14ac:dyDescent="0.2">
      <c r="A15392" s="747">
        <v>45086</v>
      </c>
      <c r="B15392" s="65" t="s">
        <v>9877</v>
      </c>
      <c r="C15392" s="65" t="s">
        <v>1519</v>
      </c>
      <c r="D15392" s="189" t="s">
        <v>10237</v>
      </c>
      <c r="E15392" s="132">
        <v>200000</v>
      </c>
      <c r="F15392" s="60"/>
      <c r="G15392" s="60">
        <f t="shared" si="246"/>
        <v>-200000</v>
      </c>
      <c r="H15392" s="718" t="s">
        <v>10424</v>
      </c>
    </row>
    <row r="15393" spans="1:8" ht="15" x14ac:dyDescent="0.2">
      <c r="A15393" s="747">
        <v>45086</v>
      </c>
      <c r="B15393" s="65" t="s">
        <v>8752</v>
      </c>
      <c r="C15393" s="65" t="s">
        <v>3174</v>
      </c>
      <c r="D15393" s="189" t="s">
        <v>10240</v>
      </c>
      <c r="E15393" s="132">
        <v>8230</v>
      </c>
      <c r="F15393" s="60"/>
      <c r="G15393" s="60">
        <f t="shared" si="246"/>
        <v>-8230</v>
      </c>
      <c r="H15393" s="718" t="s">
        <v>10424</v>
      </c>
    </row>
    <row r="15394" spans="1:8" ht="15" x14ac:dyDescent="0.2">
      <c r="A15394" s="747">
        <v>45089</v>
      </c>
      <c r="B15394" s="65" t="s">
        <v>2957</v>
      </c>
      <c r="C15394" s="65" t="s">
        <v>10239</v>
      </c>
      <c r="D15394" s="189" t="s">
        <v>10238</v>
      </c>
      <c r="E15394" s="132">
        <v>15000</v>
      </c>
      <c r="F15394" s="60"/>
      <c r="G15394" s="60">
        <f t="shared" si="246"/>
        <v>-15000</v>
      </c>
      <c r="H15394" s="718" t="s">
        <v>10424</v>
      </c>
    </row>
    <row r="15395" spans="1:8" ht="15" x14ac:dyDescent="0.2">
      <c r="A15395" s="747">
        <v>45089</v>
      </c>
      <c r="B15395" s="65" t="s">
        <v>9516</v>
      </c>
      <c r="C15395" s="65" t="s">
        <v>10177</v>
      </c>
      <c r="D15395" s="189" t="s">
        <v>10241</v>
      </c>
      <c r="E15395" s="132">
        <v>50000</v>
      </c>
      <c r="F15395" s="60"/>
      <c r="G15395" s="60">
        <f t="shared" si="246"/>
        <v>-50000</v>
      </c>
      <c r="H15395" s="718" t="s">
        <v>10424</v>
      </c>
    </row>
    <row r="15396" spans="1:8" ht="15" x14ac:dyDescent="0.2">
      <c r="A15396" s="747">
        <v>45089</v>
      </c>
      <c r="B15396" s="65" t="s">
        <v>10253</v>
      </c>
      <c r="C15396" s="65" t="s">
        <v>5791</v>
      </c>
      <c r="D15396" s="189" t="s">
        <v>372</v>
      </c>
      <c r="E15396" s="132">
        <v>400</v>
      </c>
      <c r="F15396" s="60"/>
      <c r="G15396" s="60">
        <f t="shared" si="246"/>
        <v>-400</v>
      </c>
      <c r="H15396" s="718" t="s">
        <v>10424</v>
      </c>
    </row>
    <row r="15397" spans="1:8" ht="15" x14ac:dyDescent="0.2">
      <c r="A15397" s="747">
        <v>45089</v>
      </c>
      <c r="B15397" s="65" t="s">
        <v>9463</v>
      </c>
      <c r="C15397" s="65" t="s">
        <v>3174</v>
      </c>
      <c r="D15397" s="189" t="s">
        <v>10242</v>
      </c>
      <c r="E15397" s="132">
        <v>1000</v>
      </c>
      <c r="F15397" s="60"/>
      <c r="G15397" s="60">
        <f t="shared" si="246"/>
        <v>-1000</v>
      </c>
      <c r="H15397" s="718" t="s">
        <v>10424</v>
      </c>
    </row>
    <row r="15398" spans="1:8" ht="15" x14ac:dyDescent="0.2">
      <c r="A15398" s="747">
        <v>45089</v>
      </c>
      <c r="B15398" s="65" t="s">
        <v>9509</v>
      </c>
      <c r="C15398" s="65" t="s">
        <v>3174</v>
      </c>
      <c r="D15398" s="189" t="s">
        <v>10243</v>
      </c>
      <c r="E15398" s="132">
        <v>900</v>
      </c>
      <c r="F15398" s="60"/>
      <c r="G15398" s="60">
        <f t="shared" si="246"/>
        <v>-900</v>
      </c>
      <c r="H15398" s="718" t="s">
        <v>10424</v>
      </c>
    </row>
    <row r="15399" spans="1:8" ht="15" x14ac:dyDescent="0.2">
      <c r="A15399" s="747">
        <v>45089</v>
      </c>
      <c r="B15399" s="65" t="s">
        <v>9509</v>
      </c>
      <c r="C15399" s="65" t="s">
        <v>5791</v>
      </c>
      <c r="D15399" s="189" t="s">
        <v>372</v>
      </c>
      <c r="E15399" s="132">
        <v>1700</v>
      </c>
      <c r="F15399" s="60"/>
      <c r="G15399" s="60">
        <f t="shared" si="246"/>
        <v>-1700</v>
      </c>
      <c r="H15399" s="718" t="s">
        <v>10424</v>
      </c>
    </row>
    <row r="15400" spans="1:8" ht="15" x14ac:dyDescent="0.2">
      <c r="A15400" s="747">
        <v>45089</v>
      </c>
      <c r="B15400" s="65" t="s">
        <v>9463</v>
      </c>
      <c r="C15400" s="65" t="s">
        <v>5791</v>
      </c>
      <c r="D15400" s="189" t="s">
        <v>372</v>
      </c>
      <c r="E15400" s="132">
        <v>600</v>
      </c>
      <c r="F15400" s="60"/>
      <c r="G15400" s="60">
        <f t="shared" si="246"/>
        <v>-600</v>
      </c>
      <c r="H15400" s="718" t="s">
        <v>10424</v>
      </c>
    </row>
    <row r="15401" spans="1:8" ht="15" x14ac:dyDescent="0.2">
      <c r="A15401" s="747">
        <v>45089</v>
      </c>
      <c r="B15401" s="65" t="s">
        <v>10253</v>
      </c>
      <c r="C15401" s="65" t="s">
        <v>5791</v>
      </c>
      <c r="D15401" s="189" t="s">
        <v>372</v>
      </c>
      <c r="E15401" s="132">
        <v>400</v>
      </c>
      <c r="F15401" s="60"/>
      <c r="G15401" s="60">
        <f t="shared" si="246"/>
        <v>-400</v>
      </c>
      <c r="H15401" s="718" t="s">
        <v>10424</v>
      </c>
    </row>
    <row r="15402" spans="1:8" ht="15" x14ac:dyDescent="0.2">
      <c r="A15402" s="747">
        <v>45089</v>
      </c>
      <c r="B15402" s="65" t="s">
        <v>9769</v>
      </c>
      <c r="C15402" s="65" t="s">
        <v>5791</v>
      </c>
      <c r="D15402" s="189"/>
      <c r="E15402" s="132">
        <v>1000</v>
      </c>
      <c r="F15402" s="60"/>
      <c r="G15402" s="60">
        <f t="shared" si="246"/>
        <v>-1000</v>
      </c>
      <c r="H15402" s="718" t="s">
        <v>10424</v>
      </c>
    </row>
    <row r="15403" spans="1:8" ht="15" x14ac:dyDescent="0.2">
      <c r="A15403" s="747">
        <v>45089</v>
      </c>
      <c r="B15403" s="65" t="s">
        <v>3978</v>
      </c>
      <c r="C15403" s="65" t="s">
        <v>394</v>
      </c>
      <c r="D15403" s="189" t="s">
        <v>10250</v>
      </c>
      <c r="E15403" s="132">
        <v>2500</v>
      </c>
      <c r="F15403" s="60"/>
      <c r="G15403" s="60">
        <f t="shared" si="246"/>
        <v>-2500</v>
      </c>
      <c r="H15403" s="718" t="s">
        <v>10424</v>
      </c>
    </row>
    <row r="15404" spans="1:8" ht="15" x14ac:dyDescent="0.2">
      <c r="A15404" s="747">
        <v>45089</v>
      </c>
      <c r="B15404" s="65" t="s">
        <v>9877</v>
      </c>
      <c r="C15404" s="65" t="s">
        <v>5791</v>
      </c>
      <c r="D15404" s="189" t="s">
        <v>10251</v>
      </c>
      <c r="E15404" s="132">
        <v>1700</v>
      </c>
      <c r="F15404" s="60"/>
      <c r="G15404" s="60">
        <f t="shared" si="246"/>
        <v>-1700</v>
      </c>
      <c r="H15404" s="718" t="s">
        <v>10424</v>
      </c>
    </row>
    <row r="15405" spans="1:8" ht="15" x14ac:dyDescent="0.2">
      <c r="A15405" s="747">
        <v>45089</v>
      </c>
      <c r="B15405" s="65" t="s">
        <v>16</v>
      </c>
      <c r="C15405" s="65" t="s">
        <v>394</v>
      </c>
      <c r="D15405" s="189" t="s">
        <v>9532</v>
      </c>
      <c r="E15405" s="132">
        <v>3500</v>
      </c>
      <c r="F15405" s="60"/>
      <c r="G15405" s="60">
        <f t="shared" si="246"/>
        <v>-3500</v>
      </c>
      <c r="H15405" s="718" t="s">
        <v>10424</v>
      </c>
    </row>
    <row r="15406" spans="1:8" ht="15" x14ac:dyDescent="0.2">
      <c r="A15406" s="747">
        <v>45089</v>
      </c>
      <c r="B15406" s="65" t="s">
        <v>9509</v>
      </c>
      <c r="C15406" s="65" t="s">
        <v>5791</v>
      </c>
      <c r="D15406" s="189" t="s">
        <v>372</v>
      </c>
      <c r="E15406" s="132">
        <v>700</v>
      </c>
      <c r="F15406" s="60"/>
      <c r="G15406" s="60">
        <f t="shared" si="246"/>
        <v>-700</v>
      </c>
      <c r="H15406" s="718" t="s">
        <v>10424</v>
      </c>
    </row>
    <row r="15407" spans="1:8" ht="15" customHeight="1" x14ac:dyDescent="0.2">
      <c r="A15407" s="747">
        <v>45089</v>
      </c>
      <c r="B15407" s="65" t="s">
        <v>10253</v>
      </c>
      <c r="C15407" s="65" t="s">
        <v>394</v>
      </c>
      <c r="D15407" s="189" t="s">
        <v>10026</v>
      </c>
      <c r="E15407" s="132">
        <v>2000</v>
      </c>
      <c r="F15407" s="60"/>
      <c r="G15407" s="60">
        <f t="shared" si="246"/>
        <v>-2000</v>
      </c>
      <c r="H15407" s="718" t="s">
        <v>10424</v>
      </c>
    </row>
    <row r="15408" spans="1:8" ht="15" customHeight="1" x14ac:dyDescent="0.2">
      <c r="A15408" s="747">
        <v>45089</v>
      </c>
      <c r="B15408" s="65" t="s">
        <v>9463</v>
      </c>
      <c r="C15408" s="65" t="s">
        <v>394</v>
      </c>
      <c r="D15408" s="189" t="s">
        <v>10026</v>
      </c>
      <c r="E15408" s="132">
        <v>7000</v>
      </c>
      <c r="F15408" s="60"/>
      <c r="G15408" s="60">
        <f t="shared" si="246"/>
        <v>-7000</v>
      </c>
      <c r="H15408" s="718" t="s">
        <v>10424</v>
      </c>
    </row>
    <row r="15409" spans="1:8" ht="15" customHeight="1" x14ac:dyDescent="0.2">
      <c r="A15409" s="747">
        <v>45089</v>
      </c>
      <c r="B15409" s="65" t="s">
        <v>9769</v>
      </c>
      <c r="C15409" s="65" t="s">
        <v>7029</v>
      </c>
      <c r="D15409" s="189" t="s">
        <v>10459</v>
      </c>
      <c r="E15409" s="132">
        <v>20000</v>
      </c>
      <c r="F15409" s="60"/>
      <c r="G15409" s="60">
        <f t="shared" si="246"/>
        <v>-20000</v>
      </c>
      <c r="H15409" s="718" t="s">
        <v>10424</v>
      </c>
    </row>
    <row r="15410" spans="1:8" ht="15" customHeight="1" x14ac:dyDescent="0.2">
      <c r="A15410" s="747">
        <v>45089</v>
      </c>
      <c r="B15410" s="65" t="s">
        <v>9877</v>
      </c>
      <c r="C15410" s="65" t="s">
        <v>276</v>
      </c>
      <c r="D15410" s="189" t="s">
        <v>10458</v>
      </c>
      <c r="E15410" s="132">
        <v>10000</v>
      </c>
      <c r="F15410" s="60"/>
      <c r="G15410" s="60">
        <f t="shared" si="246"/>
        <v>-10000</v>
      </c>
      <c r="H15410" s="718" t="s">
        <v>10424</v>
      </c>
    </row>
    <row r="15411" spans="1:8" ht="15" customHeight="1" x14ac:dyDescent="0.2">
      <c r="A15411" s="747">
        <v>45089</v>
      </c>
      <c r="B15411" s="65" t="s">
        <v>9877</v>
      </c>
      <c r="C15411" s="65" t="s">
        <v>1519</v>
      </c>
      <c r="D15411" s="189" t="s">
        <v>10255</v>
      </c>
      <c r="E15411" s="132">
        <v>200000</v>
      </c>
      <c r="F15411" s="60"/>
      <c r="G15411" s="60">
        <f t="shared" si="246"/>
        <v>-200000</v>
      </c>
      <c r="H15411" s="718" t="s">
        <v>10424</v>
      </c>
    </row>
    <row r="15412" spans="1:8" ht="24" x14ac:dyDescent="0.2">
      <c r="A15412" s="747">
        <v>45089</v>
      </c>
      <c r="B15412" s="65" t="s">
        <v>9877</v>
      </c>
      <c r="C15412" s="65" t="s">
        <v>8483</v>
      </c>
      <c r="D15412" s="923" t="s">
        <v>10266</v>
      </c>
      <c r="E15412" s="681">
        <v>1050000</v>
      </c>
      <c r="F15412" s="60"/>
      <c r="G15412" s="60">
        <f t="shared" si="246"/>
        <v>-1050000</v>
      </c>
      <c r="H15412" s="718" t="s">
        <v>10424</v>
      </c>
    </row>
    <row r="15413" spans="1:8" ht="24" x14ac:dyDescent="0.2">
      <c r="A15413" s="747">
        <v>45089</v>
      </c>
      <c r="B15413" s="65" t="s">
        <v>9769</v>
      </c>
      <c r="C15413" s="65" t="s">
        <v>8483</v>
      </c>
      <c r="D15413" s="923" t="s">
        <v>10266</v>
      </c>
      <c r="E15413" s="681">
        <v>100000</v>
      </c>
      <c r="F15413" s="60"/>
      <c r="G15413" s="60">
        <f t="shared" si="246"/>
        <v>-100000</v>
      </c>
      <c r="H15413" s="718" t="s">
        <v>10424</v>
      </c>
    </row>
    <row r="15414" spans="1:8" ht="24" x14ac:dyDescent="0.2">
      <c r="A15414" s="747">
        <v>45089</v>
      </c>
      <c r="B15414" s="65" t="s">
        <v>8752</v>
      </c>
      <c r="C15414" s="65" t="s">
        <v>8483</v>
      </c>
      <c r="D15414" s="923" t="s">
        <v>10266</v>
      </c>
      <c r="E15414" s="681">
        <v>350000</v>
      </c>
      <c r="F15414" s="60"/>
      <c r="G15414" s="60">
        <f t="shared" si="246"/>
        <v>-350000</v>
      </c>
      <c r="H15414" s="718" t="s">
        <v>10424</v>
      </c>
    </row>
    <row r="15415" spans="1:8" ht="15" x14ac:dyDescent="0.2">
      <c r="A15415" s="747">
        <v>45089</v>
      </c>
      <c r="B15415" s="65" t="s">
        <v>9509</v>
      </c>
      <c r="C15415" s="65" t="s">
        <v>3174</v>
      </c>
      <c r="D15415" s="753" t="s">
        <v>10254</v>
      </c>
      <c r="E15415" s="561">
        <v>66600</v>
      </c>
      <c r="F15415" s="60"/>
      <c r="G15415" s="60">
        <f t="shared" si="246"/>
        <v>-66600</v>
      </c>
      <c r="H15415" s="718" t="s">
        <v>10424</v>
      </c>
    </row>
    <row r="15416" spans="1:8" ht="15" x14ac:dyDescent="0.2">
      <c r="A15416" s="747">
        <v>45089</v>
      </c>
      <c r="B15416" s="65" t="s">
        <v>9877</v>
      </c>
      <c r="C15416" s="65" t="s">
        <v>3174</v>
      </c>
      <c r="D15416" s="753" t="s">
        <v>10254</v>
      </c>
      <c r="E15416" s="561">
        <v>10000</v>
      </c>
      <c r="F15416" s="60"/>
      <c r="G15416" s="60">
        <f t="shared" si="246"/>
        <v>-10000</v>
      </c>
      <c r="H15416" s="718" t="s">
        <v>10424</v>
      </c>
    </row>
    <row r="15417" spans="1:8" ht="15" x14ac:dyDescent="0.2">
      <c r="A15417" s="747">
        <v>45091</v>
      </c>
      <c r="B15417" s="65" t="s">
        <v>9877</v>
      </c>
      <c r="C15417" s="65" t="s">
        <v>394</v>
      </c>
      <c r="D15417" s="189" t="s">
        <v>10269</v>
      </c>
      <c r="E15417" s="132">
        <v>6500</v>
      </c>
      <c r="F15417" s="60"/>
      <c r="G15417" s="60">
        <f t="shared" si="246"/>
        <v>-6500</v>
      </c>
      <c r="H15417" s="718" t="s">
        <v>10424</v>
      </c>
    </row>
    <row r="15418" spans="1:8" ht="15" x14ac:dyDescent="0.2">
      <c r="A15418" s="747">
        <v>45091</v>
      </c>
      <c r="B15418" s="65" t="s">
        <v>10132</v>
      </c>
      <c r="C15418" s="65" t="s">
        <v>394</v>
      </c>
      <c r="D15418" s="189" t="s">
        <v>10270</v>
      </c>
      <c r="E15418" s="132">
        <v>6100</v>
      </c>
      <c r="F15418" s="60"/>
      <c r="G15418" s="60">
        <f t="shared" si="246"/>
        <v>-6100</v>
      </c>
      <c r="H15418" s="718" t="s">
        <v>10424</v>
      </c>
    </row>
    <row r="15419" spans="1:8" ht="15" x14ac:dyDescent="0.2">
      <c r="A15419" s="747">
        <v>45091</v>
      </c>
      <c r="B15419" s="65" t="s">
        <v>9572</v>
      </c>
      <c r="C15419" s="65" t="s">
        <v>3174</v>
      </c>
      <c r="D15419" s="189" t="s">
        <v>10271</v>
      </c>
      <c r="E15419" s="132">
        <v>4500</v>
      </c>
      <c r="F15419" s="60"/>
      <c r="G15419" s="60">
        <f t="shared" si="246"/>
        <v>-4500</v>
      </c>
      <c r="H15419" s="718" t="s">
        <v>10424</v>
      </c>
    </row>
    <row r="15420" spans="1:8" ht="15" x14ac:dyDescent="0.2">
      <c r="A15420" s="747">
        <v>45091</v>
      </c>
      <c r="B15420" s="65" t="s">
        <v>10132</v>
      </c>
      <c r="C15420" s="65" t="s">
        <v>795</v>
      </c>
      <c r="D15420" s="189" t="s">
        <v>372</v>
      </c>
      <c r="E15420" s="132">
        <v>3080</v>
      </c>
      <c r="F15420" s="60"/>
      <c r="G15420" s="60">
        <f t="shared" ref="G15420:G15483" si="247">F15420-E15420</f>
        <v>-3080</v>
      </c>
      <c r="H15420" s="718" t="s">
        <v>10424</v>
      </c>
    </row>
    <row r="15421" spans="1:8" ht="15" x14ac:dyDescent="0.2">
      <c r="A15421" s="747">
        <v>45091</v>
      </c>
      <c r="B15421" s="65" t="s">
        <v>11021</v>
      </c>
      <c r="C15421" s="65" t="s">
        <v>795</v>
      </c>
      <c r="D15421" s="189" t="s">
        <v>372</v>
      </c>
      <c r="E15421" s="132">
        <v>1000</v>
      </c>
      <c r="F15421" s="60"/>
      <c r="G15421" s="60">
        <f t="shared" si="247"/>
        <v>-1000</v>
      </c>
      <c r="H15421" s="718" t="s">
        <v>10424</v>
      </c>
    </row>
    <row r="15422" spans="1:8" ht="15" x14ac:dyDescent="0.2">
      <c r="A15422" s="747">
        <v>45091</v>
      </c>
      <c r="B15422" s="65" t="s">
        <v>9509</v>
      </c>
      <c r="C15422" s="65" t="s">
        <v>795</v>
      </c>
      <c r="D15422" s="189" t="s">
        <v>372</v>
      </c>
      <c r="E15422" s="132">
        <v>440</v>
      </c>
      <c r="F15422" s="60"/>
      <c r="G15422" s="60">
        <f t="shared" si="247"/>
        <v>-440</v>
      </c>
      <c r="H15422" s="718" t="s">
        <v>10424</v>
      </c>
    </row>
    <row r="15423" spans="1:8" ht="15" x14ac:dyDescent="0.2">
      <c r="A15423" s="747">
        <v>45091</v>
      </c>
      <c r="B15423" s="65" t="s">
        <v>9940</v>
      </c>
      <c r="C15423" s="65" t="s">
        <v>795</v>
      </c>
      <c r="D15423" s="189" t="s">
        <v>372</v>
      </c>
      <c r="E15423" s="132">
        <v>750</v>
      </c>
      <c r="F15423" s="60"/>
      <c r="G15423" s="60">
        <f t="shared" si="247"/>
        <v>-750</v>
      </c>
      <c r="H15423" s="718" t="s">
        <v>10424</v>
      </c>
    </row>
    <row r="15424" spans="1:8" ht="15" x14ac:dyDescent="0.2">
      <c r="A15424" s="747">
        <v>45091</v>
      </c>
      <c r="B15424" s="65" t="s">
        <v>9463</v>
      </c>
      <c r="C15424" s="65" t="s">
        <v>3174</v>
      </c>
      <c r="D15424" s="189" t="s">
        <v>10273</v>
      </c>
      <c r="E15424" s="132">
        <v>1000</v>
      </c>
      <c r="F15424" s="60"/>
      <c r="G15424" s="60">
        <f t="shared" si="247"/>
        <v>-1000</v>
      </c>
      <c r="H15424" s="718" t="s">
        <v>10424</v>
      </c>
    </row>
    <row r="15425" spans="1:8" ht="15" x14ac:dyDescent="0.2">
      <c r="A15425" s="747">
        <v>45091</v>
      </c>
      <c r="B15425" s="65" t="s">
        <v>16</v>
      </c>
      <c r="C15425" s="65" t="s">
        <v>103</v>
      </c>
      <c r="D15425" s="189" t="s">
        <v>9532</v>
      </c>
      <c r="E15425" s="132">
        <v>4000</v>
      </c>
      <c r="F15425" s="60"/>
      <c r="G15425" s="60">
        <f t="shared" si="247"/>
        <v>-4000</v>
      </c>
      <c r="H15425" s="718" t="s">
        <v>10424</v>
      </c>
    </row>
    <row r="15426" spans="1:8" ht="15" x14ac:dyDescent="0.2">
      <c r="A15426" s="747">
        <v>45091</v>
      </c>
      <c r="B15426" s="65" t="s">
        <v>8982</v>
      </c>
      <c r="C15426" s="65" t="s">
        <v>5791</v>
      </c>
      <c r="D15426" s="189" t="s">
        <v>10274</v>
      </c>
      <c r="E15426" s="132">
        <v>1000</v>
      </c>
      <c r="F15426" s="60"/>
      <c r="G15426" s="60">
        <f t="shared" si="247"/>
        <v>-1000</v>
      </c>
      <c r="H15426" s="718" t="s">
        <v>10424</v>
      </c>
    </row>
    <row r="15427" spans="1:8" ht="15" x14ac:dyDescent="0.2">
      <c r="A15427" s="747">
        <v>45091</v>
      </c>
      <c r="B15427" s="65" t="s">
        <v>9509</v>
      </c>
      <c r="C15427" s="65" t="s">
        <v>5791</v>
      </c>
      <c r="D15427" s="189" t="s">
        <v>10274</v>
      </c>
      <c r="E15427" s="132">
        <v>700</v>
      </c>
      <c r="F15427" s="60"/>
      <c r="G15427" s="60">
        <f t="shared" si="247"/>
        <v>-700</v>
      </c>
      <c r="H15427" s="718" t="s">
        <v>10424</v>
      </c>
    </row>
    <row r="15428" spans="1:8" ht="15" x14ac:dyDescent="0.2">
      <c r="A15428" s="747">
        <v>45091</v>
      </c>
      <c r="B15428" s="65" t="s">
        <v>9572</v>
      </c>
      <c r="C15428" s="65" t="s">
        <v>6912</v>
      </c>
      <c r="D15428" s="189" t="s">
        <v>2734</v>
      </c>
      <c r="E15428" s="132">
        <v>5000</v>
      </c>
      <c r="F15428" s="60"/>
      <c r="G15428" s="60">
        <f t="shared" si="247"/>
        <v>-5000</v>
      </c>
      <c r="H15428" s="718" t="s">
        <v>10424</v>
      </c>
    </row>
    <row r="15429" spans="1:8" ht="15" x14ac:dyDescent="0.2">
      <c r="A15429" s="747">
        <v>45091</v>
      </c>
      <c r="B15429" s="65" t="s">
        <v>9769</v>
      </c>
      <c r="C15429" s="65" t="s">
        <v>3174</v>
      </c>
      <c r="D15429" s="189" t="s">
        <v>10275</v>
      </c>
      <c r="E15429" s="132">
        <v>25440</v>
      </c>
      <c r="F15429" s="60"/>
      <c r="G15429" s="60">
        <f t="shared" si="247"/>
        <v>-25440</v>
      </c>
      <c r="H15429" s="718" t="s">
        <v>10424</v>
      </c>
    </row>
    <row r="15430" spans="1:8" ht="15" x14ac:dyDescent="0.2">
      <c r="A15430" s="747">
        <v>45091</v>
      </c>
      <c r="B15430" s="65" t="s">
        <v>9572</v>
      </c>
      <c r="C15430" s="65" t="s">
        <v>3174</v>
      </c>
      <c r="D15430" s="189" t="s">
        <v>10276</v>
      </c>
      <c r="E15430" s="132">
        <v>8400</v>
      </c>
      <c r="F15430" s="60"/>
      <c r="G15430" s="60">
        <f t="shared" si="247"/>
        <v>-8400</v>
      </c>
      <c r="H15430" s="718" t="s">
        <v>10424</v>
      </c>
    </row>
    <row r="15431" spans="1:8" ht="15" x14ac:dyDescent="0.2">
      <c r="A15431" s="747">
        <v>45091</v>
      </c>
      <c r="B15431" s="65" t="s">
        <v>9572</v>
      </c>
      <c r="C15431" s="65" t="s">
        <v>3174</v>
      </c>
      <c r="D15431" s="189" t="s">
        <v>10277</v>
      </c>
      <c r="E15431" s="132">
        <v>6360</v>
      </c>
      <c r="F15431" s="60"/>
      <c r="G15431" s="60">
        <f t="shared" si="247"/>
        <v>-6360</v>
      </c>
      <c r="H15431" s="718" t="s">
        <v>10424</v>
      </c>
    </row>
    <row r="15432" spans="1:8" ht="15" x14ac:dyDescent="0.2">
      <c r="A15432" s="747">
        <v>45091</v>
      </c>
      <c r="B15432" s="65" t="s">
        <v>9572</v>
      </c>
      <c r="C15432" s="65" t="s">
        <v>3174</v>
      </c>
      <c r="D15432" s="189" t="s">
        <v>10278</v>
      </c>
      <c r="E15432" s="132">
        <v>11090</v>
      </c>
      <c r="F15432" s="60"/>
      <c r="G15432" s="60">
        <f t="shared" si="247"/>
        <v>-11090</v>
      </c>
      <c r="H15432" s="718" t="s">
        <v>10424</v>
      </c>
    </row>
    <row r="15433" spans="1:8" ht="15" x14ac:dyDescent="0.2">
      <c r="A15433" s="747">
        <v>45091</v>
      </c>
      <c r="B15433" s="65" t="s">
        <v>9572</v>
      </c>
      <c r="C15433" s="65" t="s">
        <v>5791</v>
      </c>
      <c r="D15433" s="189" t="s">
        <v>372</v>
      </c>
      <c r="E15433" s="132">
        <v>500</v>
      </c>
      <c r="F15433" s="60"/>
      <c r="G15433" s="60">
        <f t="shared" si="247"/>
        <v>-500</v>
      </c>
      <c r="H15433" s="718" t="s">
        <v>10424</v>
      </c>
    </row>
    <row r="15434" spans="1:8" ht="15" x14ac:dyDescent="0.2">
      <c r="A15434" s="747">
        <v>45091</v>
      </c>
      <c r="B15434" s="65" t="s">
        <v>9572</v>
      </c>
      <c r="C15434" s="65" t="s">
        <v>5791</v>
      </c>
      <c r="D15434" s="189" t="s">
        <v>372</v>
      </c>
      <c r="E15434" s="132">
        <v>800</v>
      </c>
      <c r="F15434" s="60"/>
      <c r="G15434" s="60">
        <f t="shared" si="247"/>
        <v>-800</v>
      </c>
      <c r="H15434" s="718" t="s">
        <v>10424</v>
      </c>
    </row>
    <row r="15435" spans="1:8" ht="15" x14ac:dyDescent="0.2">
      <c r="A15435" s="747">
        <v>45091</v>
      </c>
      <c r="B15435" s="65" t="s">
        <v>16</v>
      </c>
      <c r="C15435" s="65" t="s">
        <v>394</v>
      </c>
      <c r="D15435" s="189" t="s">
        <v>10150</v>
      </c>
      <c r="E15435" s="132">
        <v>1000</v>
      </c>
      <c r="F15435" s="60"/>
      <c r="G15435" s="60">
        <f t="shared" si="247"/>
        <v>-1000</v>
      </c>
      <c r="H15435" s="718" t="s">
        <v>10424</v>
      </c>
    </row>
    <row r="15436" spans="1:8" ht="15" x14ac:dyDescent="0.2">
      <c r="A15436" s="747">
        <v>45091</v>
      </c>
      <c r="B15436" s="65" t="s">
        <v>9572</v>
      </c>
      <c r="C15436" s="65" t="s">
        <v>5791</v>
      </c>
      <c r="D15436" s="189" t="s">
        <v>10279</v>
      </c>
      <c r="E15436" s="132">
        <v>3000</v>
      </c>
      <c r="F15436" s="60"/>
      <c r="G15436" s="60">
        <f t="shared" si="247"/>
        <v>-3000</v>
      </c>
      <c r="H15436" s="718" t="s">
        <v>10424</v>
      </c>
    </row>
    <row r="15437" spans="1:8" ht="15" x14ac:dyDescent="0.2">
      <c r="A15437" s="747">
        <v>45091</v>
      </c>
      <c r="B15437" s="65" t="s">
        <v>9877</v>
      </c>
      <c r="C15437" s="65" t="s">
        <v>3174</v>
      </c>
      <c r="D15437" s="189" t="s">
        <v>10283</v>
      </c>
      <c r="E15437" s="132">
        <v>98000</v>
      </c>
      <c r="F15437" s="60"/>
      <c r="G15437" s="60">
        <f t="shared" si="247"/>
        <v>-98000</v>
      </c>
      <c r="H15437" s="718" t="s">
        <v>10424</v>
      </c>
    </row>
    <row r="15438" spans="1:8" ht="15" x14ac:dyDescent="0.2">
      <c r="A15438" s="747">
        <v>45091</v>
      </c>
      <c r="B15438" s="65" t="s">
        <v>9463</v>
      </c>
      <c r="C15438" s="65" t="s">
        <v>10282</v>
      </c>
      <c r="D15438" s="189" t="s">
        <v>10284</v>
      </c>
      <c r="E15438" s="132">
        <v>500000</v>
      </c>
      <c r="F15438" s="60"/>
      <c r="G15438" s="60">
        <f t="shared" si="247"/>
        <v>-500000</v>
      </c>
      <c r="H15438" s="718" t="s">
        <v>10424</v>
      </c>
    </row>
    <row r="15439" spans="1:8" ht="15" x14ac:dyDescent="0.2">
      <c r="A15439" s="747">
        <v>45091</v>
      </c>
      <c r="B15439" s="65" t="s">
        <v>9877</v>
      </c>
      <c r="C15439" s="65" t="s">
        <v>10345</v>
      </c>
      <c r="D15439" s="189" t="s">
        <v>10346</v>
      </c>
      <c r="E15439" s="132">
        <v>364100</v>
      </c>
      <c r="F15439" s="60"/>
      <c r="G15439" s="60">
        <f t="shared" si="247"/>
        <v>-364100</v>
      </c>
      <c r="H15439" s="718" t="s">
        <v>10424</v>
      </c>
    </row>
    <row r="15440" spans="1:8" ht="15" x14ac:dyDescent="0.2">
      <c r="A15440" s="747">
        <v>45091</v>
      </c>
      <c r="B15440" s="65" t="s">
        <v>9572</v>
      </c>
      <c r="C15440" s="65" t="s">
        <v>3174</v>
      </c>
      <c r="D15440" s="189" t="s">
        <v>10280</v>
      </c>
      <c r="E15440" s="132">
        <v>17000</v>
      </c>
      <c r="F15440" s="60"/>
      <c r="G15440" s="60">
        <f t="shared" si="247"/>
        <v>-17000</v>
      </c>
      <c r="H15440" s="718" t="s">
        <v>10424</v>
      </c>
    </row>
    <row r="15441" spans="1:8" ht="15" x14ac:dyDescent="0.2">
      <c r="A15441" s="747">
        <v>45091</v>
      </c>
      <c r="B15441" s="65" t="s">
        <v>25</v>
      </c>
      <c r="C15441" s="65" t="s">
        <v>2449</v>
      </c>
      <c r="D15441" s="189" t="s">
        <v>10364</v>
      </c>
      <c r="E15441" s="132">
        <v>98800</v>
      </c>
      <c r="F15441" s="60"/>
      <c r="G15441" s="60">
        <f t="shared" si="247"/>
        <v>-98800</v>
      </c>
      <c r="H15441" s="718" t="s">
        <v>10424</v>
      </c>
    </row>
    <row r="15442" spans="1:8" ht="15" x14ac:dyDescent="0.2">
      <c r="A15442" s="747">
        <v>45091</v>
      </c>
      <c r="B15442" s="65" t="s">
        <v>9463</v>
      </c>
      <c r="C15442" s="65" t="s">
        <v>5791</v>
      </c>
      <c r="D15442" s="189" t="s">
        <v>372</v>
      </c>
      <c r="E15442" s="132">
        <v>2000</v>
      </c>
      <c r="F15442" s="60"/>
      <c r="G15442" s="60">
        <f t="shared" si="247"/>
        <v>-2000</v>
      </c>
      <c r="H15442" s="718" t="s">
        <v>10424</v>
      </c>
    </row>
    <row r="15443" spans="1:8" ht="15" x14ac:dyDescent="0.2">
      <c r="A15443" s="747">
        <v>45091</v>
      </c>
      <c r="B15443" s="65" t="s">
        <v>9877</v>
      </c>
      <c r="C15443" s="65" t="s">
        <v>5791</v>
      </c>
      <c r="D15443" s="189" t="s">
        <v>10281</v>
      </c>
      <c r="E15443" s="132">
        <v>2500</v>
      </c>
      <c r="F15443" s="60"/>
      <c r="G15443" s="60">
        <f t="shared" si="247"/>
        <v>-2500</v>
      </c>
      <c r="H15443" s="718" t="s">
        <v>10424</v>
      </c>
    </row>
    <row r="15444" spans="1:8" ht="15" x14ac:dyDescent="0.2">
      <c r="A15444" s="747">
        <v>45091</v>
      </c>
      <c r="B15444" s="65" t="s">
        <v>9572</v>
      </c>
      <c r="C15444" s="65" t="s">
        <v>5791</v>
      </c>
      <c r="D15444" s="189"/>
      <c r="E15444" s="132">
        <v>1500</v>
      </c>
      <c r="F15444" s="60"/>
      <c r="G15444" s="60">
        <f t="shared" si="247"/>
        <v>-1500</v>
      </c>
      <c r="H15444" s="718" t="s">
        <v>10424</v>
      </c>
    </row>
    <row r="15445" spans="1:8" ht="15" x14ac:dyDescent="0.2">
      <c r="A15445" s="747">
        <v>45093</v>
      </c>
      <c r="B15445" s="65" t="s">
        <v>9769</v>
      </c>
      <c r="C15445" s="65" t="s">
        <v>288</v>
      </c>
      <c r="D15445" s="189" t="s">
        <v>8537</v>
      </c>
      <c r="E15445" s="132">
        <v>1100</v>
      </c>
      <c r="F15445" s="60"/>
      <c r="G15445" s="60">
        <f t="shared" si="247"/>
        <v>-1100</v>
      </c>
      <c r="H15445" s="718" t="s">
        <v>10424</v>
      </c>
    </row>
    <row r="15446" spans="1:8" ht="15" x14ac:dyDescent="0.2">
      <c r="A15446" s="747">
        <v>45093</v>
      </c>
      <c r="B15446" s="65" t="s">
        <v>25</v>
      </c>
      <c r="C15446" s="65" t="s">
        <v>8230</v>
      </c>
      <c r="D15446" s="189" t="s">
        <v>6398</v>
      </c>
      <c r="E15446" s="132">
        <v>5655</v>
      </c>
      <c r="F15446" s="60"/>
      <c r="G15446" s="60">
        <f t="shared" si="247"/>
        <v>-5655</v>
      </c>
      <c r="H15446" s="718" t="s">
        <v>10424</v>
      </c>
    </row>
    <row r="15447" spans="1:8" ht="15" x14ac:dyDescent="0.2">
      <c r="A15447" s="747">
        <v>45093</v>
      </c>
      <c r="B15447" s="65" t="s">
        <v>16</v>
      </c>
      <c r="C15447" s="65" t="s">
        <v>8230</v>
      </c>
      <c r="D15447" s="189" t="s">
        <v>6398</v>
      </c>
      <c r="E15447" s="132">
        <v>7310</v>
      </c>
      <c r="F15447" s="60"/>
      <c r="G15447" s="60">
        <f t="shared" si="247"/>
        <v>-7310</v>
      </c>
      <c r="H15447" s="718" t="s">
        <v>10424</v>
      </c>
    </row>
    <row r="15448" spans="1:8" ht="15" x14ac:dyDescent="0.2">
      <c r="A15448" s="747">
        <v>45093</v>
      </c>
      <c r="B15448" s="65" t="s">
        <v>16</v>
      </c>
      <c r="C15448" s="65" t="s">
        <v>394</v>
      </c>
      <c r="D15448" s="189" t="s">
        <v>9532</v>
      </c>
      <c r="E15448" s="132">
        <v>1800</v>
      </c>
      <c r="F15448" s="60"/>
      <c r="G15448" s="60">
        <f t="shared" si="247"/>
        <v>-1800</v>
      </c>
      <c r="H15448" s="718" t="s">
        <v>10424</v>
      </c>
    </row>
    <row r="15449" spans="1:8" ht="15" x14ac:dyDescent="0.2">
      <c r="A15449" s="747">
        <v>45093</v>
      </c>
      <c r="B15449" s="65" t="s">
        <v>25</v>
      </c>
      <c r="C15449" s="65" t="s">
        <v>7669</v>
      </c>
      <c r="D15449" s="189" t="s">
        <v>10460</v>
      </c>
      <c r="E15449" s="132">
        <v>90000</v>
      </c>
      <c r="F15449" s="60"/>
      <c r="G15449" s="60">
        <f t="shared" si="247"/>
        <v>-90000</v>
      </c>
      <c r="H15449" s="718" t="s">
        <v>10424</v>
      </c>
    </row>
    <row r="15450" spans="1:8" ht="15" x14ac:dyDescent="0.2">
      <c r="A15450" s="747">
        <v>45094</v>
      </c>
      <c r="B15450" s="65" t="s">
        <v>10132</v>
      </c>
      <c r="C15450" s="65" t="s">
        <v>5791</v>
      </c>
      <c r="D15450" s="189" t="s">
        <v>372</v>
      </c>
      <c r="E15450" s="132">
        <v>2700</v>
      </c>
      <c r="F15450" s="60"/>
      <c r="G15450" s="60">
        <f t="shared" si="247"/>
        <v>-2700</v>
      </c>
      <c r="H15450" s="718" t="s">
        <v>10424</v>
      </c>
    </row>
    <row r="15451" spans="1:8" ht="15" x14ac:dyDescent="0.2">
      <c r="A15451" s="747">
        <v>45094</v>
      </c>
      <c r="B15451" s="65" t="s">
        <v>16</v>
      </c>
      <c r="C15451" s="65" t="s">
        <v>394</v>
      </c>
      <c r="D15451" s="189" t="s">
        <v>10305</v>
      </c>
      <c r="E15451" s="132">
        <v>8000</v>
      </c>
      <c r="F15451" s="60"/>
      <c r="G15451" s="60">
        <f t="shared" si="247"/>
        <v>-8000</v>
      </c>
      <c r="H15451" s="718" t="s">
        <v>10424</v>
      </c>
    </row>
    <row r="15452" spans="1:8" ht="15" x14ac:dyDescent="0.2">
      <c r="A15452" s="747">
        <v>45094</v>
      </c>
      <c r="B15452" s="65" t="s">
        <v>10166</v>
      </c>
      <c r="C15452" s="65" t="s">
        <v>394</v>
      </c>
      <c r="D15452" s="189" t="s">
        <v>10306</v>
      </c>
      <c r="E15452" s="132">
        <v>15250</v>
      </c>
      <c r="F15452" s="60"/>
      <c r="G15452" s="60">
        <f t="shared" si="247"/>
        <v>-15250</v>
      </c>
      <c r="H15452" s="718" t="s">
        <v>10424</v>
      </c>
    </row>
    <row r="15453" spans="1:8" ht="15" x14ac:dyDescent="0.2">
      <c r="A15453" s="747">
        <v>45094</v>
      </c>
      <c r="B15453" s="65" t="s">
        <v>3979</v>
      </c>
      <c r="C15453" s="65" t="s">
        <v>288</v>
      </c>
      <c r="D15453" s="189" t="s">
        <v>9663</v>
      </c>
      <c r="E15453" s="132">
        <v>500</v>
      </c>
      <c r="F15453" s="60"/>
      <c r="G15453" s="60">
        <f t="shared" si="247"/>
        <v>-500</v>
      </c>
      <c r="H15453" s="718" t="s">
        <v>10424</v>
      </c>
    </row>
    <row r="15454" spans="1:8" ht="15" x14ac:dyDescent="0.2">
      <c r="A15454" s="747">
        <v>45094</v>
      </c>
      <c r="B15454" s="65" t="s">
        <v>9463</v>
      </c>
      <c r="C15454" s="65" t="s">
        <v>5434</v>
      </c>
      <c r="D15454" s="189" t="s">
        <v>10307</v>
      </c>
      <c r="E15454" s="132">
        <v>17290</v>
      </c>
      <c r="F15454" s="60"/>
      <c r="G15454" s="60">
        <f t="shared" si="247"/>
        <v>-17290</v>
      </c>
      <c r="H15454" s="718" t="s">
        <v>10424</v>
      </c>
    </row>
    <row r="15455" spans="1:8" ht="15" x14ac:dyDescent="0.2">
      <c r="A15455" s="747">
        <v>45094</v>
      </c>
      <c r="B15455" s="65" t="s">
        <v>9463</v>
      </c>
      <c r="C15455" s="65" t="s">
        <v>3174</v>
      </c>
      <c r="D15455" s="189" t="s">
        <v>10308</v>
      </c>
      <c r="E15455" s="132">
        <v>500</v>
      </c>
      <c r="F15455" s="60"/>
      <c r="G15455" s="60">
        <f t="shared" si="247"/>
        <v>-500</v>
      </c>
      <c r="H15455" s="718" t="s">
        <v>10424</v>
      </c>
    </row>
    <row r="15456" spans="1:8" ht="15" x14ac:dyDescent="0.2">
      <c r="A15456" s="747">
        <v>45094</v>
      </c>
      <c r="B15456" s="65" t="s">
        <v>10132</v>
      </c>
      <c r="C15456" s="65" t="s">
        <v>3174</v>
      </c>
      <c r="D15456" s="189" t="s">
        <v>10309</v>
      </c>
      <c r="E15456" s="132">
        <v>1050</v>
      </c>
      <c r="F15456" s="60"/>
      <c r="G15456" s="60">
        <f t="shared" si="247"/>
        <v>-1050</v>
      </c>
      <c r="H15456" s="718" t="s">
        <v>10424</v>
      </c>
    </row>
    <row r="15457" spans="1:8" ht="15" x14ac:dyDescent="0.2">
      <c r="A15457" s="747">
        <v>45094</v>
      </c>
      <c r="B15457" s="65" t="s">
        <v>10132</v>
      </c>
      <c r="C15457" s="65" t="s">
        <v>3174</v>
      </c>
      <c r="D15457" s="189" t="s">
        <v>10310</v>
      </c>
      <c r="E15457" s="132">
        <v>1480</v>
      </c>
      <c r="F15457" s="60"/>
      <c r="G15457" s="60">
        <f t="shared" si="247"/>
        <v>-1480</v>
      </c>
      <c r="H15457" s="718" t="s">
        <v>10424</v>
      </c>
    </row>
    <row r="15458" spans="1:8" ht="15" x14ac:dyDescent="0.2">
      <c r="A15458" s="747">
        <v>45094</v>
      </c>
      <c r="B15458" s="65" t="s">
        <v>10253</v>
      </c>
      <c r="C15458" s="65" t="s">
        <v>394</v>
      </c>
      <c r="D15458" s="189" t="s">
        <v>2123</v>
      </c>
      <c r="E15458" s="132">
        <v>1000</v>
      </c>
      <c r="F15458" s="60"/>
      <c r="G15458" s="60">
        <f t="shared" si="247"/>
        <v>-1000</v>
      </c>
      <c r="H15458" s="718" t="s">
        <v>10424</v>
      </c>
    </row>
    <row r="15459" spans="1:8" ht="15" x14ac:dyDescent="0.2">
      <c r="A15459" s="747">
        <v>45094</v>
      </c>
      <c r="B15459" s="65" t="s">
        <v>3978</v>
      </c>
      <c r="C15459" s="65" t="s">
        <v>7338</v>
      </c>
      <c r="D15459" s="189" t="s">
        <v>10311</v>
      </c>
      <c r="E15459" s="132">
        <v>200000</v>
      </c>
      <c r="F15459" s="60"/>
      <c r="G15459" s="60">
        <f t="shared" si="247"/>
        <v>-200000</v>
      </c>
      <c r="H15459" s="718" t="s">
        <v>10424</v>
      </c>
    </row>
    <row r="15460" spans="1:8" ht="15" x14ac:dyDescent="0.2">
      <c r="A15460" s="747">
        <v>45094</v>
      </c>
      <c r="B15460" s="65" t="s">
        <v>9463</v>
      </c>
      <c r="C15460" s="65" t="s">
        <v>10282</v>
      </c>
      <c r="D15460" s="189" t="s">
        <v>10312</v>
      </c>
      <c r="E15460" s="132">
        <v>337500</v>
      </c>
      <c r="F15460" s="60"/>
      <c r="G15460" s="60">
        <f t="shared" si="247"/>
        <v>-337500</v>
      </c>
      <c r="H15460" s="718" t="s">
        <v>10424</v>
      </c>
    </row>
    <row r="15461" spans="1:8" ht="15" x14ac:dyDescent="0.2">
      <c r="A15461" s="747">
        <v>45094</v>
      </c>
      <c r="B15461" s="65" t="s">
        <v>9940</v>
      </c>
      <c r="C15461" s="65" t="s">
        <v>3174</v>
      </c>
      <c r="D15461" s="189" t="s">
        <v>10313</v>
      </c>
      <c r="E15461" s="132">
        <v>5400</v>
      </c>
      <c r="F15461" s="60"/>
      <c r="G15461" s="60">
        <f t="shared" si="247"/>
        <v>-5400</v>
      </c>
      <c r="H15461" s="718" t="s">
        <v>10424</v>
      </c>
    </row>
    <row r="15462" spans="1:8" ht="15" x14ac:dyDescent="0.2">
      <c r="A15462" s="747">
        <v>45094</v>
      </c>
      <c r="B15462" s="65" t="s">
        <v>9827</v>
      </c>
      <c r="C15462" s="65" t="s">
        <v>3174</v>
      </c>
      <c r="D15462" s="189" t="s">
        <v>10314</v>
      </c>
      <c r="E15462" s="132">
        <v>65580</v>
      </c>
      <c r="F15462" s="60"/>
      <c r="G15462" s="60">
        <f t="shared" si="247"/>
        <v>-65580</v>
      </c>
      <c r="H15462" s="718" t="s">
        <v>10424</v>
      </c>
    </row>
    <row r="15463" spans="1:8" ht="15" x14ac:dyDescent="0.2">
      <c r="A15463" s="747">
        <v>45094</v>
      </c>
      <c r="B15463" s="65" t="s">
        <v>9516</v>
      </c>
      <c r="C15463" s="65" t="s">
        <v>3174</v>
      </c>
      <c r="D15463" s="189" t="s">
        <v>10314</v>
      </c>
      <c r="E15463" s="132">
        <v>178763</v>
      </c>
      <c r="F15463" s="60"/>
      <c r="G15463" s="60">
        <f t="shared" si="247"/>
        <v>-178763</v>
      </c>
      <c r="H15463" s="718" t="s">
        <v>10424</v>
      </c>
    </row>
    <row r="15464" spans="1:8" ht="15" x14ac:dyDescent="0.2">
      <c r="A15464" s="747">
        <v>45094</v>
      </c>
      <c r="B15464" s="65" t="s">
        <v>9516</v>
      </c>
      <c r="C15464" s="65" t="s">
        <v>9582</v>
      </c>
      <c r="D15464" s="189" t="s">
        <v>10315</v>
      </c>
      <c r="E15464" s="132">
        <v>5000</v>
      </c>
      <c r="F15464" s="60"/>
      <c r="G15464" s="60">
        <f t="shared" si="247"/>
        <v>-5000</v>
      </c>
      <c r="H15464" s="718" t="s">
        <v>10424</v>
      </c>
    </row>
    <row r="15465" spans="1:8" ht="15" x14ac:dyDescent="0.2">
      <c r="A15465" s="747">
        <v>45094</v>
      </c>
      <c r="B15465" s="65" t="s">
        <v>9572</v>
      </c>
      <c r="C15465" s="65" t="s">
        <v>3174</v>
      </c>
      <c r="D15465" s="189" t="s">
        <v>10316</v>
      </c>
      <c r="E15465" s="132">
        <v>30500</v>
      </c>
      <c r="F15465" s="60"/>
      <c r="G15465" s="60">
        <f t="shared" si="247"/>
        <v>-30500</v>
      </c>
      <c r="H15465" s="718" t="s">
        <v>10424</v>
      </c>
    </row>
    <row r="15466" spans="1:8" ht="15" x14ac:dyDescent="0.2">
      <c r="A15466" s="747">
        <v>45094</v>
      </c>
      <c r="B15466" s="65" t="s">
        <v>9516</v>
      </c>
      <c r="C15466" s="65" t="s">
        <v>10379</v>
      </c>
      <c r="D15466" s="189" t="s">
        <v>10427</v>
      </c>
      <c r="E15466" s="132">
        <v>10000</v>
      </c>
      <c r="F15466" s="60"/>
      <c r="G15466" s="60">
        <f t="shared" si="247"/>
        <v>-10000</v>
      </c>
      <c r="H15466" s="718" t="s">
        <v>10424</v>
      </c>
    </row>
    <row r="15467" spans="1:8" ht="15" x14ac:dyDescent="0.2">
      <c r="A15467" s="747">
        <v>45095</v>
      </c>
      <c r="B15467" s="65" t="s">
        <v>8982</v>
      </c>
      <c r="C15467" s="65" t="s">
        <v>288</v>
      </c>
      <c r="D15467" s="189" t="s">
        <v>2452</v>
      </c>
      <c r="E15467" s="132">
        <v>500</v>
      </c>
      <c r="F15467" s="60"/>
      <c r="G15467" s="60">
        <f t="shared" si="247"/>
        <v>-500</v>
      </c>
      <c r="H15467" s="718" t="s">
        <v>10424</v>
      </c>
    </row>
    <row r="15468" spans="1:8" ht="15" x14ac:dyDescent="0.2">
      <c r="A15468" s="747">
        <v>45095</v>
      </c>
      <c r="B15468" s="65" t="s">
        <v>16</v>
      </c>
      <c r="C15468" s="65" t="s">
        <v>103</v>
      </c>
      <c r="D15468" s="189" t="s">
        <v>10317</v>
      </c>
      <c r="E15468" s="132">
        <v>500</v>
      </c>
      <c r="F15468" s="60"/>
      <c r="G15468" s="60">
        <f t="shared" si="247"/>
        <v>-500</v>
      </c>
      <c r="H15468" s="718" t="s">
        <v>10424</v>
      </c>
    </row>
    <row r="15469" spans="1:8" ht="15" x14ac:dyDescent="0.2">
      <c r="A15469" s="747">
        <v>45095</v>
      </c>
      <c r="B15469" s="65" t="s">
        <v>8982</v>
      </c>
      <c r="C15469" s="65" t="s">
        <v>394</v>
      </c>
      <c r="D15469" s="189" t="s">
        <v>10318</v>
      </c>
      <c r="E15469" s="132">
        <v>1000</v>
      </c>
      <c r="F15469" s="60"/>
      <c r="G15469" s="60">
        <f t="shared" si="247"/>
        <v>-1000</v>
      </c>
      <c r="H15469" s="718" t="s">
        <v>10424</v>
      </c>
    </row>
    <row r="15470" spans="1:8" ht="15" customHeight="1" x14ac:dyDescent="0.2">
      <c r="A15470" s="747">
        <v>45095</v>
      </c>
      <c r="B15470" s="65" t="s">
        <v>25</v>
      </c>
      <c r="C15470" s="65" t="s">
        <v>4100</v>
      </c>
      <c r="D15470" s="189" t="s">
        <v>9794</v>
      </c>
      <c r="E15470" s="132">
        <v>2250</v>
      </c>
      <c r="F15470" s="60"/>
      <c r="G15470" s="60">
        <f t="shared" si="247"/>
        <v>-2250</v>
      </c>
      <c r="H15470" s="718" t="s">
        <v>10424</v>
      </c>
    </row>
    <row r="15471" spans="1:8" ht="15" x14ac:dyDescent="0.2">
      <c r="A15471" s="747">
        <v>45095</v>
      </c>
      <c r="B15471" s="65" t="s">
        <v>25</v>
      </c>
      <c r="C15471" s="65" t="s">
        <v>4100</v>
      </c>
      <c r="D15471" s="189" t="s">
        <v>372</v>
      </c>
      <c r="E15471" s="132">
        <v>4300</v>
      </c>
      <c r="F15471" s="60"/>
      <c r="G15471" s="60">
        <f t="shared" si="247"/>
        <v>-4300</v>
      </c>
      <c r="H15471" s="718" t="s">
        <v>10424</v>
      </c>
    </row>
    <row r="15472" spans="1:8" ht="24" customHeight="1" x14ac:dyDescent="0.2">
      <c r="A15472" s="747">
        <v>45096</v>
      </c>
      <c r="B15472" s="65" t="s">
        <v>9769</v>
      </c>
      <c r="C15472" s="679" t="s">
        <v>9896</v>
      </c>
      <c r="D15472" s="923" t="s">
        <v>10321</v>
      </c>
      <c r="E15472" s="681">
        <v>85250</v>
      </c>
      <c r="F15472" s="60"/>
      <c r="G15472" s="60">
        <f t="shared" si="247"/>
        <v>-85250</v>
      </c>
      <c r="H15472" s="718" t="s">
        <v>10424</v>
      </c>
    </row>
    <row r="15473" spans="1:8" ht="24" x14ac:dyDescent="0.2">
      <c r="A15473" s="747">
        <v>45096</v>
      </c>
      <c r="B15473" s="65" t="s">
        <v>10253</v>
      </c>
      <c r="C15473" s="679" t="s">
        <v>9896</v>
      </c>
      <c r="D15473" s="923" t="s">
        <v>10321</v>
      </c>
      <c r="E15473" s="681">
        <v>46440</v>
      </c>
      <c r="F15473" s="60"/>
      <c r="G15473" s="60">
        <f t="shared" si="247"/>
        <v>-46440</v>
      </c>
      <c r="H15473" s="718" t="s">
        <v>10424</v>
      </c>
    </row>
    <row r="15474" spans="1:8" ht="24" x14ac:dyDescent="0.2">
      <c r="A15474" s="747">
        <v>45096</v>
      </c>
      <c r="B15474" s="65" t="s">
        <v>10253</v>
      </c>
      <c r="C15474" s="679" t="s">
        <v>9896</v>
      </c>
      <c r="D15474" s="923" t="s">
        <v>10321</v>
      </c>
      <c r="E15474" s="681">
        <v>151710</v>
      </c>
      <c r="F15474" s="60"/>
      <c r="G15474" s="60">
        <f t="shared" si="247"/>
        <v>-151710</v>
      </c>
      <c r="H15474" s="718" t="s">
        <v>10424</v>
      </c>
    </row>
    <row r="15475" spans="1:8" ht="15" x14ac:dyDescent="0.2">
      <c r="A15475" s="747">
        <v>45096</v>
      </c>
      <c r="B15475" s="65" t="s">
        <v>9572</v>
      </c>
      <c r="C15475" s="65" t="s">
        <v>9896</v>
      </c>
      <c r="D15475" s="189" t="s">
        <v>10322</v>
      </c>
      <c r="E15475" s="132">
        <v>332400</v>
      </c>
      <c r="F15475" s="60"/>
      <c r="G15475" s="60">
        <f t="shared" si="247"/>
        <v>-332400</v>
      </c>
      <c r="H15475" s="718" t="s">
        <v>10424</v>
      </c>
    </row>
    <row r="15476" spans="1:8" ht="15" x14ac:dyDescent="0.2">
      <c r="A15476" s="747">
        <v>45096</v>
      </c>
      <c r="B15476" s="65" t="s">
        <v>8122</v>
      </c>
      <c r="C15476" s="65" t="s">
        <v>394</v>
      </c>
      <c r="D15476" s="189" t="s">
        <v>10319</v>
      </c>
      <c r="E15476" s="132">
        <v>490</v>
      </c>
      <c r="F15476" s="60"/>
      <c r="G15476" s="60">
        <f t="shared" si="247"/>
        <v>-490</v>
      </c>
      <c r="H15476" s="718" t="s">
        <v>10424</v>
      </c>
    </row>
    <row r="15477" spans="1:8" ht="15" x14ac:dyDescent="0.2">
      <c r="A15477" s="747">
        <v>45096</v>
      </c>
      <c r="B15477" s="65" t="s">
        <v>16</v>
      </c>
      <c r="C15477" s="65" t="s">
        <v>103</v>
      </c>
      <c r="D15477" s="189" t="s">
        <v>10320</v>
      </c>
      <c r="E15477" s="132">
        <v>4500</v>
      </c>
      <c r="F15477" s="60"/>
      <c r="G15477" s="60">
        <f t="shared" si="247"/>
        <v>-4500</v>
      </c>
      <c r="H15477" s="718" t="s">
        <v>10424</v>
      </c>
    </row>
    <row r="15478" spans="1:8" ht="15" x14ac:dyDescent="0.2">
      <c r="A15478" s="747">
        <v>45096</v>
      </c>
      <c r="B15478" s="65" t="s">
        <v>9572</v>
      </c>
      <c r="C15478" s="65" t="s">
        <v>10172</v>
      </c>
      <c r="D15478" s="189" t="s">
        <v>10323</v>
      </c>
      <c r="E15478" s="132">
        <v>50000</v>
      </c>
      <c r="F15478" s="60"/>
      <c r="G15478" s="60">
        <f t="shared" si="247"/>
        <v>-50000</v>
      </c>
      <c r="H15478" s="718" t="s">
        <v>10424</v>
      </c>
    </row>
    <row r="15479" spans="1:8" ht="15" x14ac:dyDescent="0.2">
      <c r="A15479" s="747">
        <v>45096</v>
      </c>
      <c r="B15479" s="65" t="s">
        <v>10132</v>
      </c>
      <c r="C15479" s="65" t="s">
        <v>3174</v>
      </c>
      <c r="D15479" s="189" t="s">
        <v>3839</v>
      </c>
      <c r="E15479" s="132">
        <v>3880</v>
      </c>
      <c r="F15479" s="60"/>
      <c r="G15479" s="60">
        <f t="shared" si="247"/>
        <v>-3880</v>
      </c>
      <c r="H15479" s="718" t="s">
        <v>10424</v>
      </c>
    </row>
    <row r="15480" spans="1:8" ht="15" x14ac:dyDescent="0.2">
      <c r="A15480" s="747">
        <v>45096</v>
      </c>
      <c r="B15480" s="65" t="s">
        <v>10132</v>
      </c>
      <c r="C15480" s="65" t="s">
        <v>3174</v>
      </c>
      <c r="D15480" s="189" t="s">
        <v>3839</v>
      </c>
      <c r="E15480" s="132">
        <v>99715</v>
      </c>
      <c r="F15480" s="60"/>
      <c r="G15480" s="60">
        <f t="shared" si="247"/>
        <v>-99715</v>
      </c>
      <c r="H15480" s="718" t="s">
        <v>10424</v>
      </c>
    </row>
    <row r="15481" spans="1:8" ht="15" x14ac:dyDescent="0.2">
      <c r="A15481" s="747">
        <v>45097</v>
      </c>
      <c r="B15481" s="65" t="s">
        <v>9877</v>
      </c>
      <c r="C15481" s="65" t="s">
        <v>6304</v>
      </c>
      <c r="D15481" s="189" t="s">
        <v>10324</v>
      </c>
      <c r="E15481" s="132">
        <v>17000</v>
      </c>
      <c r="F15481" s="60"/>
      <c r="G15481" s="60">
        <f t="shared" si="247"/>
        <v>-17000</v>
      </c>
      <c r="H15481" s="718" t="s">
        <v>10424</v>
      </c>
    </row>
    <row r="15482" spans="1:8" ht="15" x14ac:dyDescent="0.2">
      <c r="A15482" s="747">
        <v>45097</v>
      </c>
      <c r="B15482" s="65" t="s">
        <v>9877</v>
      </c>
      <c r="C15482" s="65" t="s">
        <v>3174</v>
      </c>
      <c r="D15482" s="189" t="s">
        <v>10050</v>
      </c>
      <c r="E15482" s="132">
        <v>18500</v>
      </c>
      <c r="F15482" s="60"/>
      <c r="G15482" s="60">
        <f t="shared" si="247"/>
        <v>-18500</v>
      </c>
      <c r="H15482" s="718" t="s">
        <v>10424</v>
      </c>
    </row>
    <row r="15483" spans="1:8" ht="15" x14ac:dyDescent="0.2">
      <c r="A15483" s="747">
        <v>45097</v>
      </c>
      <c r="B15483" s="65" t="s">
        <v>9463</v>
      </c>
      <c r="C15483" s="65" t="s">
        <v>3174</v>
      </c>
      <c r="D15483" s="189" t="s">
        <v>10325</v>
      </c>
      <c r="E15483" s="132">
        <v>51720</v>
      </c>
      <c r="F15483" s="60"/>
      <c r="G15483" s="60">
        <f t="shared" si="247"/>
        <v>-51720</v>
      </c>
      <c r="H15483" s="718" t="s">
        <v>10424</v>
      </c>
    </row>
    <row r="15484" spans="1:8" ht="15" x14ac:dyDescent="0.2">
      <c r="A15484" s="747">
        <v>45097</v>
      </c>
      <c r="B15484" s="65" t="s">
        <v>9463</v>
      </c>
      <c r="C15484" s="65" t="s">
        <v>3174</v>
      </c>
      <c r="D15484" s="189" t="s">
        <v>10277</v>
      </c>
      <c r="E15484" s="132">
        <v>44720</v>
      </c>
      <c r="F15484" s="60"/>
      <c r="G15484" s="60">
        <f t="shared" ref="G15484:G15547" si="248">F15484-E15484</f>
        <v>-44720</v>
      </c>
      <c r="H15484" s="718" t="s">
        <v>10424</v>
      </c>
    </row>
    <row r="15485" spans="1:8" ht="15" x14ac:dyDescent="0.2">
      <c r="A15485" s="747">
        <v>45097</v>
      </c>
      <c r="B15485" s="65" t="s">
        <v>9463</v>
      </c>
      <c r="C15485" s="65" t="s">
        <v>5791</v>
      </c>
      <c r="D15485" s="189" t="s">
        <v>372</v>
      </c>
      <c r="E15485" s="132">
        <v>1050</v>
      </c>
      <c r="F15485" s="60"/>
      <c r="G15485" s="60">
        <f t="shared" si="248"/>
        <v>-1050</v>
      </c>
      <c r="H15485" s="718" t="s">
        <v>10424</v>
      </c>
    </row>
    <row r="15486" spans="1:8" ht="15" x14ac:dyDescent="0.2">
      <c r="A15486" s="747">
        <v>45097</v>
      </c>
      <c r="B15486" s="65" t="s">
        <v>9463</v>
      </c>
      <c r="C15486" s="65" t="s">
        <v>288</v>
      </c>
      <c r="D15486" s="189" t="s">
        <v>2452</v>
      </c>
      <c r="E15486" s="132">
        <v>300</v>
      </c>
      <c r="F15486" s="60"/>
      <c r="G15486" s="60">
        <f t="shared" si="248"/>
        <v>-300</v>
      </c>
      <c r="H15486" s="718" t="s">
        <v>10424</v>
      </c>
    </row>
    <row r="15487" spans="1:8" ht="15" x14ac:dyDescent="0.2">
      <c r="A15487" s="747">
        <v>45097</v>
      </c>
      <c r="B15487" s="65" t="s">
        <v>9877</v>
      </c>
      <c r="C15487" s="65" t="s">
        <v>4916</v>
      </c>
      <c r="D15487" s="189" t="s">
        <v>10332</v>
      </c>
      <c r="E15487" s="132">
        <v>6000</v>
      </c>
      <c r="F15487" s="60"/>
      <c r="G15487" s="60">
        <f t="shared" si="248"/>
        <v>-6000</v>
      </c>
      <c r="H15487" s="718" t="s">
        <v>10424</v>
      </c>
    </row>
    <row r="15488" spans="1:8" ht="15" x14ac:dyDescent="0.2">
      <c r="A15488" s="747">
        <v>45097</v>
      </c>
      <c r="B15488" s="65" t="s">
        <v>9463</v>
      </c>
      <c r="C15488" s="65" t="s">
        <v>9568</v>
      </c>
      <c r="D15488" s="189" t="s">
        <v>10336</v>
      </c>
      <c r="E15488" s="132">
        <v>50000</v>
      </c>
      <c r="F15488" s="60"/>
      <c r="G15488" s="60">
        <f t="shared" si="248"/>
        <v>-50000</v>
      </c>
      <c r="H15488" s="718" t="s">
        <v>10424</v>
      </c>
    </row>
    <row r="15489" spans="1:8" ht="15" x14ac:dyDescent="0.2">
      <c r="A15489" s="747">
        <v>45097</v>
      </c>
      <c r="B15489" s="65" t="s">
        <v>9572</v>
      </c>
      <c r="C15489" s="65" t="s">
        <v>3174</v>
      </c>
      <c r="D15489" s="189" t="s">
        <v>10326</v>
      </c>
      <c r="E15489" s="132">
        <v>47000</v>
      </c>
      <c r="F15489" s="60"/>
      <c r="G15489" s="60">
        <f t="shared" si="248"/>
        <v>-47000</v>
      </c>
      <c r="H15489" s="718" t="s">
        <v>10424</v>
      </c>
    </row>
    <row r="15490" spans="1:8" ht="15" x14ac:dyDescent="0.2">
      <c r="A15490" s="747">
        <v>45097</v>
      </c>
      <c r="B15490" s="65" t="s">
        <v>9463</v>
      </c>
      <c r="C15490" s="65" t="s">
        <v>5791</v>
      </c>
      <c r="D15490" s="189" t="s">
        <v>372</v>
      </c>
      <c r="E15490" s="132">
        <v>2000</v>
      </c>
      <c r="F15490" s="60"/>
      <c r="G15490" s="60">
        <f t="shared" si="248"/>
        <v>-2000</v>
      </c>
      <c r="H15490" s="718" t="s">
        <v>10424</v>
      </c>
    </row>
    <row r="15491" spans="1:8" ht="15" x14ac:dyDescent="0.2">
      <c r="A15491" s="747">
        <v>45097</v>
      </c>
      <c r="B15491" s="65" t="s">
        <v>10132</v>
      </c>
      <c r="C15491" s="65" t="s">
        <v>5791</v>
      </c>
      <c r="D15491" s="189" t="s">
        <v>372</v>
      </c>
      <c r="E15491" s="132">
        <v>1500</v>
      </c>
      <c r="F15491" s="60"/>
      <c r="G15491" s="60">
        <f t="shared" si="248"/>
        <v>-1500</v>
      </c>
      <c r="H15491" s="718" t="s">
        <v>10424</v>
      </c>
    </row>
    <row r="15492" spans="1:8" ht="15" x14ac:dyDescent="0.2">
      <c r="A15492" s="747">
        <v>45097</v>
      </c>
      <c r="B15492" s="65" t="s">
        <v>9940</v>
      </c>
      <c r="C15492" s="65" t="s">
        <v>5791</v>
      </c>
      <c r="D15492" s="189" t="s">
        <v>372</v>
      </c>
      <c r="E15492" s="132">
        <v>2000</v>
      </c>
      <c r="F15492" s="60"/>
      <c r="G15492" s="60">
        <f t="shared" si="248"/>
        <v>-2000</v>
      </c>
      <c r="H15492" s="718" t="s">
        <v>10424</v>
      </c>
    </row>
    <row r="15493" spans="1:8" ht="15" x14ac:dyDescent="0.2">
      <c r="A15493" s="747">
        <v>45097</v>
      </c>
      <c r="B15493" s="65" t="s">
        <v>9877</v>
      </c>
      <c r="C15493" s="65" t="s">
        <v>5791</v>
      </c>
      <c r="D15493" s="189" t="s">
        <v>372</v>
      </c>
      <c r="E15493" s="132">
        <v>800</v>
      </c>
      <c r="F15493" s="60"/>
      <c r="G15493" s="60">
        <f t="shared" si="248"/>
        <v>-800</v>
      </c>
      <c r="H15493" s="718" t="s">
        <v>10424</v>
      </c>
    </row>
    <row r="15494" spans="1:8" ht="15" x14ac:dyDescent="0.2">
      <c r="A15494" s="747">
        <v>45097</v>
      </c>
      <c r="B15494" s="65" t="s">
        <v>10253</v>
      </c>
      <c r="C15494" s="65" t="s">
        <v>5791</v>
      </c>
      <c r="D15494" s="189" t="s">
        <v>372</v>
      </c>
      <c r="E15494" s="132">
        <v>1000</v>
      </c>
      <c r="F15494" s="60"/>
      <c r="G15494" s="60">
        <f t="shared" si="248"/>
        <v>-1000</v>
      </c>
      <c r="H15494" s="718" t="s">
        <v>10424</v>
      </c>
    </row>
    <row r="15495" spans="1:8" ht="15" x14ac:dyDescent="0.2">
      <c r="A15495" s="747">
        <v>45097</v>
      </c>
      <c r="B15495" s="65" t="s">
        <v>9509</v>
      </c>
      <c r="C15495" s="65" t="s">
        <v>9657</v>
      </c>
      <c r="D15495" s="753" t="s">
        <v>10363</v>
      </c>
      <c r="E15495" s="561">
        <v>70000</v>
      </c>
      <c r="F15495" s="60"/>
      <c r="G15495" s="60">
        <f t="shared" si="248"/>
        <v>-70000</v>
      </c>
      <c r="H15495" s="718" t="s">
        <v>10424</v>
      </c>
    </row>
    <row r="15496" spans="1:8" ht="15" x14ac:dyDescent="0.2">
      <c r="A15496" s="747">
        <v>45097</v>
      </c>
      <c r="B15496" s="65" t="s">
        <v>10351</v>
      </c>
      <c r="C15496" s="65" t="s">
        <v>9657</v>
      </c>
      <c r="D15496" s="753" t="s">
        <v>10362</v>
      </c>
      <c r="E15496" s="561">
        <v>30000</v>
      </c>
      <c r="F15496" s="60"/>
      <c r="G15496" s="60">
        <f t="shared" si="248"/>
        <v>-30000</v>
      </c>
      <c r="H15496" s="718" t="s">
        <v>10424</v>
      </c>
    </row>
    <row r="15497" spans="1:8" ht="15" x14ac:dyDescent="0.2">
      <c r="A15497" s="747">
        <v>45097</v>
      </c>
      <c r="B15497" s="65" t="s">
        <v>9877</v>
      </c>
      <c r="C15497" s="65" t="s">
        <v>3321</v>
      </c>
      <c r="D15497" s="189" t="s">
        <v>10327</v>
      </c>
      <c r="E15497" s="132">
        <v>200000</v>
      </c>
      <c r="F15497" s="60"/>
      <c r="G15497" s="60">
        <f t="shared" si="248"/>
        <v>-200000</v>
      </c>
      <c r="H15497" s="718" t="s">
        <v>10424</v>
      </c>
    </row>
    <row r="15498" spans="1:8" ht="15" x14ac:dyDescent="0.2">
      <c r="A15498" s="747">
        <v>45097</v>
      </c>
      <c r="B15498" s="65" t="s">
        <v>9463</v>
      </c>
      <c r="C15498" s="65" t="s">
        <v>709</v>
      </c>
      <c r="D15498" s="189" t="s">
        <v>10328</v>
      </c>
      <c r="E15498" s="132">
        <v>250000</v>
      </c>
      <c r="F15498" s="60"/>
      <c r="G15498" s="60">
        <f t="shared" si="248"/>
        <v>-250000</v>
      </c>
      <c r="H15498" s="718" t="s">
        <v>10424</v>
      </c>
    </row>
    <row r="15499" spans="1:8" ht="15" x14ac:dyDescent="0.2">
      <c r="A15499" s="747">
        <v>45097</v>
      </c>
      <c r="B15499" s="65" t="s">
        <v>9463</v>
      </c>
      <c r="C15499" s="65" t="s">
        <v>709</v>
      </c>
      <c r="D15499" s="189" t="s">
        <v>10328</v>
      </c>
      <c r="E15499" s="132">
        <v>250000</v>
      </c>
      <c r="F15499" s="60"/>
      <c r="G15499" s="60">
        <f t="shared" si="248"/>
        <v>-250000</v>
      </c>
      <c r="H15499" s="718" t="s">
        <v>10424</v>
      </c>
    </row>
    <row r="15500" spans="1:8" ht="15" x14ac:dyDescent="0.2">
      <c r="A15500" s="747">
        <v>45097</v>
      </c>
      <c r="B15500" s="65" t="s">
        <v>9940</v>
      </c>
      <c r="C15500" s="65" t="s">
        <v>5791</v>
      </c>
      <c r="D15500" s="189" t="s">
        <v>10329</v>
      </c>
      <c r="E15500" s="132">
        <v>5500</v>
      </c>
      <c r="F15500" s="60"/>
      <c r="G15500" s="60">
        <f t="shared" si="248"/>
        <v>-5500</v>
      </c>
      <c r="H15500" s="718" t="s">
        <v>10424</v>
      </c>
    </row>
    <row r="15501" spans="1:8" ht="15" x14ac:dyDescent="0.2">
      <c r="A15501" s="747">
        <v>45097</v>
      </c>
      <c r="B15501" s="65" t="s">
        <v>11021</v>
      </c>
      <c r="C15501" s="65" t="s">
        <v>394</v>
      </c>
      <c r="D15501" s="189" t="s">
        <v>10330</v>
      </c>
      <c r="E15501" s="132">
        <v>1000</v>
      </c>
      <c r="F15501" s="60"/>
      <c r="G15501" s="60">
        <f t="shared" si="248"/>
        <v>-1000</v>
      </c>
      <c r="H15501" s="718" t="s">
        <v>10424</v>
      </c>
    </row>
    <row r="15502" spans="1:8" ht="15" x14ac:dyDescent="0.2">
      <c r="A15502" s="747">
        <v>45097</v>
      </c>
      <c r="B15502" s="65" t="s">
        <v>16</v>
      </c>
      <c r="C15502" s="65" t="s">
        <v>4476</v>
      </c>
      <c r="D15502" s="189" t="s">
        <v>6898</v>
      </c>
      <c r="E15502" s="132">
        <v>150000</v>
      </c>
      <c r="F15502" s="60"/>
      <c r="G15502" s="60">
        <f t="shared" si="248"/>
        <v>-150000</v>
      </c>
      <c r="H15502" s="718" t="s">
        <v>10424</v>
      </c>
    </row>
    <row r="15503" spans="1:8" ht="15" customHeight="1" x14ac:dyDescent="0.2">
      <c r="A15503" s="747">
        <v>45097</v>
      </c>
      <c r="B15503" s="65" t="s">
        <v>9769</v>
      </c>
      <c r="C15503" s="65" t="s">
        <v>394</v>
      </c>
      <c r="D15503" s="189" t="s">
        <v>10331</v>
      </c>
      <c r="E15503" s="132">
        <v>5000</v>
      </c>
      <c r="F15503" s="60"/>
      <c r="G15503" s="60">
        <f t="shared" si="248"/>
        <v>-5000</v>
      </c>
      <c r="H15503" s="718" t="s">
        <v>10424</v>
      </c>
    </row>
    <row r="15504" spans="1:8" ht="15" x14ac:dyDescent="0.2">
      <c r="A15504" s="747">
        <v>45097</v>
      </c>
      <c r="B15504" s="65" t="s">
        <v>9877</v>
      </c>
      <c r="C15504" s="65" t="s">
        <v>10345</v>
      </c>
      <c r="D15504" s="189" t="s">
        <v>10347</v>
      </c>
      <c r="E15504" s="132">
        <v>199700</v>
      </c>
      <c r="F15504" s="60"/>
      <c r="G15504" s="60">
        <f t="shared" si="248"/>
        <v>-199700</v>
      </c>
      <c r="H15504" s="718" t="s">
        <v>10424</v>
      </c>
    </row>
    <row r="15505" spans="1:8" ht="15" x14ac:dyDescent="0.2">
      <c r="A15505" s="747">
        <v>45098</v>
      </c>
      <c r="B15505" s="65" t="s">
        <v>10351</v>
      </c>
      <c r="C15505" s="65" t="s">
        <v>5791</v>
      </c>
      <c r="D15505" s="189" t="s">
        <v>372</v>
      </c>
      <c r="E15505" s="132">
        <v>400</v>
      </c>
      <c r="F15505" s="60"/>
      <c r="G15505" s="60">
        <f t="shared" si="248"/>
        <v>-400</v>
      </c>
      <c r="H15505" s="718" t="s">
        <v>10424</v>
      </c>
    </row>
    <row r="15506" spans="1:8" ht="15" x14ac:dyDescent="0.2">
      <c r="A15506" s="747">
        <v>45098</v>
      </c>
      <c r="B15506" s="65" t="s">
        <v>16</v>
      </c>
      <c r="C15506" s="65" t="s">
        <v>103</v>
      </c>
      <c r="D15506" s="189" t="s">
        <v>10320</v>
      </c>
      <c r="E15506" s="132">
        <v>4000</v>
      </c>
      <c r="F15506" s="60"/>
      <c r="G15506" s="60">
        <f t="shared" si="248"/>
        <v>-4000</v>
      </c>
      <c r="H15506" s="718" t="s">
        <v>10424</v>
      </c>
    </row>
    <row r="15507" spans="1:8" ht="15" x14ac:dyDescent="0.2">
      <c r="A15507" s="747">
        <v>45098</v>
      </c>
      <c r="B15507" s="65" t="s">
        <v>9877</v>
      </c>
      <c r="C15507" s="65" t="s">
        <v>8150</v>
      </c>
      <c r="D15507" s="189" t="s">
        <v>10353</v>
      </c>
      <c r="E15507" s="132">
        <v>100000</v>
      </c>
      <c r="F15507" s="60"/>
      <c r="G15507" s="60">
        <f t="shared" si="248"/>
        <v>-100000</v>
      </c>
      <c r="H15507" s="718" t="s">
        <v>10424</v>
      </c>
    </row>
    <row r="15508" spans="1:8" ht="15" x14ac:dyDescent="0.2">
      <c r="A15508" s="747">
        <v>45098</v>
      </c>
      <c r="B15508" s="65" t="s">
        <v>2957</v>
      </c>
      <c r="C15508" s="65" t="s">
        <v>4001</v>
      </c>
      <c r="D15508" s="189" t="s">
        <v>10354</v>
      </c>
      <c r="E15508" s="132">
        <v>5000</v>
      </c>
      <c r="F15508" s="60"/>
      <c r="G15508" s="60">
        <f t="shared" si="248"/>
        <v>-5000</v>
      </c>
      <c r="H15508" s="718" t="s">
        <v>10424</v>
      </c>
    </row>
    <row r="15509" spans="1:8" ht="15" x14ac:dyDescent="0.2">
      <c r="A15509" s="747">
        <v>45098</v>
      </c>
      <c r="B15509" s="65" t="s">
        <v>9877</v>
      </c>
      <c r="C15509" s="65" t="s">
        <v>3174</v>
      </c>
      <c r="D15509" s="189" t="s">
        <v>10355</v>
      </c>
      <c r="E15509" s="132">
        <v>9500</v>
      </c>
      <c r="F15509" s="60"/>
      <c r="G15509" s="60">
        <f t="shared" si="248"/>
        <v>-9500</v>
      </c>
      <c r="H15509" s="718" t="s">
        <v>10424</v>
      </c>
    </row>
    <row r="15510" spans="1:8" ht="15" x14ac:dyDescent="0.2">
      <c r="A15510" s="747">
        <v>45098</v>
      </c>
      <c r="B15510" s="65" t="s">
        <v>9877</v>
      </c>
      <c r="C15510" s="65" t="s">
        <v>4916</v>
      </c>
      <c r="D15510" s="189" t="s">
        <v>10356</v>
      </c>
      <c r="E15510" s="132">
        <v>3000</v>
      </c>
      <c r="F15510" s="60"/>
      <c r="G15510" s="60">
        <f t="shared" si="248"/>
        <v>-3000</v>
      </c>
      <c r="H15510" s="718" t="s">
        <v>10424</v>
      </c>
    </row>
    <row r="15511" spans="1:8" ht="15" x14ac:dyDescent="0.2">
      <c r="A15511" s="747">
        <v>45098</v>
      </c>
      <c r="B15511" s="65" t="s">
        <v>10132</v>
      </c>
      <c r="C15511" s="65" t="s">
        <v>288</v>
      </c>
      <c r="D15511" s="189" t="s">
        <v>8537</v>
      </c>
      <c r="E15511" s="132">
        <v>950</v>
      </c>
      <c r="F15511" s="60"/>
      <c r="G15511" s="60">
        <f t="shared" si="248"/>
        <v>-950</v>
      </c>
      <c r="H15511" s="718" t="s">
        <v>10424</v>
      </c>
    </row>
    <row r="15512" spans="1:8" ht="15" x14ac:dyDescent="0.2">
      <c r="A15512" s="747">
        <v>45098</v>
      </c>
      <c r="B15512" s="65" t="s">
        <v>10351</v>
      </c>
      <c r="C15512" s="65" t="s">
        <v>3174</v>
      </c>
      <c r="D15512" s="189" t="s">
        <v>10352</v>
      </c>
      <c r="E15512" s="132">
        <v>5500</v>
      </c>
      <c r="F15512" s="60"/>
      <c r="G15512" s="60">
        <f t="shared" si="248"/>
        <v>-5500</v>
      </c>
      <c r="H15512" s="718" t="s">
        <v>10424</v>
      </c>
    </row>
    <row r="15513" spans="1:8" ht="15" x14ac:dyDescent="0.2">
      <c r="A15513" s="747">
        <v>45098</v>
      </c>
      <c r="B15513" s="65" t="s">
        <v>9509</v>
      </c>
      <c r="C15513" s="65" t="s">
        <v>3174</v>
      </c>
      <c r="D15513" s="189" t="s">
        <v>10352</v>
      </c>
      <c r="E15513" s="132">
        <v>6362</v>
      </c>
      <c r="F15513" s="60"/>
      <c r="G15513" s="60">
        <f t="shared" si="248"/>
        <v>-6362</v>
      </c>
      <c r="H15513" s="718" t="s">
        <v>10424</v>
      </c>
    </row>
    <row r="15514" spans="1:8" ht="15" x14ac:dyDescent="0.2">
      <c r="A15514" s="747">
        <v>45098</v>
      </c>
      <c r="B15514" s="65" t="s">
        <v>16</v>
      </c>
      <c r="C15514" s="65" t="s">
        <v>9142</v>
      </c>
      <c r="D15514" s="189" t="s">
        <v>10348</v>
      </c>
      <c r="E15514" s="132">
        <v>5000</v>
      </c>
      <c r="F15514" s="60"/>
      <c r="G15514" s="60">
        <f t="shared" si="248"/>
        <v>-5000</v>
      </c>
      <c r="H15514" s="718" t="s">
        <v>10424</v>
      </c>
    </row>
    <row r="15515" spans="1:8" ht="15" x14ac:dyDescent="0.2">
      <c r="A15515" s="747">
        <v>45098</v>
      </c>
      <c r="B15515" s="65" t="s">
        <v>10351</v>
      </c>
      <c r="C15515" s="65" t="s">
        <v>5791</v>
      </c>
      <c r="D15515" s="189" t="s">
        <v>372</v>
      </c>
      <c r="E15515" s="132">
        <v>3000</v>
      </c>
      <c r="F15515" s="60"/>
      <c r="G15515" s="60">
        <f t="shared" si="248"/>
        <v>-3000</v>
      </c>
      <c r="H15515" s="718" t="s">
        <v>10424</v>
      </c>
    </row>
    <row r="15516" spans="1:8" ht="15" x14ac:dyDescent="0.2">
      <c r="A15516" s="747">
        <v>45098</v>
      </c>
      <c r="B15516" s="65" t="s">
        <v>16</v>
      </c>
      <c r="C15516" s="65" t="s">
        <v>394</v>
      </c>
      <c r="D15516" s="189" t="s">
        <v>10320</v>
      </c>
      <c r="E15516" s="132">
        <v>4500</v>
      </c>
      <c r="F15516" s="60"/>
      <c r="G15516" s="60">
        <f t="shared" si="248"/>
        <v>-4500</v>
      </c>
      <c r="H15516" s="718" t="s">
        <v>10424</v>
      </c>
    </row>
    <row r="15517" spans="1:8" ht="15" x14ac:dyDescent="0.2">
      <c r="A15517" s="747">
        <v>45098</v>
      </c>
      <c r="B15517" s="65" t="s">
        <v>16</v>
      </c>
      <c r="C15517" s="65" t="s">
        <v>7096</v>
      </c>
      <c r="D15517" s="189" t="s">
        <v>10349</v>
      </c>
      <c r="E15517" s="132">
        <v>66680</v>
      </c>
      <c r="F15517" s="60"/>
      <c r="G15517" s="60">
        <f t="shared" si="248"/>
        <v>-66680</v>
      </c>
      <c r="H15517" s="718" t="s">
        <v>10424</v>
      </c>
    </row>
    <row r="15518" spans="1:8" ht="15" x14ac:dyDescent="0.2">
      <c r="A15518" s="747">
        <v>45098</v>
      </c>
      <c r="B15518" s="65" t="s">
        <v>25</v>
      </c>
      <c r="C15518" s="65" t="s">
        <v>8230</v>
      </c>
      <c r="D15518" s="189" t="s">
        <v>10350</v>
      </c>
      <c r="E15518" s="132">
        <v>89784</v>
      </c>
      <c r="F15518" s="60"/>
      <c r="G15518" s="60">
        <f t="shared" si="248"/>
        <v>-89784</v>
      </c>
      <c r="H15518" s="718" t="s">
        <v>10424</v>
      </c>
    </row>
    <row r="15519" spans="1:8" ht="15" x14ac:dyDescent="0.2">
      <c r="A15519" s="747">
        <v>45098</v>
      </c>
      <c r="B15519" s="65" t="s">
        <v>16</v>
      </c>
      <c r="C15519" s="65" t="s">
        <v>8230</v>
      </c>
      <c r="D15519" s="189" t="s">
        <v>10350</v>
      </c>
      <c r="E15519" s="132">
        <v>42356</v>
      </c>
      <c r="F15519" s="60"/>
      <c r="G15519" s="60">
        <f t="shared" si="248"/>
        <v>-42356</v>
      </c>
      <c r="H15519" s="718" t="s">
        <v>10424</v>
      </c>
    </row>
    <row r="15520" spans="1:8" ht="15" x14ac:dyDescent="0.2">
      <c r="A15520" s="747">
        <v>45098</v>
      </c>
      <c r="B15520" s="65" t="s">
        <v>10253</v>
      </c>
      <c r="C15520" s="65" t="s">
        <v>5791</v>
      </c>
      <c r="D15520" s="189" t="s">
        <v>372</v>
      </c>
      <c r="E15520" s="132">
        <v>1000</v>
      </c>
      <c r="F15520" s="60"/>
      <c r="G15520" s="60">
        <f t="shared" si="248"/>
        <v>-1000</v>
      </c>
      <c r="H15520" s="718" t="s">
        <v>10424</v>
      </c>
    </row>
    <row r="15521" spans="1:8" ht="15" x14ac:dyDescent="0.2">
      <c r="A15521" s="747">
        <v>45098</v>
      </c>
      <c r="B15521" s="65" t="s">
        <v>9509</v>
      </c>
      <c r="C15521" s="65" t="s">
        <v>3174</v>
      </c>
      <c r="D15521" s="189" t="s">
        <v>10357</v>
      </c>
      <c r="E15521" s="132">
        <v>20000</v>
      </c>
      <c r="F15521" s="60"/>
      <c r="G15521" s="60">
        <f t="shared" si="248"/>
        <v>-20000</v>
      </c>
      <c r="H15521" s="718" t="s">
        <v>10424</v>
      </c>
    </row>
    <row r="15522" spans="1:8" ht="15" x14ac:dyDescent="0.2">
      <c r="A15522" s="747">
        <v>45098</v>
      </c>
      <c r="B15522" s="65" t="s">
        <v>11021</v>
      </c>
      <c r="C15522" s="65" t="s">
        <v>795</v>
      </c>
      <c r="D15522" s="189" t="s">
        <v>372</v>
      </c>
      <c r="E15522" s="132">
        <v>6650</v>
      </c>
      <c r="F15522" s="60"/>
      <c r="G15522" s="60">
        <f t="shared" si="248"/>
        <v>-6650</v>
      </c>
      <c r="H15522" s="718" t="s">
        <v>10424</v>
      </c>
    </row>
    <row r="15523" spans="1:8" ht="15" x14ac:dyDescent="0.2">
      <c r="A15523" s="747">
        <v>45098</v>
      </c>
      <c r="B15523" s="65" t="s">
        <v>10132</v>
      </c>
      <c r="C15523" s="65" t="s">
        <v>795</v>
      </c>
      <c r="D15523" s="189" t="s">
        <v>372</v>
      </c>
      <c r="E15523" s="132">
        <v>100</v>
      </c>
      <c r="F15523" s="60"/>
      <c r="G15523" s="60">
        <f t="shared" si="248"/>
        <v>-100</v>
      </c>
      <c r="H15523" s="718" t="s">
        <v>10424</v>
      </c>
    </row>
    <row r="15524" spans="1:8" ht="15" x14ac:dyDescent="0.2">
      <c r="A15524" s="747">
        <v>45098</v>
      </c>
      <c r="B15524" s="65" t="s">
        <v>9509</v>
      </c>
      <c r="C15524" s="65" t="s">
        <v>795</v>
      </c>
      <c r="D15524" s="189" t="s">
        <v>372</v>
      </c>
      <c r="E15524" s="132">
        <v>250</v>
      </c>
      <c r="F15524" s="60"/>
      <c r="G15524" s="60">
        <f t="shared" si="248"/>
        <v>-250</v>
      </c>
      <c r="H15524" s="718" t="s">
        <v>10424</v>
      </c>
    </row>
    <row r="15525" spans="1:8" ht="15" x14ac:dyDescent="0.2">
      <c r="A15525" s="747">
        <v>45098</v>
      </c>
      <c r="B15525" s="65" t="s">
        <v>8122</v>
      </c>
      <c r="C15525" s="65" t="s">
        <v>795</v>
      </c>
      <c r="D15525" s="189" t="s">
        <v>372</v>
      </c>
      <c r="E15525" s="132">
        <v>900</v>
      </c>
      <c r="F15525" s="60"/>
      <c r="G15525" s="60">
        <f t="shared" si="248"/>
        <v>-900</v>
      </c>
      <c r="H15525" s="718" t="s">
        <v>10424</v>
      </c>
    </row>
    <row r="15526" spans="1:8" ht="15" x14ac:dyDescent="0.2">
      <c r="A15526" s="747">
        <v>45098</v>
      </c>
      <c r="B15526" s="65" t="s">
        <v>10351</v>
      </c>
      <c r="C15526" s="65" t="s">
        <v>795</v>
      </c>
      <c r="D15526" s="189" t="s">
        <v>372</v>
      </c>
      <c r="E15526" s="132">
        <v>220</v>
      </c>
      <c r="F15526" s="60"/>
      <c r="G15526" s="60">
        <f t="shared" si="248"/>
        <v>-220</v>
      </c>
      <c r="H15526" s="718" t="s">
        <v>10424</v>
      </c>
    </row>
    <row r="15527" spans="1:8" ht="15" x14ac:dyDescent="0.2">
      <c r="A15527" s="747">
        <v>45098</v>
      </c>
      <c r="B15527" s="65" t="s">
        <v>9940</v>
      </c>
      <c r="C15527" s="65" t="s">
        <v>795</v>
      </c>
      <c r="D15527" s="189" t="s">
        <v>372</v>
      </c>
      <c r="E15527" s="132">
        <v>250</v>
      </c>
      <c r="F15527" s="60"/>
      <c r="G15527" s="60">
        <f t="shared" si="248"/>
        <v>-250</v>
      </c>
      <c r="H15527" s="718" t="s">
        <v>10424</v>
      </c>
    </row>
    <row r="15528" spans="1:8" ht="15" x14ac:dyDescent="0.2">
      <c r="A15528" s="747">
        <v>45098</v>
      </c>
      <c r="B15528" s="65" t="s">
        <v>9516</v>
      </c>
      <c r="C15528" s="65" t="s">
        <v>795</v>
      </c>
      <c r="D15528" s="189" t="s">
        <v>372</v>
      </c>
      <c r="E15528" s="132">
        <v>500</v>
      </c>
      <c r="F15528" s="60"/>
      <c r="G15528" s="60">
        <f t="shared" si="248"/>
        <v>-500</v>
      </c>
      <c r="H15528" s="718" t="s">
        <v>10424</v>
      </c>
    </row>
    <row r="15529" spans="1:8" ht="15" x14ac:dyDescent="0.2">
      <c r="A15529" s="747">
        <v>45098</v>
      </c>
      <c r="B15529" s="65" t="s">
        <v>9509</v>
      </c>
      <c r="C15529" s="65" t="s">
        <v>3174</v>
      </c>
      <c r="D15529" s="189" t="s">
        <v>6700</v>
      </c>
      <c r="E15529" s="132">
        <v>14350</v>
      </c>
      <c r="F15529" s="60"/>
      <c r="G15529" s="60">
        <f t="shared" si="248"/>
        <v>-14350</v>
      </c>
      <c r="H15529" s="718" t="s">
        <v>10424</v>
      </c>
    </row>
    <row r="15530" spans="1:8" ht="15" x14ac:dyDescent="0.2">
      <c r="A15530" s="747">
        <v>45098</v>
      </c>
      <c r="B15530" s="65" t="s">
        <v>10132</v>
      </c>
      <c r="C15530" s="65" t="s">
        <v>9568</v>
      </c>
      <c r="D15530" s="189" t="s">
        <v>10038</v>
      </c>
      <c r="E15530" s="132">
        <v>20000</v>
      </c>
      <c r="F15530" s="60"/>
      <c r="G15530" s="60">
        <f t="shared" si="248"/>
        <v>-20000</v>
      </c>
      <c r="H15530" s="718" t="s">
        <v>10424</v>
      </c>
    </row>
    <row r="15531" spans="1:8" ht="15" x14ac:dyDescent="0.2">
      <c r="A15531" s="747">
        <v>45098</v>
      </c>
      <c r="B15531" s="65" t="s">
        <v>9509</v>
      </c>
      <c r="C15531" s="65" t="s">
        <v>3174</v>
      </c>
      <c r="D15531" s="189" t="s">
        <v>10377</v>
      </c>
      <c r="E15531" s="132">
        <v>5190</v>
      </c>
      <c r="F15531" s="60"/>
      <c r="G15531" s="60">
        <f t="shared" si="248"/>
        <v>-5190</v>
      </c>
      <c r="H15531" s="718" t="s">
        <v>10424</v>
      </c>
    </row>
    <row r="15532" spans="1:8" ht="15" x14ac:dyDescent="0.2">
      <c r="A15532" s="747">
        <v>45098</v>
      </c>
      <c r="B15532" s="65" t="s">
        <v>10351</v>
      </c>
      <c r="C15532" s="65" t="s">
        <v>3174</v>
      </c>
      <c r="D15532" s="189" t="s">
        <v>10378</v>
      </c>
      <c r="E15532" s="132">
        <v>16540</v>
      </c>
      <c r="F15532" s="60"/>
      <c r="G15532" s="60">
        <f t="shared" si="248"/>
        <v>-16540</v>
      </c>
      <c r="H15532" s="718" t="s">
        <v>10424</v>
      </c>
    </row>
    <row r="15533" spans="1:8" ht="15" x14ac:dyDescent="0.2">
      <c r="A15533" s="747">
        <v>45098</v>
      </c>
      <c r="B15533" s="65" t="s">
        <v>9516</v>
      </c>
      <c r="C15533" s="65" t="s">
        <v>10379</v>
      </c>
      <c r="D15533" s="189" t="s">
        <v>10380</v>
      </c>
      <c r="E15533" s="132">
        <v>5000</v>
      </c>
      <c r="F15533" s="60"/>
      <c r="G15533" s="60">
        <f t="shared" si="248"/>
        <v>-5000</v>
      </c>
      <c r="H15533" s="718" t="s">
        <v>10424</v>
      </c>
    </row>
    <row r="15534" spans="1:8" ht="15" x14ac:dyDescent="0.2">
      <c r="A15534" s="747">
        <v>45099</v>
      </c>
      <c r="B15534" s="65" t="s">
        <v>9516</v>
      </c>
      <c r="C15534" s="65" t="s">
        <v>10379</v>
      </c>
      <c r="D15534" s="189" t="s">
        <v>2734</v>
      </c>
      <c r="E15534" s="132">
        <v>20000</v>
      </c>
      <c r="F15534" s="60"/>
      <c r="G15534" s="60">
        <f t="shared" si="248"/>
        <v>-20000</v>
      </c>
      <c r="H15534" s="718" t="s">
        <v>10424</v>
      </c>
    </row>
    <row r="15535" spans="1:8" ht="15" x14ac:dyDescent="0.2">
      <c r="A15535" s="747">
        <v>45099</v>
      </c>
      <c r="B15535" s="65" t="s">
        <v>9516</v>
      </c>
      <c r="C15535" s="65" t="s">
        <v>9582</v>
      </c>
      <c r="D15535" s="189" t="s">
        <v>10381</v>
      </c>
      <c r="E15535" s="132">
        <v>20000</v>
      </c>
      <c r="F15535" s="60"/>
      <c r="G15535" s="60">
        <f t="shared" si="248"/>
        <v>-20000</v>
      </c>
      <c r="H15535" s="718" t="s">
        <v>10424</v>
      </c>
    </row>
    <row r="15536" spans="1:8" ht="15" x14ac:dyDescent="0.2">
      <c r="A15536" s="747">
        <v>45099</v>
      </c>
      <c r="B15536" s="65" t="s">
        <v>3979</v>
      </c>
      <c r="C15536" s="65" t="s">
        <v>394</v>
      </c>
      <c r="D15536" s="189" t="s">
        <v>10382</v>
      </c>
      <c r="E15536" s="132">
        <v>4000</v>
      </c>
      <c r="F15536" s="60"/>
      <c r="G15536" s="60">
        <f t="shared" si="248"/>
        <v>-4000</v>
      </c>
      <c r="H15536" s="718" t="s">
        <v>10424</v>
      </c>
    </row>
    <row r="15537" spans="1:8" ht="15" x14ac:dyDescent="0.2">
      <c r="A15537" s="747">
        <v>45099</v>
      </c>
      <c r="B15537" s="65" t="s">
        <v>3978</v>
      </c>
      <c r="C15537" s="65" t="s">
        <v>394</v>
      </c>
      <c r="D15537" s="189" t="s">
        <v>10383</v>
      </c>
      <c r="E15537" s="132">
        <v>10000</v>
      </c>
      <c r="F15537" s="60"/>
      <c r="G15537" s="60">
        <f t="shared" si="248"/>
        <v>-10000</v>
      </c>
      <c r="H15537" s="718" t="s">
        <v>10424</v>
      </c>
    </row>
    <row r="15538" spans="1:8" ht="15" x14ac:dyDescent="0.2">
      <c r="A15538" s="747">
        <v>45099</v>
      </c>
      <c r="B15538" s="65" t="s">
        <v>10132</v>
      </c>
      <c r="C15538" s="65" t="s">
        <v>9568</v>
      </c>
      <c r="D15538" s="189" t="s">
        <v>10393</v>
      </c>
      <c r="E15538" s="132">
        <v>1200</v>
      </c>
      <c r="F15538" s="60"/>
      <c r="G15538" s="60">
        <f t="shared" si="248"/>
        <v>-1200</v>
      </c>
      <c r="H15538" s="718" t="s">
        <v>10424</v>
      </c>
    </row>
    <row r="15539" spans="1:8" ht="15" x14ac:dyDescent="0.2">
      <c r="A15539" s="747">
        <v>45099</v>
      </c>
      <c r="B15539" s="65" t="s">
        <v>10132</v>
      </c>
      <c r="C15539" s="65" t="s">
        <v>5791</v>
      </c>
      <c r="D15539" s="189" t="s">
        <v>372</v>
      </c>
      <c r="E15539" s="132">
        <v>800</v>
      </c>
      <c r="F15539" s="60"/>
      <c r="G15539" s="60">
        <f t="shared" si="248"/>
        <v>-800</v>
      </c>
      <c r="H15539" s="718" t="s">
        <v>10424</v>
      </c>
    </row>
    <row r="15540" spans="1:8" ht="15" x14ac:dyDescent="0.2">
      <c r="A15540" s="747">
        <v>45099</v>
      </c>
      <c r="B15540" s="65" t="s">
        <v>10253</v>
      </c>
      <c r="C15540" s="65" t="s">
        <v>9858</v>
      </c>
      <c r="D15540" s="189" t="s">
        <v>10395</v>
      </c>
      <c r="E15540" s="132">
        <v>150000</v>
      </c>
      <c r="F15540" s="60"/>
      <c r="G15540" s="60">
        <f t="shared" si="248"/>
        <v>-150000</v>
      </c>
      <c r="H15540" s="718" t="s">
        <v>10424</v>
      </c>
    </row>
    <row r="15541" spans="1:8" ht="15" x14ac:dyDescent="0.2">
      <c r="A15541" s="747">
        <v>45099</v>
      </c>
      <c r="B15541" s="65" t="s">
        <v>10253</v>
      </c>
      <c r="C15541" s="65" t="s">
        <v>6980</v>
      </c>
      <c r="D15541" s="189" t="s">
        <v>10396</v>
      </c>
      <c r="E15541" s="132">
        <v>50000</v>
      </c>
      <c r="F15541" s="60"/>
      <c r="G15541" s="60">
        <f t="shared" si="248"/>
        <v>-50000</v>
      </c>
      <c r="H15541" s="718" t="s">
        <v>10424</v>
      </c>
    </row>
    <row r="15542" spans="1:8" ht="24" x14ac:dyDescent="0.2">
      <c r="A15542" s="747">
        <v>45099</v>
      </c>
      <c r="B15542" s="65" t="s">
        <v>9769</v>
      </c>
      <c r="C15542" s="65" t="s">
        <v>8483</v>
      </c>
      <c r="D15542" s="189" t="s">
        <v>10432</v>
      </c>
      <c r="E15542" s="132">
        <v>500000</v>
      </c>
      <c r="F15542" s="60"/>
      <c r="G15542" s="60">
        <f t="shared" si="248"/>
        <v>-500000</v>
      </c>
      <c r="H15542" s="718" t="s">
        <v>10424</v>
      </c>
    </row>
    <row r="15543" spans="1:8" ht="24" x14ac:dyDescent="0.2">
      <c r="A15543" s="747">
        <v>45099</v>
      </c>
      <c r="B15543" s="65" t="s">
        <v>9877</v>
      </c>
      <c r="C15543" s="65" t="s">
        <v>8483</v>
      </c>
      <c r="D15543" s="189" t="s">
        <v>10432</v>
      </c>
      <c r="E15543" s="132">
        <v>500000</v>
      </c>
      <c r="F15543" s="60"/>
      <c r="G15543" s="60">
        <f t="shared" si="248"/>
        <v>-500000</v>
      </c>
      <c r="H15543" s="718" t="s">
        <v>10424</v>
      </c>
    </row>
    <row r="15544" spans="1:8" ht="15" x14ac:dyDescent="0.2">
      <c r="A15544" s="747">
        <v>45100</v>
      </c>
      <c r="B15544" s="65" t="s">
        <v>9877</v>
      </c>
      <c r="C15544" s="65" t="s">
        <v>6304</v>
      </c>
      <c r="D15544" s="189" t="s">
        <v>10386</v>
      </c>
      <c r="E15544" s="132">
        <v>17000</v>
      </c>
      <c r="F15544" s="60"/>
      <c r="G15544" s="60">
        <f t="shared" si="248"/>
        <v>-17000</v>
      </c>
      <c r="H15544" s="718" t="s">
        <v>10424</v>
      </c>
    </row>
    <row r="15545" spans="1:8" ht="15" x14ac:dyDescent="0.2">
      <c r="A15545" s="747">
        <v>45100</v>
      </c>
      <c r="B15545" s="65" t="s">
        <v>9509</v>
      </c>
      <c r="C15545" s="65" t="s">
        <v>3174</v>
      </c>
      <c r="D15545" s="189" t="s">
        <v>10384</v>
      </c>
      <c r="E15545" s="132">
        <v>1500</v>
      </c>
      <c r="F15545" s="60"/>
      <c r="G15545" s="60">
        <f t="shared" si="248"/>
        <v>-1500</v>
      </c>
      <c r="H15545" s="718" t="s">
        <v>10424</v>
      </c>
    </row>
    <row r="15546" spans="1:8" ht="15" x14ac:dyDescent="0.2">
      <c r="A15546" s="747">
        <v>45100</v>
      </c>
      <c r="B15546" s="65" t="s">
        <v>10351</v>
      </c>
      <c r="C15546" s="65" t="s">
        <v>9896</v>
      </c>
      <c r="D15546" s="189" t="s">
        <v>10385</v>
      </c>
      <c r="E15546" s="132">
        <v>21360</v>
      </c>
      <c r="F15546" s="60"/>
      <c r="G15546" s="60">
        <f t="shared" si="248"/>
        <v>-21360</v>
      </c>
      <c r="H15546" s="718" t="s">
        <v>10424</v>
      </c>
    </row>
    <row r="15547" spans="1:8" ht="15" x14ac:dyDescent="0.2">
      <c r="A15547" s="747">
        <v>45100</v>
      </c>
      <c r="B15547" s="65" t="s">
        <v>9463</v>
      </c>
      <c r="C15547" s="65" t="s">
        <v>394</v>
      </c>
      <c r="D15547" s="189" t="s">
        <v>10387</v>
      </c>
      <c r="E15547" s="132">
        <v>900</v>
      </c>
      <c r="F15547" s="60"/>
      <c r="G15547" s="60">
        <f t="shared" si="248"/>
        <v>-900</v>
      </c>
      <c r="H15547" s="718" t="s">
        <v>10424</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10424</v>
      </c>
    </row>
    <row r="15549" spans="1:8" ht="15" x14ac:dyDescent="0.2">
      <c r="A15549" s="747">
        <v>45100</v>
      </c>
      <c r="B15549" s="65" t="s">
        <v>9769</v>
      </c>
      <c r="C15549" s="65" t="s">
        <v>288</v>
      </c>
      <c r="D15549" s="189" t="s">
        <v>8056</v>
      </c>
      <c r="E15549" s="132">
        <v>500</v>
      </c>
      <c r="F15549" s="60"/>
      <c r="G15549" s="60">
        <f t="shared" si="249"/>
        <v>-500</v>
      </c>
      <c r="H15549" s="718" t="s">
        <v>10424</v>
      </c>
    </row>
    <row r="15550" spans="1:8" ht="15" customHeight="1" x14ac:dyDescent="0.2">
      <c r="A15550" s="747">
        <v>45100</v>
      </c>
      <c r="B15550" s="65" t="s">
        <v>10253</v>
      </c>
      <c r="C15550" s="65" t="s">
        <v>288</v>
      </c>
      <c r="D15550" s="189" t="s">
        <v>8050</v>
      </c>
      <c r="E15550" s="132">
        <v>1000</v>
      </c>
      <c r="F15550" s="60"/>
      <c r="G15550" s="60">
        <f t="shared" si="249"/>
        <v>-1000</v>
      </c>
      <c r="H15550" s="718" t="s">
        <v>10424</v>
      </c>
    </row>
    <row r="15551" spans="1:8" ht="15" customHeight="1" x14ac:dyDescent="0.2">
      <c r="A15551" s="747">
        <v>45100</v>
      </c>
      <c r="B15551" s="65" t="s">
        <v>9463</v>
      </c>
      <c r="C15551" s="65" t="s">
        <v>3174</v>
      </c>
      <c r="D15551" s="189" t="s">
        <v>10388</v>
      </c>
      <c r="E15551" s="132">
        <v>5000</v>
      </c>
      <c r="F15551" s="60"/>
      <c r="G15551" s="60">
        <f t="shared" si="249"/>
        <v>-5000</v>
      </c>
      <c r="H15551" s="718" t="s">
        <v>10424</v>
      </c>
    </row>
    <row r="15552" spans="1:8" ht="15" customHeight="1" x14ac:dyDescent="0.2">
      <c r="A15552" s="747">
        <v>45100</v>
      </c>
      <c r="B15552" s="65" t="s">
        <v>9463</v>
      </c>
      <c r="C15552" s="65" t="s">
        <v>9754</v>
      </c>
      <c r="D15552" s="189" t="s">
        <v>9654</v>
      </c>
      <c r="E15552" s="132">
        <v>16360</v>
      </c>
      <c r="F15552" s="60"/>
      <c r="G15552" s="60">
        <f t="shared" si="249"/>
        <v>-16360</v>
      </c>
      <c r="H15552" s="718" t="s">
        <v>10424</v>
      </c>
    </row>
    <row r="15553" spans="1:8" ht="15" x14ac:dyDescent="0.2">
      <c r="A15553" s="747">
        <v>45100</v>
      </c>
      <c r="B15553" s="65" t="s">
        <v>11021</v>
      </c>
      <c r="C15553" s="65" t="s">
        <v>10389</v>
      </c>
      <c r="D15553" s="189" t="s">
        <v>8243</v>
      </c>
      <c r="E15553" s="132">
        <v>250</v>
      </c>
      <c r="F15553" s="60"/>
      <c r="G15553" s="60">
        <f t="shared" si="249"/>
        <v>-250</v>
      </c>
      <c r="H15553" s="718" t="s">
        <v>10424</v>
      </c>
    </row>
    <row r="15554" spans="1:8" ht="15" x14ac:dyDescent="0.2">
      <c r="A15554" s="747">
        <v>45100</v>
      </c>
      <c r="B15554" s="65" t="s">
        <v>16</v>
      </c>
      <c r="C15554" s="65" t="s">
        <v>103</v>
      </c>
      <c r="D15554" s="189" t="s">
        <v>10320</v>
      </c>
      <c r="E15554" s="132">
        <v>3000</v>
      </c>
      <c r="F15554" s="60"/>
      <c r="G15554" s="60">
        <f t="shared" si="249"/>
        <v>-3000</v>
      </c>
      <c r="H15554" s="718" t="s">
        <v>10424</v>
      </c>
    </row>
    <row r="15555" spans="1:8" ht="15" customHeight="1" x14ac:dyDescent="0.2">
      <c r="A15555" s="747">
        <v>45101</v>
      </c>
      <c r="B15555" s="65" t="s">
        <v>9877</v>
      </c>
      <c r="C15555" s="65" t="s">
        <v>4916</v>
      </c>
      <c r="D15555" s="189" t="s">
        <v>10390</v>
      </c>
      <c r="E15555" s="132">
        <v>9000</v>
      </c>
      <c r="F15555" s="60"/>
      <c r="G15555" s="60">
        <f t="shared" si="249"/>
        <v>-9000</v>
      </c>
      <c r="H15555" s="718" t="s">
        <v>10424</v>
      </c>
    </row>
    <row r="15556" spans="1:8" ht="15" customHeight="1" x14ac:dyDescent="0.2">
      <c r="A15556" s="747">
        <v>45101</v>
      </c>
      <c r="B15556" s="65" t="s">
        <v>9463</v>
      </c>
      <c r="C15556" s="65" t="s">
        <v>288</v>
      </c>
      <c r="D15556" s="189" t="s">
        <v>10391</v>
      </c>
      <c r="E15556" s="132">
        <v>1100</v>
      </c>
      <c r="F15556" s="60"/>
      <c r="G15556" s="60">
        <f t="shared" si="249"/>
        <v>-1100</v>
      </c>
      <c r="H15556" s="718" t="s">
        <v>10424</v>
      </c>
    </row>
    <row r="15557" spans="1:8" ht="15" customHeight="1" x14ac:dyDescent="0.2">
      <c r="A15557" s="747">
        <v>45101</v>
      </c>
      <c r="B15557" s="65" t="s">
        <v>16</v>
      </c>
      <c r="C15557" s="65" t="s">
        <v>103</v>
      </c>
      <c r="D15557" s="189" t="s">
        <v>10392</v>
      </c>
      <c r="E15557" s="132">
        <v>5000</v>
      </c>
      <c r="F15557" s="60"/>
      <c r="G15557" s="60">
        <f t="shared" si="249"/>
        <v>-5000</v>
      </c>
      <c r="H15557" s="718" t="s">
        <v>10424</v>
      </c>
    </row>
    <row r="15558" spans="1:8" ht="15" customHeight="1" x14ac:dyDescent="0.2">
      <c r="A15558" s="747">
        <v>45101</v>
      </c>
      <c r="B15558" s="65" t="s">
        <v>9769</v>
      </c>
      <c r="C15558" s="65" t="s">
        <v>3174</v>
      </c>
      <c r="D15558" s="189" t="s">
        <v>7447</v>
      </c>
      <c r="E15558" s="132">
        <v>1630</v>
      </c>
      <c r="F15558" s="60"/>
      <c r="G15558" s="60">
        <f t="shared" si="249"/>
        <v>-1630</v>
      </c>
      <c r="H15558" s="718" t="s">
        <v>10424</v>
      </c>
    </row>
    <row r="15559" spans="1:8" ht="15" x14ac:dyDescent="0.2">
      <c r="A15559" s="747">
        <v>45101</v>
      </c>
      <c r="B15559" s="65" t="s">
        <v>9463</v>
      </c>
      <c r="C15559" s="65" t="s">
        <v>5791</v>
      </c>
      <c r="D15559" s="189" t="s">
        <v>372</v>
      </c>
      <c r="E15559" s="132">
        <v>600</v>
      </c>
      <c r="F15559" s="60"/>
      <c r="G15559" s="60">
        <f t="shared" si="249"/>
        <v>-600</v>
      </c>
      <c r="H15559" s="718" t="s">
        <v>10424</v>
      </c>
    </row>
    <row r="15560" spans="1:8" ht="15" x14ac:dyDescent="0.2">
      <c r="A15560" s="747">
        <v>45101</v>
      </c>
      <c r="B15560" s="65" t="s">
        <v>9877</v>
      </c>
      <c r="C15560" s="65" t="s">
        <v>5791</v>
      </c>
      <c r="D15560" s="189" t="s">
        <v>372</v>
      </c>
      <c r="E15560" s="132">
        <v>800</v>
      </c>
      <c r="F15560" s="60"/>
      <c r="G15560" s="60">
        <f t="shared" si="249"/>
        <v>-800</v>
      </c>
      <c r="H15560" s="718" t="s">
        <v>10424</v>
      </c>
    </row>
    <row r="15561" spans="1:8" ht="15" x14ac:dyDescent="0.2">
      <c r="A15561" s="747">
        <v>45101</v>
      </c>
      <c r="B15561" s="65" t="s">
        <v>10351</v>
      </c>
      <c r="C15561" s="65" t="s">
        <v>5791</v>
      </c>
      <c r="D15561" s="189" t="s">
        <v>372</v>
      </c>
      <c r="E15561" s="132">
        <v>1000</v>
      </c>
      <c r="F15561" s="60"/>
      <c r="G15561" s="60">
        <f t="shared" si="249"/>
        <v>-1000</v>
      </c>
      <c r="H15561" s="718" t="s">
        <v>10424</v>
      </c>
    </row>
    <row r="15562" spans="1:8" ht="15" x14ac:dyDescent="0.2">
      <c r="A15562" s="747">
        <v>45101</v>
      </c>
      <c r="B15562" s="65" t="s">
        <v>8752</v>
      </c>
      <c r="C15562" s="65" t="s">
        <v>5731</v>
      </c>
      <c r="D15562" s="189" t="s">
        <v>10397</v>
      </c>
      <c r="E15562" s="132">
        <v>200000</v>
      </c>
      <c r="F15562" s="60"/>
      <c r="G15562" s="60">
        <f t="shared" si="249"/>
        <v>-200000</v>
      </c>
      <c r="H15562" s="718" t="s">
        <v>10424</v>
      </c>
    </row>
    <row r="15563" spans="1:8" ht="24" x14ac:dyDescent="0.2">
      <c r="A15563" s="747">
        <v>45101</v>
      </c>
      <c r="B15563" s="65" t="s">
        <v>9940</v>
      </c>
      <c r="C15563" s="679" t="s">
        <v>3174</v>
      </c>
      <c r="D15563" s="923" t="s">
        <v>10407</v>
      </c>
      <c r="E15563" s="681">
        <v>45675</v>
      </c>
      <c r="F15563" s="132"/>
      <c r="G15563" s="132">
        <f t="shared" si="249"/>
        <v>-45675</v>
      </c>
      <c r="H15563" s="718" t="s">
        <v>10424</v>
      </c>
    </row>
    <row r="15564" spans="1:8" ht="24" x14ac:dyDescent="0.2">
      <c r="A15564" s="747">
        <v>45101</v>
      </c>
      <c r="B15564" s="65" t="s">
        <v>10132</v>
      </c>
      <c r="C15564" s="679" t="s">
        <v>3174</v>
      </c>
      <c r="D15564" s="923" t="s">
        <v>10407</v>
      </c>
      <c r="E15564" s="681">
        <v>45675</v>
      </c>
      <c r="F15564" s="132"/>
      <c r="G15564" s="132">
        <f t="shared" si="249"/>
        <v>-45675</v>
      </c>
      <c r="H15564" s="718" t="s">
        <v>10424</v>
      </c>
    </row>
    <row r="15565" spans="1:8" ht="24" x14ac:dyDescent="0.2">
      <c r="A15565" s="747">
        <v>45101</v>
      </c>
      <c r="B15565" s="65" t="s">
        <v>9769</v>
      </c>
      <c r="C15565" s="679" t="s">
        <v>3174</v>
      </c>
      <c r="D15565" s="923" t="s">
        <v>10407</v>
      </c>
      <c r="E15565" s="681">
        <v>45675</v>
      </c>
      <c r="F15565" s="132"/>
      <c r="G15565" s="132">
        <f t="shared" si="249"/>
        <v>-45675</v>
      </c>
      <c r="H15565" s="718" t="s">
        <v>10424</v>
      </c>
    </row>
    <row r="15566" spans="1:8" ht="24" x14ac:dyDescent="0.2">
      <c r="A15566" s="747">
        <v>45101</v>
      </c>
      <c r="B15566" s="65" t="s">
        <v>9509</v>
      </c>
      <c r="C15566" s="679" t="s">
        <v>3174</v>
      </c>
      <c r="D15566" s="923" t="s">
        <v>10407</v>
      </c>
      <c r="E15566" s="681">
        <v>45675</v>
      </c>
      <c r="F15566" s="132"/>
      <c r="G15566" s="132">
        <f t="shared" si="249"/>
        <v>-45675</v>
      </c>
      <c r="H15566" s="718" t="s">
        <v>10424</v>
      </c>
    </row>
    <row r="15567" spans="1:8" ht="15" x14ac:dyDescent="0.2">
      <c r="A15567" s="747">
        <v>45101</v>
      </c>
      <c r="B15567" s="65" t="s">
        <v>9516</v>
      </c>
      <c r="C15567" s="65" t="s">
        <v>394</v>
      </c>
      <c r="D15567" s="189" t="s">
        <v>10398</v>
      </c>
      <c r="E15567" s="132">
        <v>10000</v>
      </c>
      <c r="F15567" s="60"/>
      <c r="G15567" s="60">
        <f t="shared" si="249"/>
        <v>-10000</v>
      </c>
      <c r="H15567" s="718" t="s">
        <v>10424</v>
      </c>
    </row>
    <row r="15568" spans="1:8" ht="15" x14ac:dyDescent="0.2">
      <c r="A15568" s="747">
        <v>45101</v>
      </c>
      <c r="B15568" s="65" t="s">
        <v>9463</v>
      </c>
      <c r="C15568" s="65" t="s">
        <v>3174</v>
      </c>
      <c r="D15568" s="189" t="s">
        <v>10402</v>
      </c>
      <c r="E15568" s="132">
        <v>1000</v>
      </c>
      <c r="F15568" s="60"/>
      <c r="G15568" s="60">
        <f t="shared" si="249"/>
        <v>-1000</v>
      </c>
      <c r="H15568" s="718" t="s">
        <v>10424</v>
      </c>
    </row>
    <row r="15569" spans="1:8" ht="15" x14ac:dyDescent="0.2">
      <c r="A15569" s="747">
        <v>45101</v>
      </c>
      <c r="B15569" s="65" t="s">
        <v>16</v>
      </c>
      <c r="C15569" s="65" t="s">
        <v>103</v>
      </c>
      <c r="D15569" s="189" t="s">
        <v>10320</v>
      </c>
      <c r="E15569" s="132">
        <v>3000</v>
      </c>
      <c r="F15569" s="60"/>
      <c r="G15569" s="60">
        <f t="shared" si="249"/>
        <v>-3000</v>
      </c>
      <c r="H15569" s="718" t="s">
        <v>10424</v>
      </c>
    </row>
    <row r="15570" spans="1:8" ht="15" x14ac:dyDescent="0.2">
      <c r="A15570" s="747">
        <v>45101</v>
      </c>
      <c r="B15570" s="65" t="s">
        <v>16</v>
      </c>
      <c r="C15570" s="65" t="s">
        <v>5388</v>
      </c>
      <c r="D15570" s="189" t="s">
        <v>10403</v>
      </c>
      <c r="E15570" s="132">
        <v>10000</v>
      </c>
      <c r="F15570" s="60"/>
      <c r="G15570" s="60">
        <f t="shared" si="249"/>
        <v>-10000</v>
      </c>
      <c r="H15570" s="718" t="s">
        <v>10424</v>
      </c>
    </row>
    <row r="15571" spans="1:8" ht="15" x14ac:dyDescent="0.2">
      <c r="A15571" s="747">
        <v>45101</v>
      </c>
      <c r="B15571" s="65" t="s">
        <v>10132</v>
      </c>
      <c r="C15571" s="65" t="s">
        <v>9980</v>
      </c>
      <c r="D15571" s="189" t="s">
        <v>2734</v>
      </c>
      <c r="E15571" s="132">
        <v>40100</v>
      </c>
      <c r="F15571" s="60"/>
      <c r="G15571" s="60">
        <f t="shared" si="249"/>
        <v>-40100</v>
      </c>
      <c r="H15571" s="718" t="s">
        <v>10424</v>
      </c>
    </row>
    <row r="15572" spans="1:8" ht="15" x14ac:dyDescent="0.2">
      <c r="A15572" s="747">
        <v>45101</v>
      </c>
      <c r="B15572" s="65" t="s">
        <v>9877</v>
      </c>
      <c r="C15572" s="65" t="s">
        <v>795</v>
      </c>
      <c r="D15572" s="189" t="s">
        <v>372</v>
      </c>
      <c r="E15572" s="132">
        <v>150</v>
      </c>
      <c r="F15572" s="60"/>
      <c r="G15572" s="60">
        <f t="shared" si="249"/>
        <v>-150</v>
      </c>
      <c r="H15572" s="718" t="s">
        <v>10424</v>
      </c>
    </row>
    <row r="15573" spans="1:8" ht="15" x14ac:dyDescent="0.2">
      <c r="A15573" s="747">
        <v>45101</v>
      </c>
      <c r="B15573" s="65" t="s">
        <v>10253</v>
      </c>
      <c r="C15573" s="65" t="s">
        <v>795</v>
      </c>
      <c r="D15573" s="189" t="s">
        <v>372</v>
      </c>
      <c r="E15573" s="132">
        <v>4840</v>
      </c>
      <c r="F15573" s="60"/>
      <c r="G15573" s="60">
        <f t="shared" si="249"/>
        <v>-4840</v>
      </c>
      <c r="H15573" s="718" t="s">
        <v>10424</v>
      </c>
    </row>
    <row r="15574" spans="1:8" ht="15" x14ac:dyDescent="0.2">
      <c r="A15574" s="747">
        <v>45101</v>
      </c>
      <c r="B15574" s="65" t="s">
        <v>11021</v>
      </c>
      <c r="C15574" s="65" t="s">
        <v>795</v>
      </c>
      <c r="D15574" s="189" t="s">
        <v>372</v>
      </c>
      <c r="E15574" s="132">
        <v>2400</v>
      </c>
      <c r="F15574" s="60"/>
      <c r="G15574" s="60">
        <f t="shared" si="249"/>
        <v>-2400</v>
      </c>
      <c r="H15574" s="718" t="s">
        <v>10424</v>
      </c>
    </row>
    <row r="15575" spans="1:8" ht="15" x14ac:dyDescent="0.2">
      <c r="A15575" s="747">
        <v>45101</v>
      </c>
      <c r="B15575" s="65" t="s">
        <v>10341</v>
      </c>
      <c r="C15575" s="65" t="s">
        <v>795</v>
      </c>
      <c r="D15575" s="189" t="s">
        <v>372</v>
      </c>
      <c r="E15575" s="132">
        <v>1500</v>
      </c>
      <c r="F15575" s="60"/>
      <c r="G15575" s="60">
        <f t="shared" si="249"/>
        <v>-1500</v>
      </c>
      <c r="H15575" s="718" t="s">
        <v>10424</v>
      </c>
    </row>
    <row r="15576" spans="1:8" ht="15" x14ac:dyDescent="0.2">
      <c r="A15576" s="747">
        <v>45101</v>
      </c>
      <c r="B15576" s="65" t="s">
        <v>10405</v>
      </c>
      <c r="C15576" s="65" t="s">
        <v>5791</v>
      </c>
      <c r="D15576" s="189" t="s">
        <v>372</v>
      </c>
      <c r="E15576" s="132">
        <v>3000</v>
      </c>
      <c r="F15576" s="60"/>
      <c r="G15576" s="60">
        <f t="shared" si="249"/>
        <v>-3000</v>
      </c>
      <c r="H15576" s="718" t="s">
        <v>10424</v>
      </c>
    </row>
    <row r="15577" spans="1:8" ht="15" x14ac:dyDescent="0.2">
      <c r="A15577" s="747">
        <v>45101</v>
      </c>
      <c r="B15577" s="65" t="s">
        <v>10405</v>
      </c>
      <c r="C15577" s="65" t="s">
        <v>3174</v>
      </c>
      <c r="D15577" s="189" t="s">
        <v>10404</v>
      </c>
      <c r="E15577" s="132">
        <v>4725</v>
      </c>
      <c r="F15577" s="60"/>
      <c r="G15577" s="60">
        <f t="shared" si="249"/>
        <v>-4725</v>
      </c>
      <c r="H15577" s="718" t="s">
        <v>10424</v>
      </c>
    </row>
    <row r="15578" spans="1:8" ht="15" x14ac:dyDescent="0.2">
      <c r="A15578" s="747">
        <v>45101</v>
      </c>
      <c r="B15578" s="65" t="s">
        <v>16</v>
      </c>
      <c r="C15578" s="65" t="s">
        <v>3024</v>
      </c>
      <c r="D15578" s="189" t="s">
        <v>372</v>
      </c>
      <c r="E15578" s="132">
        <v>4670</v>
      </c>
      <c r="F15578" s="60"/>
      <c r="G15578" s="60">
        <f t="shared" si="249"/>
        <v>-4670</v>
      </c>
      <c r="H15578" s="718" t="s">
        <v>10424</v>
      </c>
    </row>
    <row r="15579" spans="1:8" ht="15" x14ac:dyDescent="0.2">
      <c r="A15579" s="747">
        <v>45103</v>
      </c>
      <c r="B15579" s="65" t="s">
        <v>9572</v>
      </c>
      <c r="C15579" s="65" t="s">
        <v>1816</v>
      </c>
      <c r="D15579" s="189" t="s">
        <v>10328</v>
      </c>
      <c r="E15579" s="132">
        <v>65000</v>
      </c>
      <c r="F15579" s="60"/>
      <c r="G15579" s="60">
        <f t="shared" si="249"/>
        <v>-65000</v>
      </c>
      <c r="H15579" s="718" t="s">
        <v>10424</v>
      </c>
    </row>
    <row r="15580" spans="1:8" ht="15" x14ac:dyDescent="0.2">
      <c r="A15580" s="747">
        <v>45103</v>
      </c>
      <c r="B15580" s="65" t="s">
        <v>9463</v>
      </c>
      <c r="C15580" s="65" t="s">
        <v>5791</v>
      </c>
      <c r="D15580" s="189" t="s">
        <v>372</v>
      </c>
      <c r="E15580" s="132">
        <v>600</v>
      </c>
      <c r="F15580" s="60"/>
      <c r="G15580" s="60">
        <f t="shared" si="249"/>
        <v>-600</v>
      </c>
      <c r="H15580" s="718" t="s">
        <v>10424</v>
      </c>
    </row>
    <row r="15581" spans="1:8" ht="15" x14ac:dyDescent="0.2">
      <c r="A15581" s="747">
        <v>45103</v>
      </c>
      <c r="B15581" s="65" t="s">
        <v>10253</v>
      </c>
      <c r="C15581" s="65" t="s">
        <v>5791</v>
      </c>
      <c r="D15581" s="189" t="s">
        <v>372</v>
      </c>
      <c r="E15581" s="132">
        <v>400</v>
      </c>
      <c r="F15581" s="60"/>
      <c r="G15581" s="60">
        <f t="shared" si="249"/>
        <v>-400</v>
      </c>
      <c r="H15581" s="718" t="s">
        <v>10424</v>
      </c>
    </row>
    <row r="15582" spans="1:8" ht="15" x14ac:dyDescent="0.2">
      <c r="A15582" s="747">
        <v>45103</v>
      </c>
      <c r="B15582" s="65" t="s">
        <v>9940</v>
      </c>
      <c r="C15582" s="65" t="s">
        <v>5791</v>
      </c>
      <c r="D15582" s="189" t="s">
        <v>372</v>
      </c>
      <c r="E15582" s="132">
        <v>800</v>
      </c>
      <c r="F15582" s="60"/>
      <c r="G15582" s="60">
        <f t="shared" si="249"/>
        <v>-800</v>
      </c>
      <c r="H15582" s="718" t="s">
        <v>10424</v>
      </c>
    </row>
    <row r="15583" spans="1:8" ht="15" x14ac:dyDescent="0.2">
      <c r="A15583" s="747">
        <v>45103</v>
      </c>
      <c r="B15583" s="65" t="s">
        <v>9877</v>
      </c>
      <c r="C15583" s="65" t="s">
        <v>5791</v>
      </c>
      <c r="D15583" s="189" t="s">
        <v>372</v>
      </c>
      <c r="E15583" s="132">
        <v>800</v>
      </c>
      <c r="F15583" s="60"/>
      <c r="G15583" s="60">
        <f t="shared" si="249"/>
        <v>-800</v>
      </c>
      <c r="H15583" s="718" t="s">
        <v>10424</v>
      </c>
    </row>
    <row r="15584" spans="1:8" ht="15" x14ac:dyDescent="0.2">
      <c r="A15584" s="747">
        <v>45103</v>
      </c>
      <c r="B15584" s="65" t="s">
        <v>10405</v>
      </c>
      <c r="C15584" s="65" t="s">
        <v>3174</v>
      </c>
      <c r="D15584" s="189" t="s">
        <v>10406</v>
      </c>
      <c r="E15584" s="132">
        <v>4700</v>
      </c>
      <c r="F15584" s="60"/>
      <c r="G15584" s="60">
        <f t="shared" si="249"/>
        <v>-4700</v>
      </c>
      <c r="H15584" s="718" t="s">
        <v>10424</v>
      </c>
    </row>
    <row r="15585" spans="1:8" ht="15" x14ac:dyDescent="0.2">
      <c r="A15585" s="747">
        <v>45103</v>
      </c>
      <c r="B15585" s="65" t="s">
        <v>10132</v>
      </c>
      <c r="C15585" s="65" t="s">
        <v>9883</v>
      </c>
      <c r="D15585" s="189" t="s">
        <v>10201</v>
      </c>
      <c r="E15585" s="132">
        <v>8500</v>
      </c>
      <c r="F15585" s="60"/>
      <c r="G15585" s="60">
        <f t="shared" si="249"/>
        <v>-8500</v>
      </c>
      <c r="H15585" s="718" t="s">
        <v>10424</v>
      </c>
    </row>
    <row r="15586" spans="1:8" ht="15" x14ac:dyDescent="0.2">
      <c r="A15586" s="747">
        <v>45103</v>
      </c>
      <c r="B15586" s="65" t="s">
        <v>9877</v>
      </c>
      <c r="C15586" s="65" t="s">
        <v>1519</v>
      </c>
      <c r="D15586" s="189" t="s">
        <v>6028</v>
      </c>
      <c r="E15586" s="132">
        <v>100000</v>
      </c>
      <c r="F15586" s="60"/>
      <c r="G15586" s="60">
        <f t="shared" si="249"/>
        <v>-100000</v>
      </c>
      <c r="H15586" s="718" t="s">
        <v>10424</v>
      </c>
    </row>
    <row r="15587" spans="1:8" ht="15" x14ac:dyDescent="0.2">
      <c r="A15587" s="747">
        <v>45103</v>
      </c>
      <c r="B15587" s="65" t="s">
        <v>9516</v>
      </c>
      <c r="C15587" s="65" t="s">
        <v>10037</v>
      </c>
      <c r="D15587" s="189" t="s">
        <v>10418</v>
      </c>
      <c r="E15587" s="132">
        <v>150000</v>
      </c>
      <c r="F15587" s="60"/>
      <c r="G15587" s="60">
        <f t="shared" si="249"/>
        <v>-150000</v>
      </c>
      <c r="H15587" s="718" t="s">
        <v>10424</v>
      </c>
    </row>
    <row r="15588" spans="1:8" ht="15" x14ac:dyDescent="0.2">
      <c r="A15588" s="747">
        <v>45104</v>
      </c>
      <c r="B15588" s="65" t="s">
        <v>9516</v>
      </c>
      <c r="C15588" s="65" t="s">
        <v>3174</v>
      </c>
      <c r="D15588" s="189" t="s">
        <v>4485</v>
      </c>
      <c r="E15588" s="132">
        <v>94334</v>
      </c>
      <c r="F15588" s="60"/>
      <c r="G15588" s="60">
        <f t="shared" si="249"/>
        <v>-94334</v>
      </c>
      <c r="H15588" s="718" t="s">
        <v>10424</v>
      </c>
    </row>
    <row r="15589" spans="1:8" ht="15" x14ac:dyDescent="0.2">
      <c r="A15589" s="747">
        <v>45104</v>
      </c>
      <c r="B15589" s="65" t="s">
        <v>9877</v>
      </c>
      <c r="C15589" s="978" t="s">
        <v>9006</v>
      </c>
      <c r="D15589" s="907" t="s">
        <v>10408</v>
      </c>
      <c r="E15589" s="687">
        <v>150000</v>
      </c>
      <c r="F15589" s="60"/>
      <c r="G15589" s="60">
        <f t="shared" si="249"/>
        <v>-150000</v>
      </c>
      <c r="H15589" s="718" t="s">
        <v>10424</v>
      </c>
    </row>
    <row r="15590" spans="1:8" ht="15" x14ac:dyDescent="0.2">
      <c r="A15590" s="747">
        <v>45104</v>
      </c>
      <c r="B15590" s="65" t="s">
        <v>9877</v>
      </c>
      <c r="C15590" s="978" t="s">
        <v>9006</v>
      </c>
      <c r="D15590" s="907" t="s">
        <v>10409</v>
      </c>
      <c r="E15590" s="687">
        <v>250000</v>
      </c>
      <c r="F15590" s="60"/>
      <c r="G15590" s="60">
        <f t="shared" si="249"/>
        <v>-250000</v>
      </c>
      <c r="H15590" s="718" t="s">
        <v>10424</v>
      </c>
    </row>
    <row r="15591" spans="1:8" ht="15" x14ac:dyDescent="0.2">
      <c r="A15591" s="747">
        <v>45104</v>
      </c>
      <c r="B15591" s="65" t="s">
        <v>9463</v>
      </c>
      <c r="C15591" s="65" t="s">
        <v>9568</v>
      </c>
      <c r="D15591" s="189" t="s">
        <v>10410</v>
      </c>
      <c r="E15591" s="132">
        <v>150000</v>
      </c>
      <c r="F15591" s="60"/>
      <c r="G15591" s="60">
        <f t="shared" si="249"/>
        <v>-150000</v>
      </c>
      <c r="H15591" s="718" t="s">
        <v>10424</v>
      </c>
    </row>
    <row r="15592" spans="1:8" ht="15" x14ac:dyDescent="0.2">
      <c r="A15592" s="747">
        <v>45104</v>
      </c>
      <c r="B15592" s="65" t="s">
        <v>9463</v>
      </c>
      <c r="C15592" s="65" t="s">
        <v>3174</v>
      </c>
      <c r="D15592" s="189" t="s">
        <v>10411</v>
      </c>
      <c r="E15592" s="132">
        <v>7200</v>
      </c>
      <c r="F15592" s="60"/>
      <c r="G15592" s="60">
        <f t="shared" si="249"/>
        <v>-7200</v>
      </c>
      <c r="H15592" s="718" t="s">
        <v>10424</v>
      </c>
    </row>
    <row r="15593" spans="1:8" ht="15" x14ac:dyDescent="0.2">
      <c r="A15593" s="747">
        <v>45104</v>
      </c>
      <c r="B15593" s="65" t="s">
        <v>9463</v>
      </c>
      <c r="C15593" s="65" t="s">
        <v>3174</v>
      </c>
      <c r="D15593" s="189" t="s">
        <v>6700</v>
      </c>
      <c r="E15593" s="132">
        <v>3460</v>
      </c>
      <c r="F15593" s="60"/>
      <c r="G15593" s="60">
        <f t="shared" si="249"/>
        <v>-3460</v>
      </c>
      <c r="H15593" s="718" t="s">
        <v>10424</v>
      </c>
    </row>
    <row r="15594" spans="1:8" ht="15" x14ac:dyDescent="0.2">
      <c r="A15594" s="747">
        <v>45104</v>
      </c>
      <c r="B15594" s="65" t="s">
        <v>9509</v>
      </c>
      <c r="C15594" s="65" t="s">
        <v>3174</v>
      </c>
      <c r="D15594" s="189" t="s">
        <v>9137</v>
      </c>
      <c r="E15594" s="132">
        <v>1060</v>
      </c>
      <c r="F15594" s="60"/>
      <c r="G15594" s="60">
        <f t="shared" si="249"/>
        <v>-1060</v>
      </c>
      <c r="H15594" s="718" t="s">
        <v>10424</v>
      </c>
    </row>
    <row r="15595" spans="1:8" ht="15" x14ac:dyDescent="0.2">
      <c r="A15595" s="747">
        <v>45104</v>
      </c>
      <c r="B15595" s="65" t="s">
        <v>9516</v>
      </c>
      <c r="C15595" s="65" t="s">
        <v>9582</v>
      </c>
      <c r="D15595" s="189" t="s">
        <v>10412</v>
      </c>
      <c r="E15595" s="132">
        <v>2000</v>
      </c>
      <c r="F15595" s="60"/>
      <c r="G15595" s="60">
        <f t="shared" si="249"/>
        <v>-2000</v>
      </c>
      <c r="H15595" s="718" t="s">
        <v>10424</v>
      </c>
    </row>
    <row r="15596" spans="1:8" ht="15" x14ac:dyDescent="0.2">
      <c r="A15596" s="747">
        <v>45104</v>
      </c>
      <c r="B15596" s="65" t="s">
        <v>9516</v>
      </c>
      <c r="C15596" s="65" t="s">
        <v>10379</v>
      </c>
      <c r="D15596" s="189" t="s">
        <v>10428</v>
      </c>
      <c r="E15596" s="132">
        <v>2000</v>
      </c>
      <c r="F15596" s="60"/>
      <c r="G15596" s="60">
        <f t="shared" si="249"/>
        <v>-2000</v>
      </c>
      <c r="H15596" s="718" t="s">
        <v>10424</v>
      </c>
    </row>
    <row r="15597" spans="1:8" ht="15" x14ac:dyDescent="0.2">
      <c r="A15597" s="747">
        <v>45104</v>
      </c>
      <c r="B15597" s="65" t="s">
        <v>10132</v>
      </c>
      <c r="C15597" s="65" t="s">
        <v>6912</v>
      </c>
      <c r="D15597" s="189" t="s">
        <v>372</v>
      </c>
      <c r="E15597" s="132">
        <v>5000</v>
      </c>
      <c r="F15597" s="60"/>
      <c r="G15597" s="60">
        <f t="shared" si="249"/>
        <v>-5000</v>
      </c>
      <c r="H15597" s="718" t="s">
        <v>10424</v>
      </c>
    </row>
    <row r="15598" spans="1:8" ht="15" x14ac:dyDescent="0.2">
      <c r="A15598" s="747">
        <v>45104</v>
      </c>
      <c r="B15598" s="65" t="s">
        <v>9572</v>
      </c>
      <c r="C15598" s="65" t="s">
        <v>6912</v>
      </c>
      <c r="D15598" s="189" t="s">
        <v>372</v>
      </c>
      <c r="E15598" s="132">
        <v>5000</v>
      </c>
      <c r="F15598" s="60"/>
      <c r="G15598" s="60">
        <f t="shared" si="249"/>
        <v>-5000</v>
      </c>
      <c r="H15598" s="718" t="s">
        <v>10424</v>
      </c>
    </row>
    <row r="15599" spans="1:8" ht="15" x14ac:dyDescent="0.2">
      <c r="A15599" s="747">
        <v>45104</v>
      </c>
      <c r="B15599" s="65" t="s">
        <v>9463</v>
      </c>
      <c r="C15599" s="65" t="s">
        <v>7029</v>
      </c>
      <c r="D15599" s="189" t="s">
        <v>10413</v>
      </c>
      <c r="E15599" s="132">
        <v>15000</v>
      </c>
      <c r="F15599" s="60"/>
      <c r="G15599" s="60">
        <f t="shared" si="249"/>
        <v>-15000</v>
      </c>
      <c r="H15599" s="718" t="s">
        <v>10424</v>
      </c>
    </row>
    <row r="15600" spans="1:8" ht="15" x14ac:dyDescent="0.2">
      <c r="A15600" s="747">
        <v>45104</v>
      </c>
      <c r="B15600" s="65" t="s">
        <v>9516</v>
      </c>
      <c r="C15600" s="65" t="s">
        <v>9582</v>
      </c>
      <c r="D15600" s="189" t="s">
        <v>10414</v>
      </c>
      <c r="E15600" s="132">
        <v>30000</v>
      </c>
      <c r="F15600" s="60"/>
      <c r="G15600" s="60">
        <f t="shared" si="249"/>
        <v>-30000</v>
      </c>
      <c r="H15600" s="718" t="s">
        <v>10424</v>
      </c>
    </row>
    <row r="15601" spans="1:8" ht="15" x14ac:dyDescent="0.2">
      <c r="A15601" s="747">
        <v>45104</v>
      </c>
      <c r="B15601" s="65" t="s">
        <v>10253</v>
      </c>
      <c r="C15601" s="65" t="s">
        <v>5791</v>
      </c>
      <c r="D15601" s="189" t="s">
        <v>372</v>
      </c>
      <c r="E15601" s="132">
        <v>1000</v>
      </c>
      <c r="F15601" s="60"/>
      <c r="G15601" s="60">
        <f t="shared" si="249"/>
        <v>-1000</v>
      </c>
      <c r="H15601" s="718" t="s">
        <v>10424</v>
      </c>
    </row>
    <row r="15602" spans="1:8" ht="15" x14ac:dyDescent="0.2">
      <c r="A15602" s="747">
        <v>45104</v>
      </c>
      <c r="B15602" s="65" t="s">
        <v>9877</v>
      </c>
      <c r="C15602" s="65" t="s">
        <v>3174</v>
      </c>
      <c r="D15602" s="189" t="s">
        <v>10416</v>
      </c>
      <c r="E15602" s="132">
        <v>3450</v>
      </c>
      <c r="F15602" s="60"/>
      <c r="G15602" s="60">
        <f t="shared" si="249"/>
        <v>-3450</v>
      </c>
      <c r="H15602" s="718" t="s">
        <v>10424</v>
      </c>
    </row>
    <row r="15603" spans="1:8" ht="15" x14ac:dyDescent="0.2">
      <c r="A15603" s="747">
        <v>45104</v>
      </c>
      <c r="B15603" s="65" t="s">
        <v>9769</v>
      </c>
      <c r="C15603" s="65" t="s">
        <v>10124</v>
      </c>
      <c r="D15603" s="189" t="s">
        <v>10415</v>
      </c>
      <c r="E15603" s="132">
        <v>1000</v>
      </c>
      <c r="F15603" s="60"/>
      <c r="G15603" s="60">
        <f t="shared" si="249"/>
        <v>-1000</v>
      </c>
      <c r="H15603" s="718" t="s">
        <v>10424</v>
      </c>
    </row>
    <row r="15604" spans="1:8" ht="15" x14ac:dyDescent="0.2">
      <c r="A15604" s="747">
        <v>45104</v>
      </c>
      <c r="B15604" s="65" t="s">
        <v>9940</v>
      </c>
      <c r="C15604" s="65" t="s">
        <v>5791</v>
      </c>
      <c r="D15604" s="189" t="s">
        <v>372</v>
      </c>
      <c r="E15604" s="132">
        <v>2000</v>
      </c>
      <c r="F15604" s="60"/>
      <c r="G15604" s="60">
        <f t="shared" si="249"/>
        <v>-2000</v>
      </c>
      <c r="H15604" s="718" t="s">
        <v>10424</v>
      </c>
    </row>
    <row r="15605" spans="1:8" ht="15" x14ac:dyDescent="0.2">
      <c r="A15605" s="747">
        <v>45104</v>
      </c>
      <c r="B15605" s="65" t="s">
        <v>10351</v>
      </c>
      <c r="C15605" s="65" t="s">
        <v>9657</v>
      </c>
      <c r="D15605" s="189" t="s">
        <v>10420</v>
      </c>
      <c r="E15605" s="132">
        <v>40000</v>
      </c>
      <c r="F15605" s="60"/>
      <c r="G15605" s="60">
        <f t="shared" si="249"/>
        <v>-40000</v>
      </c>
      <c r="H15605" s="718" t="s">
        <v>10424</v>
      </c>
    </row>
    <row r="15606" spans="1:8" ht="24" x14ac:dyDescent="0.2">
      <c r="A15606" s="747">
        <v>45104</v>
      </c>
      <c r="B15606" s="65" t="s">
        <v>9877</v>
      </c>
      <c r="C15606" s="65" t="s">
        <v>8150</v>
      </c>
      <c r="D15606" s="189" t="s">
        <v>10421</v>
      </c>
      <c r="E15606" s="132">
        <v>35000</v>
      </c>
      <c r="F15606" s="60"/>
      <c r="G15606" s="60">
        <f t="shared" si="249"/>
        <v>-35000</v>
      </c>
      <c r="H15606" s="718" t="s">
        <v>10424</v>
      </c>
    </row>
    <row r="15607" spans="1:8" ht="24" x14ac:dyDescent="0.2">
      <c r="A15607" s="747">
        <v>45104</v>
      </c>
      <c r="B15607" s="65" t="s">
        <v>9940</v>
      </c>
      <c r="C15607" s="65" t="s">
        <v>6843</v>
      </c>
      <c r="D15607" s="189" t="s">
        <v>10438</v>
      </c>
      <c r="E15607" s="132">
        <v>100000</v>
      </c>
      <c r="F15607" s="60"/>
      <c r="G15607" s="60">
        <f t="shared" si="249"/>
        <v>-100000</v>
      </c>
      <c r="H15607" s="718" t="s">
        <v>10424</v>
      </c>
    </row>
    <row r="15608" spans="1:8" ht="24" x14ac:dyDescent="0.2">
      <c r="A15608" s="747">
        <v>45104</v>
      </c>
      <c r="B15608" s="65" t="s">
        <v>9940</v>
      </c>
      <c r="C15608" s="65" t="s">
        <v>6843</v>
      </c>
      <c r="D15608" s="189" t="s">
        <v>10422</v>
      </c>
      <c r="E15608" s="132">
        <v>100000</v>
      </c>
      <c r="F15608" s="60"/>
      <c r="G15608" s="60">
        <f t="shared" si="249"/>
        <v>-100000</v>
      </c>
      <c r="H15608" s="718" t="s">
        <v>10424</v>
      </c>
    </row>
    <row r="15609" spans="1:8" ht="15" x14ac:dyDescent="0.2">
      <c r="A15609" s="747">
        <v>45104</v>
      </c>
      <c r="B15609" s="65" t="s">
        <v>9877</v>
      </c>
      <c r="C15609" s="65" t="s">
        <v>8337</v>
      </c>
      <c r="D15609" s="189" t="s">
        <v>10419</v>
      </c>
      <c r="E15609" s="132">
        <v>100000</v>
      </c>
      <c r="F15609" s="60"/>
      <c r="G15609" s="60">
        <f t="shared" si="249"/>
        <v>-100000</v>
      </c>
      <c r="H15609" s="718" t="s">
        <v>10424</v>
      </c>
    </row>
    <row r="15610" spans="1:8" ht="15" x14ac:dyDescent="0.2">
      <c r="A15610" s="746">
        <v>45086</v>
      </c>
      <c r="B15610" s="180" t="s">
        <v>10231</v>
      </c>
      <c r="C15610" s="180" t="s">
        <v>7290</v>
      </c>
      <c r="D15610" s="234" t="s">
        <v>10244</v>
      </c>
      <c r="E15610" s="242">
        <v>80000</v>
      </c>
      <c r="F15610" s="242"/>
      <c r="G15610" s="242">
        <f t="shared" si="249"/>
        <v>-80000</v>
      </c>
      <c r="H15610" s="722" t="s">
        <v>10424</v>
      </c>
    </row>
    <row r="15611" spans="1:8" ht="15" x14ac:dyDescent="0.2">
      <c r="A15611" s="746">
        <v>45086</v>
      </c>
      <c r="B15611" s="180" t="s">
        <v>9769</v>
      </c>
      <c r="C15611" s="180" t="s">
        <v>3321</v>
      </c>
      <c r="D15611" s="234" t="s">
        <v>10245</v>
      </c>
      <c r="E15611" s="242">
        <v>100000</v>
      </c>
      <c r="F15611" s="242"/>
      <c r="G15611" s="242">
        <f t="shared" si="249"/>
        <v>-100000</v>
      </c>
      <c r="H15611" s="722" t="s">
        <v>10424</v>
      </c>
    </row>
    <row r="15612" spans="1:8" ht="15" x14ac:dyDescent="0.2">
      <c r="A15612" s="746">
        <v>45090</v>
      </c>
      <c r="B15612" s="180" t="s">
        <v>8974</v>
      </c>
      <c r="C15612" s="560" t="s">
        <v>9657</v>
      </c>
      <c r="D15612" s="753" t="s">
        <v>10285</v>
      </c>
      <c r="E15612" s="561">
        <v>5000</v>
      </c>
      <c r="F15612" s="242"/>
      <c r="G15612" s="242">
        <f t="shared" ref="G15612:G15675" si="250">F15612-E15612</f>
        <v>-5000</v>
      </c>
      <c r="H15612" s="722" t="s">
        <v>10424</v>
      </c>
    </row>
    <row r="15613" spans="1:8" ht="15" x14ac:dyDescent="0.2">
      <c r="A15613" s="746">
        <v>45090</v>
      </c>
      <c r="B15613" s="180" t="s">
        <v>9769</v>
      </c>
      <c r="C15613" s="560" t="s">
        <v>9657</v>
      </c>
      <c r="D15613" s="753" t="s">
        <v>10285</v>
      </c>
      <c r="E15613" s="561">
        <v>9000</v>
      </c>
      <c r="F15613" s="242"/>
      <c r="G15613" s="242">
        <f t="shared" si="250"/>
        <v>-9000</v>
      </c>
      <c r="H15613" s="722" t="s">
        <v>10424</v>
      </c>
    </row>
    <row r="15614" spans="1:8" ht="15" x14ac:dyDescent="0.2">
      <c r="A15614" s="746">
        <v>45090</v>
      </c>
      <c r="B15614" s="180" t="s">
        <v>9769</v>
      </c>
      <c r="C15614" s="560" t="s">
        <v>9657</v>
      </c>
      <c r="D15614" s="753" t="s">
        <v>10285</v>
      </c>
      <c r="E15614" s="561">
        <v>26000</v>
      </c>
      <c r="F15614" s="242"/>
      <c r="G15614" s="242">
        <f t="shared" si="250"/>
        <v>-26000</v>
      </c>
      <c r="H15614" s="722" t="s">
        <v>10424</v>
      </c>
    </row>
    <row r="15615" spans="1:8" ht="15" x14ac:dyDescent="0.2">
      <c r="A15615" s="746">
        <v>45091</v>
      </c>
      <c r="B15615" s="180" t="s">
        <v>8752</v>
      </c>
      <c r="C15615" s="180" t="s">
        <v>5731</v>
      </c>
      <c r="D15615" s="234" t="s">
        <v>10286</v>
      </c>
      <c r="E15615" s="242">
        <v>342000</v>
      </c>
      <c r="F15615" s="242"/>
      <c r="G15615" s="242">
        <f t="shared" si="250"/>
        <v>-342000</v>
      </c>
      <c r="H15615" s="722" t="s">
        <v>10424</v>
      </c>
    </row>
    <row r="15616" spans="1:8" ht="15" x14ac:dyDescent="0.2">
      <c r="A15616" s="746">
        <v>45091</v>
      </c>
      <c r="B15616" s="180" t="s">
        <v>9877</v>
      </c>
      <c r="C15616" s="180" t="s">
        <v>8150</v>
      </c>
      <c r="D15616" s="234" t="s">
        <v>10287</v>
      </c>
      <c r="E15616" s="242">
        <v>250000</v>
      </c>
      <c r="F15616" s="242"/>
      <c r="G15616" s="242">
        <f t="shared" si="250"/>
        <v>-250000</v>
      </c>
      <c r="H15616" s="722" t="s">
        <v>10424</v>
      </c>
    </row>
    <row r="15617" spans="1:8" ht="24" x14ac:dyDescent="0.2">
      <c r="A15617" s="746">
        <v>45093</v>
      </c>
      <c r="B15617" s="180" t="s">
        <v>9463</v>
      </c>
      <c r="C15617" s="180" t="s">
        <v>9814</v>
      </c>
      <c r="D15617" s="234" t="s">
        <v>10343</v>
      </c>
      <c r="E15617" s="242">
        <v>750000</v>
      </c>
      <c r="F15617" s="242"/>
      <c r="G15617" s="242">
        <f t="shared" si="250"/>
        <v>-750000</v>
      </c>
      <c r="H15617" s="722" t="s">
        <v>10424</v>
      </c>
    </row>
    <row r="15618" spans="1:8" ht="24" x14ac:dyDescent="0.2">
      <c r="A15618" s="746">
        <v>45093</v>
      </c>
      <c r="B15618" s="180" t="s">
        <v>10341</v>
      </c>
      <c r="C15618" s="180" t="s">
        <v>9814</v>
      </c>
      <c r="D15618" s="234" t="s">
        <v>10343</v>
      </c>
      <c r="E15618" s="242">
        <v>750000</v>
      </c>
      <c r="F15618" s="242"/>
      <c r="G15618" s="242">
        <f t="shared" si="250"/>
        <v>-750000</v>
      </c>
      <c r="H15618" s="722" t="s">
        <v>10424</v>
      </c>
    </row>
    <row r="15619" spans="1:8" ht="24" x14ac:dyDescent="0.2">
      <c r="A15619" s="746">
        <v>45094</v>
      </c>
      <c r="B15619" s="180" t="s">
        <v>9516</v>
      </c>
      <c r="C15619" s="679" t="s">
        <v>258</v>
      </c>
      <c r="D15619" s="923" t="s">
        <v>10342</v>
      </c>
      <c r="E15619" s="681">
        <v>670000</v>
      </c>
      <c r="F15619" s="242"/>
      <c r="G15619" s="242">
        <f t="shared" si="250"/>
        <v>-670000</v>
      </c>
      <c r="H15619" s="722" t="s">
        <v>10424</v>
      </c>
    </row>
    <row r="15620" spans="1:8" ht="24" x14ac:dyDescent="0.2">
      <c r="A15620" s="746">
        <v>45094</v>
      </c>
      <c r="B15620" s="180" t="s">
        <v>9877</v>
      </c>
      <c r="C15620" s="679" t="s">
        <v>258</v>
      </c>
      <c r="D15620" s="923" t="s">
        <v>10342</v>
      </c>
      <c r="E15620" s="681">
        <v>49080</v>
      </c>
      <c r="F15620" s="242"/>
      <c r="G15620" s="242">
        <f t="shared" si="250"/>
        <v>-49080</v>
      </c>
      <c r="H15620" s="722" t="s">
        <v>10424</v>
      </c>
    </row>
    <row r="15621" spans="1:8" ht="24" x14ac:dyDescent="0.2">
      <c r="A15621" s="746">
        <v>45094</v>
      </c>
      <c r="B15621" s="180" t="s">
        <v>10405</v>
      </c>
      <c r="C15621" s="679" t="s">
        <v>258</v>
      </c>
      <c r="D15621" s="923" t="s">
        <v>10342</v>
      </c>
      <c r="E15621" s="681">
        <v>151960</v>
      </c>
      <c r="F15621" s="242"/>
      <c r="G15621" s="242">
        <f t="shared" si="250"/>
        <v>-151960</v>
      </c>
      <c r="H15621" s="722" t="s">
        <v>10424</v>
      </c>
    </row>
    <row r="15622" spans="1:8" ht="24" x14ac:dyDescent="0.2">
      <c r="A15622" s="746">
        <v>45094</v>
      </c>
      <c r="B15622" s="180" t="s">
        <v>10341</v>
      </c>
      <c r="C15622" s="679" t="s">
        <v>258</v>
      </c>
      <c r="D15622" s="923" t="s">
        <v>10342</v>
      </c>
      <c r="E15622" s="681">
        <v>3960</v>
      </c>
      <c r="F15622" s="242"/>
      <c r="G15622" s="242">
        <f t="shared" si="250"/>
        <v>-3960</v>
      </c>
      <c r="H15622" s="722" t="s">
        <v>10424</v>
      </c>
    </row>
    <row r="15623" spans="1:8" ht="15" x14ac:dyDescent="0.2">
      <c r="A15623" s="746">
        <v>45096</v>
      </c>
      <c r="B15623" s="180" t="s">
        <v>1407</v>
      </c>
      <c r="C15623" s="560" t="s">
        <v>1398</v>
      </c>
      <c r="D15623" s="753" t="s">
        <v>10344</v>
      </c>
      <c r="E15623" s="561">
        <v>7264</v>
      </c>
      <c r="F15623" s="242"/>
      <c r="G15623" s="242">
        <f t="shared" si="250"/>
        <v>-7264</v>
      </c>
      <c r="H15623" s="722" t="s">
        <v>10424</v>
      </c>
    </row>
    <row r="15624" spans="1:8" ht="15" x14ac:dyDescent="0.2">
      <c r="A15624" s="746">
        <v>45096</v>
      </c>
      <c r="B15624" s="180" t="s">
        <v>6562</v>
      </c>
      <c r="C15624" s="560" t="s">
        <v>1398</v>
      </c>
      <c r="D15624" s="753" t="s">
        <v>10344</v>
      </c>
      <c r="E15624" s="561">
        <v>1320</v>
      </c>
      <c r="F15624" s="242"/>
      <c r="G15624" s="242">
        <f t="shared" si="250"/>
        <v>-1320</v>
      </c>
      <c r="H15624" s="722" t="s">
        <v>10424</v>
      </c>
    </row>
    <row r="15625" spans="1:8" ht="15" x14ac:dyDescent="0.2">
      <c r="A15625" s="746">
        <v>45096</v>
      </c>
      <c r="B15625" s="180" t="s">
        <v>8974</v>
      </c>
      <c r="C15625" s="560" t="s">
        <v>1398</v>
      </c>
      <c r="D15625" s="753" t="s">
        <v>10344</v>
      </c>
      <c r="E15625" s="561">
        <v>2773</v>
      </c>
      <c r="F15625" s="242"/>
      <c r="G15625" s="242">
        <f t="shared" si="250"/>
        <v>-2773</v>
      </c>
      <c r="H15625" s="722" t="s">
        <v>10424</v>
      </c>
    </row>
    <row r="15626" spans="1:8" ht="15" x14ac:dyDescent="0.2">
      <c r="A15626" s="746">
        <v>45096</v>
      </c>
      <c r="B15626" s="180" t="s">
        <v>9463</v>
      </c>
      <c r="C15626" s="560" t="s">
        <v>1398</v>
      </c>
      <c r="D15626" s="753" t="s">
        <v>10344</v>
      </c>
      <c r="E15626" s="561">
        <v>12911</v>
      </c>
      <c r="F15626" s="242"/>
      <c r="G15626" s="242">
        <f t="shared" si="250"/>
        <v>-12911</v>
      </c>
      <c r="H15626" s="722" t="s">
        <v>10424</v>
      </c>
    </row>
    <row r="15627" spans="1:8" ht="15" x14ac:dyDescent="0.2">
      <c r="A15627" s="746">
        <v>45096</v>
      </c>
      <c r="B15627" s="180" t="s">
        <v>9615</v>
      </c>
      <c r="C15627" s="560" t="s">
        <v>1398</v>
      </c>
      <c r="D15627" s="753" t="s">
        <v>10344</v>
      </c>
      <c r="E15627" s="561">
        <v>3303</v>
      </c>
      <c r="F15627" s="242"/>
      <c r="G15627" s="242">
        <f t="shared" si="250"/>
        <v>-3303</v>
      </c>
      <c r="H15627" s="722" t="s">
        <v>10424</v>
      </c>
    </row>
    <row r="15628" spans="1:8" ht="15" x14ac:dyDescent="0.2">
      <c r="A15628" s="746">
        <v>45096</v>
      </c>
      <c r="B15628" s="180" t="s">
        <v>9827</v>
      </c>
      <c r="C15628" s="560" t="s">
        <v>1398</v>
      </c>
      <c r="D15628" s="753" t="s">
        <v>10344</v>
      </c>
      <c r="E15628" s="561">
        <v>64935</v>
      </c>
      <c r="F15628" s="242"/>
      <c r="G15628" s="242">
        <f t="shared" si="250"/>
        <v>-64935</v>
      </c>
      <c r="H15628" s="722" t="s">
        <v>10424</v>
      </c>
    </row>
    <row r="15629" spans="1:8" ht="15" x14ac:dyDescent="0.2">
      <c r="A15629" s="746">
        <v>45096</v>
      </c>
      <c r="B15629" s="180" t="s">
        <v>9572</v>
      </c>
      <c r="C15629" s="560" t="s">
        <v>1398</v>
      </c>
      <c r="D15629" s="753" t="s">
        <v>10344</v>
      </c>
      <c r="E15629" s="561">
        <v>5073</v>
      </c>
      <c r="F15629" s="242"/>
      <c r="G15629" s="242">
        <f t="shared" si="250"/>
        <v>-5073</v>
      </c>
      <c r="H15629" s="722" t="s">
        <v>10424</v>
      </c>
    </row>
    <row r="15630" spans="1:8" ht="15" x14ac:dyDescent="0.2">
      <c r="A15630" s="746">
        <v>45096</v>
      </c>
      <c r="B15630" s="180" t="s">
        <v>10132</v>
      </c>
      <c r="C15630" s="560" t="s">
        <v>1398</v>
      </c>
      <c r="D15630" s="753" t="s">
        <v>10344</v>
      </c>
      <c r="E15630" s="561">
        <v>2239</v>
      </c>
      <c r="F15630" s="242"/>
      <c r="G15630" s="242">
        <f t="shared" si="250"/>
        <v>-2239</v>
      </c>
      <c r="H15630" s="722" t="s">
        <v>10424</v>
      </c>
    </row>
    <row r="15631" spans="1:8" ht="15" x14ac:dyDescent="0.2">
      <c r="A15631" s="746">
        <v>45096</v>
      </c>
      <c r="B15631" s="180" t="s">
        <v>9463</v>
      </c>
      <c r="C15631" s="180" t="s">
        <v>709</v>
      </c>
      <c r="D15631" s="234" t="s">
        <v>10365</v>
      </c>
      <c r="E15631" s="242">
        <v>55562</v>
      </c>
      <c r="F15631" s="242"/>
      <c r="G15631" s="242">
        <f t="shared" si="250"/>
        <v>-55562</v>
      </c>
      <c r="H15631" s="722" t="s">
        <v>10424</v>
      </c>
    </row>
    <row r="15632" spans="1:8" ht="15" x14ac:dyDescent="0.2">
      <c r="A15632" s="746">
        <v>45096</v>
      </c>
      <c r="B15632" s="180" t="s">
        <v>9572</v>
      </c>
      <c r="C15632" s="180" t="s">
        <v>709</v>
      </c>
      <c r="D15632" s="234" t="s">
        <v>10365</v>
      </c>
      <c r="E15632" s="242">
        <v>23382</v>
      </c>
      <c r="F15632" s="242"/>
      <c r="G15632" s="242">
        <f t="shared" si="250"/>
        <v>-23382</v>
      </c>
      <c r="H15632" s="722" t="s">
        <v>10424</v>
      </c>
    </row>
    <row r="15633" spans="1:8" ht="15" x14ac:dyDescent="0.2">
      <c r="A15633" s="746">
        <v>45096</v>
      </c>
      <c r="B15633" s="180" t="s">
        <v>10132</v>
      </c>
      <c r="C15633" s="180" t="s">
        <v>709</v>
      </c>
      <c r="D15633" s="234" t="s">
        <v>10365</v>
      </c>
      <c r="E15633" s="242">
        <v>102854</v>
      </c>
      <c r="F15633" s="242"/>
      <c r="G15633" s="242">
        <f t="shared" si="250"/>
        <v>-102854</v>
      </c>
      <c r="H15633" s="722" t="s">
        <v>10424</v>
      </c>
    </row>
    <row r="15634" spans="1:8" ht="15" x14ac:dyDescent="0.2">
      <c r="A15634" s="746">
        <v>45104</v>
      </c>
      <c r="B15634" s="180" t="s">
        <v>8653</v>
      </c>
      <c r="C15634" s="180" t="s">
        <v>6765</v>
      </c>
      <c r="D15634" s="234" t="s">
        <v>10417</v>
      </c>
      <c r="E15634" s="242">
        <v>300000</v>
      </c>
      <c r="F15634" s="242"/>
      <c r="G15634" s="242">
        <f t="shared" si="250"/>
        <v>-300000</v>
      </c>
      <c r="H15634" s="722" t="s">
        <v>10424</v>
      </c>
    </row>
    <row r="15635" spans="1:8" ht="24" x14ac:dyDescent="0.2">
      <c r="A15635" s="743">
        <v>45079</v>
      </c>
      <c r="B15635" s="97" t="s">
        <v>8122</v>
      </c>
      <c r="C15635" s="97" t="s">
        <v>561</v>
      </c>
      <c r="D15635" s="818" t="s">
        <v>10153</v>
      </c>
      <c r="E15635" s="182"/>
      <c r="F15635" s="182">
        <v>4942834</v>
      </c>
      <c r="G15635" s="182">
        <f t="shared" si="250"/>
        <v>4942834</v>
      </c>
      <c r="H15635" s="715" t="s">
        <v>10424</v>
      </c>
    </row>
    <row r="15636" spans="1:8" ht="15" x14ac:dyDescent="0.2">
      <c r="A15636" s="743">
        <v>45079</v>
      </c>
      <c r="B15636" s="97" t="s">
        <v>8122</v>
      </c>
      <c r="C15636" s="97" t="s">
        <v>561</v>
      </c>
      <c r="D15636" s="817" t="s">
        <v>8636</v>
      </c>
      <c r="E15636" s="182">
        <v>49428</v>
      </c>
      <c r="F15636" s="182"/>
      <c r="G15636" s="182">
        <f t="shared" si="250"/>
        <v>-49428</v>
      </c>
      <c r="H15636" s="715" t="s">
        <v>10424</v>
      </c>
    </row>
    <row r="15637" spans="1:8" ht="15" x14ac:dyDescent="0.2">
      <c r="A15637" s="743">
        <v>45082</v>
      </c>
      <c r="B15637" s="97" t="s">
        <v>9877</v>
      </c>
      <c r="C15637" s="97" t="s">
        <v>561</v>
      </c>
      <c r="D15637" s="818" t="s">
        <v>10193</v>
      </c>
      <c r="E15637" s="182"/>
      <c r="F15637" s="182">
        <v>6928808</v>
      </c>
      <c r="G15637" s="182">
        <f t="shared" si="250"/>
        <v>6928808</v>
      </c>
      <c r="H15637" s="715" t="s">
        <v>10424</v>
      </c>
    </row>
    <row r="15638" spans="1:8" ht="15" x14ac:dyDescent="0.2">
      <c r="A15638" s="743">
        <v>45087</v>
      </c>
      <c r="B15638" s="97" t="s">
        <v>9615</v>
      </c>
      <c r="C15638" s="97" t="s">
        <v>561</v>
      </c>
      <c r="D15638" s="908" t="s">
        <v>10235</v>
      </c>
      <c r="E15638" s="182"/>
      <c r="F15638" s="182">
        <v>1000000</v>
      </c>
      <c r="G15638" s="182">
        <f t="shared" si="250"/>
        <v>1000000</v>
      </c>
      <c r="H15638" s="715" t="s">
        <v>10424</v>
      </c>
    </row>
    <row r="15639" spans="1:8" ht="15" x14ac:dyDescent="0.2">
      <c r="A15639" s="743">
        <v>45087</v>
      </c>
      <c r="B15639" s="97" t="s">
        <v>9615</v>
      </c>
      <c r="C15639" s="97" t="s">
        <v>561</v>
      </c>
      <c r="D15639" s="817" t="s">
        <v>8636</v>
      </c>
      <c r="E15639" s="95">
        <v>10000</v>
      </c>
      <c r="F15639" s="182"/>
      <c r="G15639" s="182">
        <f t="shared" si="250"/>
        <v>-10000</v>
      </c>
      <c r="H15639" s="715" t="s">
        <v>10424</v>
      </c>
    </row>
    <row r="15640" spans="1:8" ht="15" x14ac:dyDescent="0.2">
      <c r="A15640" s="743">
        <v>45089</v>
      </c>
      <c r="B15640" s="94" t="s">
        <v>3978</v>
      </c>
      <c r="C15640" s="97" t="s">
        <v>561</v>
      </c>
      <c r="D15640" s="908" t="s">
        <v>10249</v>
      </c>
      <c r="E15640" s="95"/>
      <c r="F15640" s="95">
        <v>337081</v>
      </c>
      <c r="G15640" s="182">
        <f t="shared" si="250"/>
        <v>337081</v>
      </c>
      <c r="H15640" s="715" t="s">
        <v>10424</v>
      </c>
    </row>
    <row r="15641" spans="1:8" ht="15" x14ac:dyDescent="0.2">
      <c r="A15641" s="743">
        <v>45089</v>
      </c>
      <c r="B15641" s="94" t="s">
        <v>37</v>
      </c>
      <c r="C15641" s="97" t="s">
        <v>561</v>
      </c>
      <c r="D15641" s="908" t="s">
        <v>10505</v>
      </c>
      <c r="E15641" s="95"/>
      <c r="F15641" s="95">
        <v>188568</v>
      </c>
      <c r="G15641" s="182">
        <f t="shared" si="250"/>
        <v>188568</v>
      </c>
      <c r="H15641" s="715" t="s">
        <v>10424</v>
      </c>
    </row>
    <row r="15642" spans="1:8" ht="15" x14ac:dyDescent="0.2">
      <c r="A15642" s="743">
        <v>45091</v>
      </c>
      <c r="B15642" s="94" t="s">
        <v>3979</v>
      </c>
      <c r="C15642" s="97" t="s">
        <v>561</v>
      </c>
      <c r="D15642" s="817" t="s">
        <v>10267</v>
      </c>
      <c r="E15642" s="95"/>
      <c r="F15642" s="95">
        <v>30000</v>
      </c>
      <c r="G15642" s="182">
        <f t="shared" si="250"/>
        <v>30000</v>
      </c>
      <c r="H15642" s="715" t="s">
        <v>10424</v>
      </c>
    </row>
    <row r="15643" spans="1:8" ht="15" x14ac:dyDescent="0.2">
      <c r="A15643" s="743">
        <v>45091</v>
      </c>
      <c r="B15643" s="94" t="s">
        <v>9940</v>
      </c>
      <c r="C15643" s="97" t="s">
        <v>561</v>
      </c>
      <c r="D15643" s="817" t="s">
        <v>10289</v>
      </c>
      <c r="E15643" s="95"/>
      <c r="F15643" s="95">
        <v>1500000</v>
      </c>
      <c r="G15643" s="95">
        <f t="shared" si="250"/>
        <v>1500000</v>
      </c>
      <c r="H15643" s="715" t="s">
        <v>10424</v>
      </c>
    </row>
    <row r="15644" spans="1:8" ht="15" x14ac:dyDescent="0.2">
      <c r="A15644" s="743">
        <v>45091</v>
      </c>
      <c r="B15644" s="94" t="s">
        <v>9940</v>
      </c>
      <c r="C15644" s="97" t="s">
        <v>561</v>
      </c>
      <c r="D15644" s="817" t="s">
        <v>10290</v>
      </c>
      <c r="E15644" s="95"/>
      <c r="F15644" s="95">
        <v>7000000</v>
      </c>
      <c r="G15644" s="95">
        <f t="shared" si="250"/>
        <v>7000000</v>
      </c>
      <c r="H15644" s="715" t="s">
        <v>10424</v>
      </c>
    </row>
    <row r="15645" spans="1:8" ht="15" x14ac:dyDescent="0.2">
      <c r="A15645" s="743">
        <v>45091</v>
      </c>
      <c r="B15645" s="94" t="s">
        <v>9940</v>
      </c>
      <c r="C15645" s="97" t="s">
        <v>561</v>
      </c>
      <c r="D15645" s="817" t="s">
        <v>10291</v>
      </c>
      <c r="E15645" s="95"/>
      <c r="F15645" s="95">
        <v>8580000</v>
      </c>
      <c r="G15645" s="95">
        <f t="shared" si="250"/>
        <v>8580000</v>
      </c>
      <c r="H15645" s="715" t="s">
        <v>10424</v>
      </c>
    </row>
    <row r="15646" spans="1:8" ht="15" x14ac:dyDescent="0.2">
      <c r="A15646" s="743">
        <v>45091</v>
      </c>
      <c r="B15646" s="94" t="s">
        <v>8982</v>
      </c>
      <c r="C15646" s="97" t="s">
        <v>561</v>
      </c>
      <c r="D15646" s="817" t="s">
        <v>10268</v>
      </c>
      <c r="E15646" s="95"/>
      <c r="F15646" s="95">
        <v>6882037</v>
      </c>
      <c r="G15646" s="95">
        <f t="shared" si="250"/>
        <v>6882037</v>
      </c>
      <c r="H15646" s="715" t="s">
        <v>10424</v>
      </c>
    </row>
    <row r="15647" spans="1:8" ht="15" x14ac:dyDescent="0.2">
      <c r="A15647" s="743">
        <v>45091</v>
      </c>
      <c r="B15647" s="94" t="s">
        <v>8982</v>
      </c>
      <c r="C15647" s="97" t="s">
        <v>561</v>
      </c>
      <c r="D15647" s="817" t="s">
        <v>8636</v>
      </c>
      <c r="E15647" s="95">
        <v>68820</v>
      </c>
      <c r="F15647" s="95"/>
      <c r="G15647" s="95">
        <f t="shared" si="250"/>
        <v>-68820</v>
      </c>
      <c r="H15647" s="715" t="s">
        <v>10424</v>
      </c>
    </row>
    <row r="15648" spans="1:8" ht="15" x14ac:dyDescent="0.2">
      <c r="A15648" s="743">
        <v>45094</v>
      </c>
      <c r="B15648" s="94" t="s">
        <v>9940</v>
      </c>
      <c r="C15648" s="97" t="s">
        <v>561</v>
      </c>
      <c r="D15648" s="817" t="s">
        <v>10289</v>
      </c>
      <c r="E15648" s="95"/>
      <c r="F15648" s="95">
        <v>2000000</v>
      </c>
      <c r="G15648" s="95">
        <f t="shared" si="250"/>
        <v>2000000</v>
      </c>
      <c r="H15648" s="715" t="s">
        <v>10424</v>
      </c>
    </row>
    <row r="15649" spans="1:8" ht="15" x14ac:dyDescent="0.2">
      <c r="A15649" s="743">
        <v>45096</v>
      </c>
      <c r="B15649" s="94" t="s">
        <v>9940</v>
      </c>
      <c r="C15649" s="97" t="s">
        <v>561</v>
      </c>
      <c r="D15649" s="817" t="s">
        <v>10289</v>
      </c>
      <c r="E15649" s="95"/>
      <c r="F15649" s="95">
        <v>750000</v>
      </c>
      <c r="G15649" s="95">
        <f t="shared" si="250"/>
        <v>750000</v>
      </c>
      <c r="H15649" s="715" t="s">
        <v>10424</v>
      </c>
    </row>
    <row r="15650" spans="1:8" ht="15" x14ac:dyDescent="0.2">
      <c r="A15650" s="743">
        <v>45097</v>
      </c>
      <c r="B15650" s="94" t="s">
        <v>8752</v>
      </c>
      <c r="C15650" s="97" t="s">
        <v>561</v>
      </c>
      <c r="D15650" s="817" t="s">
        <v>10304</v>
      </c>
      <c r="E15650" s="95"/>
      <c r="F15650" s="95">
        <v>4630960.1100000003</v>
      </c>
      <c r="G15650" s="95">
        <f t="shared" si="250"/>
        <v>4630960.1100000003</v>
      </c>
      <c r="H15650" s="715" t="s">
        <v>10424</v>
      </c>
    </row>
    <row r="15651" spans="1:8" ht="15" x14ac:dyDescent="0.2">
      <c r="A15651" s="743">
        <v>45097</v>
      </c>
      <c r="B15651" s="94" t="s">
        <v>8752</v>
      </c>
      <c r="C15651" s="97" t="s">
        <v>561</v>
      </c>
      <c r="D15651" s="817" t="s">
        <v>10303</v>
      </c>
      <c r="E15651" s="95"/>
      <c r="F15651" s="95">
        <v>468596.31</v>
      </c>
      <c r="G15651" s="95">
        <f t="shared" si="250"/>
        <v>468596.31</v>
      </c>
      <c r="H15651" s="715" t="s">
        <v>10424</v>
      </c>
    </row>
    <row r="15652" spans="1:8" ht="15" x14ac:dyDescent="0.2">
      <c r="A15652" s="743">
        <v>45101</v>
      </c>
      <c r="B15652" s="94" t="s">
        <v>3979</v>
      </c>
      <c r="C15652" s="97" t="s">
        <v>561</v>
      </c>
      <c r="D15652" s="908" t="s">
        <v>10399</v>
      </c>
      <c r="E15652" s="95"/>
      <c r="F15652" s="95">
        <v>363834</v>
      </c>
      <c r="G15652" s="95">
        <f t="shared" si="250"/>
        <v>363834</v>
      </c>
      <c r="H15652" s="715" t="s">
        <v>10424</v>
      </c>
    </row>
    <row r="15653" spans="1:8" ht="15" x14ac:dyDescent="0.2">
      <c r="A15653" s="743">
        <v>45104</v>
      </c>
      <c r="B15653" s="94" t="s">
        <v>9516</v>
      </c>
      <c r="C15653" s="97" t="s">
        <v>561</v>
      </c>
      <c r="D15653" s="817" t="s">
        <v>10400</v>
      </c>
      <c r="E15653" s="95"/>
      <c r="F15653" s="95">
        <v>3172324</v>
      </c>
      <c r="G15653" s="95">
        <f t="shared" si="250"/>
        <v>3172324</v>
      </c>
      <c r="H15653" s="715" t="s">
        <v>10424</v>
      </c>
    </row>
    <row r="15654" spans="1:8" ht="15" x14ac:dyDescent="0.2">
      <c r="A15654" s="743">
        <v>45104</v>
      </c>
      <c r="B15654" s="94" t="s">
        <v>9827</v>
      </c>
      <c r="C15654" s="97" t="s">
        <v>561</v>
      </c>
      <c r="D15654" s="817" t="s">
        <v>10401</v>
      </c>
      <c r="E15654" s="95"/>
      <c r="F15654" s="95">
        <v>500000</v>
      </c>
      <c r="G15654" s="95">
        <f t="shared" si="250"/>
        <v>500000</v>
      </c>
      <c r="H15654" s="715" t="s">
        <v>10424</v>
      </c>
    </row>
    <row r="15655" spans="1:8" ht="15" x14ac:dyDescent="0.2">
      <c r="A15655" s="747">
        <v>45110</v>
      </c>
      <c r="B15655" s="43" t="s">
        <v>10405</v>
      </c>
      <c r="C15655" s="65" t="s">
        <v>3174</v>
      </c>
      <c r="D15655" s="111" t="s">
        <v>10439</v>
      </c>
      <c r="E15655" s="60">
        <v>4500</v>
      </c>
      <c r="F15655" s="60"/>
      <c r="G15655" s="60">
        <f t="shared" si="250"/>
        <v>-4500</v>
      </c>
      <c r="H15655" s="718" t="s">
        <v>10433</v>
      </c>
    </row>
    <row r="15656" spans="1:8" ht="15" x14ac:dyDescent="0.2">
      <c r="A15656" s="747">
        <v>45110</v>
      </c>
      <c r="B15656" s="43" t="s">
        <v>10405</v>
      </c>
      <c r="C15656" s="65" t="s">
        <v>3174</v>
      </c>
      <c r="D15656" s="111" t="s">
        <v>10440</v>
      </c>
      <c r="E15656" s="60">
        <v>11660</v>
      </c>
      <c r="F15656" s="60"/>
      <c r="G15656" s="60">
        <f t="shared" si="250"/>
        <v>-11660</v>
      </c>
      <c r="H15656" s="718" t="s">
        <v>10433</v>
      </c>
    </row>
    <row r="15657" spans="1:8" ht="15" x14ac:dyDescent="0.2">
      <c r="A15657" s="747">
        <v>45110</v>
      </c>
      <c r="B15657" s="43" t="s">
        <v>16</v>
      </c>
      <c r="C15657" s="65" t="s">
        <v>103</v>
      </c>
      <c r="D15657" s="111" t="s">
        <v>10320</v>
      </c>
      <c r="E15657" s="60">
        <v>2500</v>
      </c>
      <c r="F15657" s="60"/>
      <c r="G15657" s="60">
        <f t="shared" si="250"/>
        <v>-2500</v>
      </c>
      <c r="H15657" s="718" t="s">
        <v>10433</v>
      </c>
    </row>
    <row r="15658" spans="1:8" ht="15" x14ac:dyDescent="0.2">
      <c r="A15658" s="747">
        <v>45111</v>
      </c>
      <c r="B15658" s="43" t="s">
        <v>10405</v>
      </c>
      <c r="C15658" s="65" t="s">
        <v>5791</v>
      </c>
      <c r="D15658" s="111" t="s">
        <v>372</v>
      </c>
      <c r="E15658" s="60">
        <v>450</v>
      </c>
      <c r="F15658" s="60"/>
      <c r="G15658" s="60">
        <f t="shared" si="250"/>
        <v>-450</v>
      </c>
      <c r="H15658" s="718" t="s">
        <v>10433</v>
      </c>
    </row>
    <row r="15659" spans="1:8" ht="15" x14ac:dyDescent="0.2">
      <c r="A15659" s="747">
        <v>45111</v>
      </c>
      <c r="B15659" s="43" t="s">
        <v>9877</v>
      </c>
      <c r="C15659" s="65" t="s">
        <v>3174</v>
      </c>
      <c r="D15659" s="111" t="s">
        <v>10441</v>
      </c>
      <c r="E15659" s="60">
        <v>8292</v>
      </c>
      <c r="F15659" s="60"/>
      <c r="G15659" s="60">
        <f t="shared" si="250"/>
        <v>-8292</v>
      </c>
      <c r="H15659" s="718" t="s">
        <v>10433</v>
      </c>
    </row>
    <row r="15660" spans="1:8" ht="15" x14ac:dyDescent="0.2">
      <c r="A15660" s="747">
        <v>45111</v>
      </c>
      <c r="B15660" s="65" t="s">
        <v>11021</v>
      </c>
      <c r="C15660" s="65" t="s">
        <v>3174</v>
      </c>
      <c r="D15660" s="111" t="s">
        <v>10442</v>
      </c>
      <c r="E15660" s="60">
        <v>12440</v>
      </c>
      <c r="F15660" s="60"/>
      <c r="G15660" s="60">
        <f t="shared" si="250"/>
        <v>-12440</v>
      </c>
      <c r="H15660" s="718" t="s">
        <v>10433</v>
      </c>
    </row>
    <row r="15661" spans="1:8" ht="15" x14ac:dyDescent="0.2">
      <c r="A15661" s="747">
        <v>45111</v>
      </c>
      <c r="B15661" s="43" t="s">
        <v>10405</v>
      </c>
      <c r="C15661" s="65" t="s">
        <v>3174</v>
      </c>
      <c r="D15661" s="111" t="s">
        <v>10443</v>
      </c>
      <c r="E15661" s="60">
        <v>38450</v>
      </c>
      <c r="F15661" s="60"/>
      <c r="G15661" s="60">
        <f t="shared" si="250"/>
        <v>-38450</v>
      </c>
      <c r="H15661" s="718" t="s">
        <v>10433</v>
      </c>
    </row>
    <row r="15662" spans="1:8" ht="15" x14ac:dyDescent="0.2">
      <c r="A15662" s="747">
        <v>45111</v>
      </c>
      <c r="B15662" s="43" t="s">
        <v>10405</v>
      </c>
      <c r="C15662" s="65" t="s">
        <v>288</v>
      </c>
      <c r="D15662" s="111" t="s">
        <v>9669</v>
      </c>
      <c r="E15662" s="60">
        <v>218</v>
      </c>
      <c r="F15662" s="60"/>
      <c r="G15662" s="60">
        <f t="shared" si="250"/>
        <v>-218</v>
      </c>
      <c r="H15662" s="718" t="s">
        <v>10433</v>
      </c>
    </row>
    <row r="15663" spans="1:8" ht="15" x14ac:dyDescent="0.2">
      <c r="A15663" s="747">
        <v>45111</v>
      </c>
      <c r="B15663" s="43" t="s">
        <v>8982</v>
      </c>
      <c r="C15663" s="65" t="s">
        <v>5791</v>
      </c>
      <c r="D15663" s="111" t="s">
        <v>10444</v>
      </c>
      <c r="E15663" s="60">
        <v>1000</v>
      </c>
      <c r="F15663" s="60"/>
      <c r="G15663" s="60">
        <f t="shared" si="250"/>
        <v>-1000</v>
      </c>
      <c r="H15663" s="718" t="s">
        <v>10433</v>
      </c>
    </row>
    <row r="15664" spans="1:8" ht="15" x14ac:dyDescent="0.2">
      <c r="A15664" s="747">
        <v>45111</v>
      </c>
      <c r="B15664" s="43" t="s">
        <v>9877</v>
      </c>
      <c r="C15664" s="65" t="s">
        <v>6304</v>
      </c>
      <c r="D15664" s="111" t="s">
        <v>10324</v>
      </c>
      <c r="E15664" s="60">
        <v>17000</v>
      </c>
      <c r="F15664" s="60"/>
      <c r="G15664" s="60">
        <f t="shared" si="250"/>
        <v>-17000</v>
      </c>
      <c r="H15664" s="718" t="s">
        <v>10433</v>
      </c>
    </row>
    <row r="15665" spans="1:8" ht="15" x14ac:dyDescent="0.2">
      <c r="A15665" s="747">
        <v>45111</v>
      </c>
      <c r="B15665" s="43" t="s">
        <v>9463</v>
      </c>
      <c r="C15665" s="65" t="s">
        <v>5791</v>
      </c>
      <c r="D15665" s="111" t="s">
        <v>10445</v>
      </c>
      <c r="E15665" s="60">
        <v>1000</v>
      </c>
      <c r="F15665" s="60"/>
      <c r="G15665" s="60">
        <f t="shared" si="250"/>
        <v>-1000</v>
      </c>
      <c r="H15665" s="718" t="s">
        <v>10433</v>
      </c>
    </row>
    <row r="15666" spans="1:8" ht="15" x14ac:dyDescent="0.2">
      <c r="A15666" s="747">
        <v>45111</v>
      </c>
      <c r="B15666" s="43" t="s">
        <v>10447</v>
      </c>
      <c r="C15666" s="65" t="s">
        <v>5791</v>
      </c>
      <c r="D15666" s="111" t="s">
        <v>10446</v>
      </c>
      <c r="E15666" s="60">
        <v>200</v>
      </c>
      <c r="F15666" s="60"/>
      <c r="G15666" s="60">
        <f t="shared" si="250"/>
        <v>-200</v>
      </c>
      <c r="H15666" s="718" t="s">
        <v>10433</v>
      </c>
    </row>
    <row r="15667" spans="1:8" ht="15" x14ac:dyDescent="0.2">
      <c r="A15667" s="747">
        <v>45111</v>
      </c>
      <c r="B15667" s="43" t="s">
        <v>9877</v>
      </c>
      <c r="C15667" s="65" t="s">
        <v>5791</v>
      </c>
      <c r="D15667" s="111" t="s">
        <v>372</v>
      </c>
      <c r="E15667" s="60">
        <v>800</v>
      </c>
      <c r="F15667" s="60"/>
      <c r="G15667" s="60">
        <f t="shared" si="250"/>
        <v>-800</v>
      </c>
      <c r="H15667" s="718" t="s">
        <v>10433</v>
      </c>
    </row>
    <row r="15668" spans="1:8" ht="15" x14ac:dyDescent="0.2">
      <c r="A15668" s="747">
        <v>45111</v>
      </c>
      <c r="B15668" s="43" t="s">
        <v>10405</v>
      </c>
      <c r="C15668" s="65" t="s">
        <v>5791</v>
      </c>
      <c r="D15668" s="111" t="s">
        <v>372</v>
      </c>
      <c r="E15668" s="60">
        <v>2000</v>
      </c>
      <c r="F15668" s="60"/>
      <c r="G15668" s="60">
        <f t="shared" si="250"/>
        <v>-2000</v>
      </c>
      <c r="H15668" s="718" t="s">
        <v>10433</v>
      </c>
    </row>
    <row r="15669" spans="1:8" ht="15" x14ac:dyDescent="0.2">
      <c r="A15669" s="747">
        <v>45111</v>
      </c>
      <c r="B15669" s="43" t="s">
        <v>9463</v>
      </c>
      <c r="C15669" s="65" t="s">
        <v>5791</v>
      </c>
      <c r="D15669" s="111" t="s">
        <v>372</v>
      </c>
      <c r="E15669" s="60">
        <v>1500</v>
      </c>
      <c r="F15669" s="60"/>
      <c r="G15669" s="60">
        <f t="shared" si="250"/>
        <v>-1500</v>
      </c>
      <c r="H15669" s="718" t="s">
        <v>10433</v>
      </c>
    </row>
    <row r="15670" spans="1:8" ht="15" x14ac:dyDescent="0.2">
      <c r="A15670" s="747">
        <v>45111</v>
      </c>
      <c r="B15670" s="43" t="s">
        <v>25</v>
      </c>
      <c r="C15670" s="65" t="s">
        <v>8230</v>
      </c>
      <c r="D15670" s="111" t="s">
        <v>6365</v>
      </c>
      <c r="E15670" s="60">
        <v>280</v>
      </c>
      <c r="F15670" s="60"/>
      <c r="G15670" s="60">
        <f t="shared" si="250"/>
        <v>-280</v>
      </c>
      <c r="H15670" s="718" t="s">
        <v>10433</v>
      </c>
    </row>
    <row r="15671" spans="1:8" ht="15" x14ac:dyDescent="0.2">
      <c r="A15671" s="747">
        <v>45111</v>
      </c>
      <c r="B15671" s="43" t="s">
        <v>16</v>
      </c>
      <c r="C15671" s="65" t="s">
        <v>8230</v>
      </c>
      <c r="D15671" s="111" t="s">
        <v>6365</v>
      </c>
      <c r="E15671" s="60">
        <v>190</v>
      </c>
      <c r="F15671" s="60"/>
      <c r="G15671" s="60">
        <f t="shared" si="250"/>
        <v>-190</v>
      </c>
      <c r="H15671" s="718" t="s">
        <v>10433</v>
      </c>
    </row>
    <row r="15672" spans="1:8" ht="15" x14ac:dyDescent="0.2">
      <c r="A15672" s="747">
        <v>45111</v>
      </c>
      <c r="B15672" s="43" t="s">
        <v>16</v>
      </c>
      <c r="C15672" s="65" t="s">
        <v>16</v>
      </c>
      <c r="D15672" s="111" t="s">
        <v>10150</v>
      </c>
      <c r="E15672" s="60">
        <v>500</v>
      </c>
      <c r="F15672" s="60"/>
      <c r="G15672" s="60">
        <f t="shared" si="250"/>
        <v>-500</v>
      </c>
      <c r="H15672" s="718" t="s">
        <v>10433</v>
      </c>
    </row>
    <row r="15673" spans="1:8" ht="15" x14ac:dyDescent="0.2">
      <c r="A15673" s="747">
        <v>45111</v>
      </c>
      <c r="B15673" s="43" t="s">
        <v>10447</v>
      </c>
      <c r="C15673" s="65" t="s">
        <v>5791</v>
      </c>
      <c r="D15673" s="111" t="s">
        <v>372</v>
      </c>
      <c r="E15673" s="60">
        <v>500</v>
      </c>
      <c r="F15673" s="60"/>
      <c r="G15673" s="60">
        <f t="shared" si="250"/>
        <v>-500</v>
      </c>
      <c r="H15673" s="718" t="s">
        <v>10433</v>
      </c>
    </row>
    <row r="15674" spans="1:8" ht="15" x14ac:dyDescent="0.2">
      <c r="A15674" s="747">
        <v>45111</v>
      </c>
      <c r="B15674" s="43" t="s">
        <v>10405</v>
      </c>
      <c r="C15674" s="65" t="s">
        <v>6304</v>
      </c>
      <c r="D15674" s="111" t="s">
        <v>10448</v>
      </c>
      <c r="E15674" s="60">
        <v>3800</v>
      </c>
      <c r="F15674" s="60"/>
      <c r="G15674" s="60">
        <f t="shared" si="250"/>
        <v>-3800</v>
      </c>
      <c r="H15674" s="718" t="s">
        <v>10433</v>
      </c>
    </row>
    <row r="15675" spans="1:8" ht="15" x14ac:dyDescent="0.2">
      <c r="A15675" s="747">
        <v>45111</v>
      </c>
      <c r="B15675" s="43" t="s">
        <v>9463</v>
      </c>
      <c r="C15675" s="65" t="s">
        <v>3174</v>
      </c>
      <c r="D15675" s="111" t="s">
        <v>10026</v>
      </c>
      <c r="E15675" s="60">
        <v>690</v>
      </c>
      <c r="F15675" s="60"/>
      <c r="G15675" s="60">
        <f t="shared" si="250"/>
        <v>-690</v>
      </c>
      <c r="H15675" s="718" t="s">
        <v>10433</v>
      </c>
    </row>
    <row r="15676" spans="1:8" ht="15" x14ac:dyDescent="0.2">
      <c r="A15676" s="747">
        <v>45112</v>
      </c>
      <c r="B15676" s="65" t="s">
        <v>11021</v>
      </c>
      <c r="C15676" s="65" t="s">
        <v>3174</v>
      </c>
      <c r="D15676" s="111" t="s">
        <v>10451</v>
      </c>
      <c r="E15676" s="60">
        <v>11000</v>
      </c>
      <c r="F15676" s="60"/>
      <c r="G15676" s="60">
        <f t="shared" ref="G15676:G15727" si="251">F15676-E15676</f>
        <v>-11000</v>
      </c>
      <c r="H15676" s="718" t="s">
        <v>10433</v>
      </c>
    </row>
    <row r="15677" spans="1:8" ht="15" x14ac:dyDescent="0.2">
      <c r="A15677" s="747">
        <v>45112</v>
      </c>
      <c r="B15677" s="43" t="s">
        <v>10405</v>
      </c>
      <c r="C15677" s="65" t="s">
        <v>288</v>
      </c>
      <c r="D15677" s="111" t="s">
        <v>8577</v>
      </c>
      <c r="E15677" s="60">
        <v>1300</v>
      </c>
      <c r="F15677" s="60"/>
      <c r="G15677" s="60">
        <f t="shared" si="251"/>
        <v>-1300</v>
      </c>
      <c r="H15677" s="718" t="s">
        <v>10433</v>
      </c>
    </row>
    <row r="15678" spans="1:8" ht="15" x14ac:dyDescent="0.2">
      <c r="A15678" s="747">
        <v>45112</v>
      </c>
      <c r="B15678" s="43" t="s">
        <v>9516</v>
      </c>
      <c r="C15678" s="43" t="s">
        <v>10449</v>
      </c>
      <c r="D15678" s="111" t="s">
        <v>10450</v>
      </c>
      <c r="E15678" s="60">
        <v>200000</v>
      </c>
      <c r="F15678" s="60"/>
      <c r="G15678" s="60">
        <f t="shared" si="251"/>
        <v>-200000</v>
      </c>
      <c r="H15678" s="718" t="s">
        <v>10433</v>
      </c>
    </row>
    <row r="15679" spans="1:8" ht="15" x14ac:dyDescent="0.2">
      <c r="A15679" s="747">
        <v>45112</v>
      </c>
      <c r="B15679" s="43" t="s">
        <v>16</v>
      </c>
      <c r="C15679" s="65" t="s">
        <v>103</v>
      </c>
      <c r="D15679" s="111" t="s">
        <v>10320</v>
      </c>
      <c r="E15679" s="60">
        <v>3000</v>
      </c>
      <c r="F15679" s="60"/>
      <c r="G15679" s="60">
        <f t="shared" si="251"/>
        <v>-3000</v>
      </c>
      <c r="H15679" s="718" t="s">
        <v>10433</v>
      </c>
    </row>
    <row r="15680" spans="1:8" ht="15" x14ac:dyDescent="0.2">
      <c r="A15680" s="747">
        <v>45112</v>
      </c>
      <c r="B15680" s="43" t="s">
        <v>9877</v>
      </c>
      <c r="C15680" s="65" t="s">
        <v>10453</v>
      </c>
      <c r="D15680" s="111" t="s">
        <v>10452</v>
      </c>
      <c r="E15680" s="60">
        <v>2000</v>
      </c>
      <c r="F15680" s="60"/>
      <c r="G15680" s="60">
        <f t="shared" si="251"/>
        <v>-2000</v>
      </c>
      <c r="H15680" s="718" t="s">
        <v>10433</v>
      </c>
    </row>
    <row r="15681" spans="1:8" ht="15" x14ac:dyDescent="0.2">
      <c r="A15681" s="747">
        <v>45113</v>
      </c>
      <c r="B15681" s="65" t="s">
        <v>11021</v>
      </c>
      <c r="C15681" s="65" t="s">
        <v>5791</v>
      </c>
      <c r="D15681" s="111" t="s">
        <v>10454</v>
      </c>
      <c r="E15681" s="60">
        <v>1200</v>
      </c>
      <c r="F15681" s="60"/>
      <c r="G15681" s="60">
        <f t="shared" si="251"/>
        <v>-1200</v>
      </c>
      <c r="H15681" s="718" t="s">
        <v>10433</v>
      </c>
    </row>
    <row r="15682" spans="1:8" ht="15" x14ac:dyDescent="0.2">
      <c r="A15682" s="747">
        <v>45113</v>
      </c>
      <c r="B15682" s="43" t="s">
        <v>8653</v>
      </c>
      <c r="C15682" s="65" t="s">
        <v>3174</v>
      </c>
      <c r="D15682" s="111" t="s">
        <v>10455</v>
      </c>
      <c r="E15682" s="60">
        <v>65000</v>
      </c>
      <c r="F15682" s="60"/>
      <c r="G15682" s="60">
        <f t="shared" si="251"/>
        <v>-65000</v>
      </c>
      <c r="H15682" s="718" t="s">
        <v>10433</v>
      </c>
    </row>
    <row r="15683" spans="1:8" ht="15" x14ac:dyDescent="0.2">
      <c r="A15683" s="747">
        <v>45113</v>
      </c>
      <c r="B15683" s="43" t="s">
        <v>10405</v>
      </c>
      <c r="C15683" s="65" t="s">
        <v>3174</v>
      </c>
      <c r="D15683" s="111" t="s">
        <v>9654</v>
      </c>
      <c r="E15683" s="60">
        <v>27000</v>
      </c>
      <c r="F15683" s="60"/>
      <c r="G15683" s="60">
        <f t="shared" si="251"/>
        <v>-27000</v>
      </c>
      <c r="H15683" s="718" t="s">
        <v>10433</v>
      </c>
    </row>
    <row r="15684" spans="1:8" ht="15" x14ac:dyDescent="0.2">
      <c r="A15684" s="747">
        <v>45113</v>
      </c>
      <c r="B15684" s="43" t="s">
        <v>8653</v>
      </c>
      <c r="C15684" s="65" t="s">
        <v>5791</v>
      </c>
      <c r="D15684" s="111" t="s">
        <v>10456</v>
      </c>
      <c r="E15684" s="60">
        <v>3000</v>
      </c>
      <c r="F15684" s="60"/>
      <c r="G15684" s="60">
        <f t="shared" si="251"/>
        <v>-3000</v>
      </c>
      <c r="H15684" s="718" t="s">
        <v>10433</v>
      </c>
    </row>
    <row r="15685" spans="1:8" ht="15" x14ac:dyDescent="0.2">
      <c r="A15685" s="747">
        <v>45113</v>
      </c>
      <c r="B15685" s="43" t="s">
        <v>9516</v>
      </c>
      <c r="C15685" s="65" t="s">
        <v>799</v>
      </c>
      <c r="D15685" s="111" t="s">
        <v>10457</v>
      </c>
      <c r="E15685" s="60">
        <v>6600</v>
      </c>
      <c r="F15685" s="60"/>
      <c r="G15685" s="60">
        <f t="shared" si="251"/>
        <v>-6600</v>
      </c>
      <c r="H15685" s="718" t="s">
        <v>10433</v>
      </c>
    </row>
    <row r="15686" spans="1:8" ht="15" x14ac:dyDescent="0.2">
      <c r="A15686" s="747">
        <v>45113</v>
      </c>
      <c r="B15686" s="43" t="s">
        <v>8653</v>
      </c>
      <c r="C15686" s="65" t="s">
        <v>3174</v>
      </c>
      <c r="D15686" s="111" t="s">
        <v>10455</v>
      </c>
      <c r="E15686" s="60">
        <v>89300</v>
      </c>
      <c r="F15686" s="60"/>
      <c r="G15686" s="60">
        <f t="shared" si="251"/>
        <v>-89300</v>
      </c>
      <c r="H15686" s="718" t="s">
        <v>10433</v>
      </c>
    </row>
    <row r="15687" spans="1:8" ht="15" x14ac:dyDescent="0.2">
      <c r="A15687" s="747">
        <v>45113</v>
      </c>
      <c r="B15687" s="65" t="s">
        <v>11021</v>
      </c>
      <c r="C15687" s="65" t="s">
        <v>6765</v>
      </c>
      <c r="D15687" s="111" t="s">
        <v>10346</v>
      </c>
      <c r="E15687" s="60">
        <v>521800</v>
      </c>
      <c r="F15687" s="60"/>
      <c r="G15687" s="60">
        <f t="shared" si="251"/>
        <v>-521800</v>
      </c>
      <c r="H15687" s="718" t="s">
        <v>10433</v>
      </c>
    </row>
    <row r="15688" spans="1:8" ht="15" x14ac:dyDescent="0.2">
      <c r="A15688" s="747">
        <v>45113</v>
      </c>
      <c r="B15688" s="65" t="s">
        <v>11021</v>
      </c>
      <c r="C15688" s="65" t="s">
        <v>6765</v>
      </c>
      <c r="D15688" s="111" t="s">
        <v>10346</v>
      </c>
      <c r="E15688" s="60">
        <v>484000</v>
      </c>
      <c r="F15688" s="60"/>
      <c r="G15688" s="60">
        <f t="shared" si="251"/>
        <v>-484000</v>
      </c>
      <c r="H15688" s="718" t="s">
        <v>10433</v>
      </c>
    </row>
    <row r="15689" spans="1:8" ht="15" x14ac:dyDescent="0.2">
      <c r="A15689" s="747">
        <v>45113</v>
      </c>
      <c r="B15689" s="43" t="s">
        <v>10405</v>
      </c>
      <c r="C15689" s="65" t="s">
        <v>3174</v>
      </c>
      <c r="D15689" s="111" t="s">
        <v>4344</v>
      </c>
      <c r="E15689" s="60">
        <v>9890</v>
      </c>
      <c r="F15689" s="60"/>
      <c r="G15689" s="60">
        <f t="shared" si="251"/>
        <v>-9890</v>
      </c>
      <c r="H15689" s="718" t="s">
        <v>10433</v>
      </c>
    </row>
    <row r="15690" spans="1:8" ht="15" x14ac:dyDescent="0.2">
      <c r="A15690" s="747">
        <v>45113</v>
      </c>
      <c r="B15690" s="43" t="s">
        <v>9463</v>
      </c>
      <c r="C15690" s="65" t="s">
        <v>3174</v>
      </c>
      <c r="D15690" s="111" t="s">
        <v>10471</v>
      </c>
      <c r="E15690" s="60">
        <v>5540</v>
      </c>
      <c r="F15690" s="60"/>
      <c r="G15690" s="60">
        <f t="shared" si="251"/>
        <v>-5540</v>
      </c>
      <c r="H15690" s="718" t="s">
        <v>10433</v>
      </c>
    </row>
    <row r="15691" spans="1:8" ht="15" x14ac:dyDescent="0.2">
      <c r="A15691" s="747">
        <v>45113</v>
      </c>
      <c r="B15691" s="43" t="s">
        <v>16</v>
      </c>
      <c r="C15691" s="65" t="s">
        <v>103</v>
      </c>
      <c r="D15691" s="111" t="s">
        <v>10320</v>
      </c>
      <c r="E15691" s="60">
        <v>4000</v>
      </c>
      <c r="F15691" s="60"/>
      <c r="G15691" s="60">
        <f t="shared" si="251"/>
        <v>-4000</v>
      </c>
      <c r="H15691" s="718" t="s">
        <v>10433</v>
      </c>
    </row>
    <row r="15692" spans="1:8" ht="15" x14ac:dyDescent="0.2">
      <c r="A15692" s="747">
        <v>45114</v>
      </c>
      <c r="B15692" s="43" t="s">
        <v>9877</v>
      </c>
      <c r="C15692" s="65" t="s">
        <v>5791</v>
      </c>
      <c r="D15692" s="111" t="s">
        <v>372</v>
      </c>
      <c r="E15692" s="60">
        <v>800</v>
      </c>
      <c r="F15692" s="60"/>
      <c r="G15692" s="60">
        <f t="shared" si="251"/>
        <v>-800</v>
      </c>
      <c r="H15692" s="718" t="s">
        <v>10433</v>
      </c>
    </row>
    <row r="15693" spans="1:8" ht="15" x14ac:dyDescent="0.2">
      <c r="A15693" s="747">
        <v>45114</v>
      </c>
      <c r="B15693" s="43" t="s">
        <v>10405</v>
      </c>
      <c r="C15693" s="65" t="s">
        <v>5791</v>
      </c>
      <c r="D15693" s="111" t="s">
        <v>372</v>
      </c>
      <c r="E15693" s="60">
        <v>1800</v>
      </c>
      <c r="F15693" s="60"/>
      <c r="G15693" s="60">
        <f t="shared" si="251"/>
        <v>-1800</v>
      </c>
      <c r="H15693" s="718" t="s">
        <v>10433</v>
      </c>
    </row>
    <row r="15694" spans="1:8" ht="15" x14ac:dyDescent="0.2">
      <c r="A15694" s="747">
        <v>45114</v>
      </c>
      <c r="B15694" s="43" t="s">
        <v>9877</v>
      </c>
      <c r="C15694" s="65" t="s">
        <v>3174</v>
      </c>
      <c r="D15694" s="111" t="s">
        <v>10473</v>
      </c>
      <c r="E15694" s="60">
        <v>5467</v>
      </c>
      <c r="F15694" s="60"/>
      <c r="G15694" s="60">
        <f t="shared" si="251"/>
        <v>-5467</v>
      </c>
      <c r="H15694" s="718" t="s">
        <v>10433</v>
      </c>
    </row>
    <row r="15695" spans="1:8" ht="15" x14ac:dyDescent="0.2">
      <c r="A15695" s="747">
        <v>45114</v>
      </c>
      <c r="B15695" s="43" t="s">
        <v>9463</v>
      </c>
      <c r="C15695" s="65" t="s">
        <v>3174</v>
      </c>
      <c r="D15695" s="111" t="s">
        <v>10473</v>
      </c>
      <c r="E15695" s="60">
        <v>5467</v>
      </c>
      <c r="F15695" s="60"/>
      <c r="G15695" s="60">
        <f t="shared" si="251"/>
        <v>-5467</v>
      </c>
      <c r="H15695" s="718" t="s">
        <v>10433</v>
      </c>
    </row>
    <row r="15696" spans="1:8" ht="15" x14ac:dyDescent="0.2">
      <c r="A15696" s="747">
        <v>45114</v>
      </c>
      <c r="B15696" s="43" t="s">
        <v>10405</v>
      </c>
      <c r="C15696" s="65" t="s">
        <v>3174</v>
      </c>
      <c r="D15696" s="111" t="s">
        <v>10473</v>
      </c>
      <c r="E15696" s="60">
        <v>5467</v>
      </c>
      <c r="F15696" s="60"/>
      <c r="G15696" s="60">
        <f t="shared" si="251"/>
        <v>-5467</v>
      </c>
      <c r="H15696" s="718" t="s">
        <v>10433</v>
      </c>
    </row>
    <row r="15697" spans="1:8" ht="15" x14ac:dyDescent="0.2">
      <c r="A15697" s="747">
        <v>45114</v>
      </c>
      <c r="B15697" s="43" t="s">
        <v>9572</v>
      </c>
      <c r="C15697" s="65" t="s">
        <v>3174</v>
      </c>
      <c r="D15697" s="111" t="s">
        <v>10474</v>
      </c>
      <c r="E15697" s="60">
        <v>1100</v>
      </c>
      <c r="F15697" s="60"/>
      <c r="G15697" s="60">
        <f t="shared" si="251"/>
        <v>-1100</v>
      </c>
      <c r="H15697" s="718" t="s">
        <v>10433</v>
      </c>
    </row>
    <row r="15698" spans="1:8" ht="15" x14ac:dyDescent="0.2">
      <c r="A15698" s="747">
        <v>45115</v>
      </c>
      <c r="B15698" s="43" t="s">
        <v>10253</v>
      </c>
      <c r="C15698" s="65" t="s">
        <v>394</v>
      </c>
      <c r="D15698" s="111" t="s">
        <v>7942</v>
      </c>
      <c r="E15698" s="60">
        <v>1000</v>
      </c>
      <c r="F15698" s="60"/>
      <c r="G15698" s="60">
        <f t="shared" si="251"/>
        <v>-1000</v>
      </c>
      <c r="H15698" s="718" t="s">
        <v>10433</v>
      </c>
    </row>
    <row r="15699" spans="1:8" ht="15" x14ac:dyDescent="0.2">
      <c r="A15699" s="747">
        <v>45115</v>
      </c>
      <c r="B15699" s="43" t="s">
        <v>9572</v>
      </c>
      <c r="C15699" s="65" t="s">
        <v>3174</v>
      </c>
      <c r="D15699" s="111" t="s">
        <v>10603</v>
      </c>
      <c r="E15699" s="60">
        <v>1250</v>
      </c>
      <c r="F15699" s="60"/>
      <c r="G15699" s="60">
        <f t="shared" si="251"/>
        <v>-1250</v>
      </c>
      <c r="H15699" s="718" t="s">
        <v>10433</v>
      </c>
    </row>
    <row r="15700" spans="1:8" ht="15" x14ac:dyDescent="0.2">
      <c r="A15700" s="747">
        <v>45115</v>
      </c>
      <c r="B15700" s="43" t="s">
        <v>10405</v>
      </c>
      <c r="C15700" s="65" t="s">
        <v>288</v>
      </c>
      <c r="D15700" s="111" t="s">
        <v>8758</v>
      </c>
      <c r="E15700" s="60">
        <v>900</v>
      </c>
      <c r="F15700" s="60"/>
      <c r="G15700" s="60">
        <f t="shared" si="251"/>
        <v>-900</v>
      </c>
      <c r="H15700" s="718" t="s">
        <v>10433</v>
      </c>
    </row>
    <row r="15701" spans="1:8" ht="15" x14ac:dyDescent="0.2">
      <c r="A15701" s="747">
        <v>45115</v>
      </c>
      <c r="B15701" s="43" t="s">
        <v>9940</v>
      </c>
      <c r="C15701" s="65" t="s">
        <v>10472</v>
      </c>
      <c r="D15701" s="111" t="s">
        <v>10475</v>
      </c>
      <c r="E15701" s="60">
        <v>5200</v>
      </c>
      <c r="F15701" s="60"/>
      <c r="G15701" s="60">
        <f t="shared" si="251"/>
        <v>-5200</v>
      </c>
      <c r="H15701" s="718" t="s">
        <v>10433</v>
      </c>
    </row>
    <row r="15702" spans="1:8" ht="15" x14ac:dyDescent="0.2">
      <c r="A15702" s="747">
        <v>45115</v>
      </c>
      <c r="B15702" s="43" t="s">
        <v>10231</v>
      </c>
      <c r="C15702" s="65" t="s">
        <v>5791</v>
      </c>
      <c r="D15702" s="111" t="s">
        <v>372</v>
      </c>
      <c r="E15702" s="60">
        <v>1500</v>
      </c>
      <c r="F15702" s="60"/>
      <c r="G15702" s="60">
        <f t="shared" si="251"/>
        <v>-1500</v>
      </c>
      <c r="H15702" s="718" t="s">
        <v>10433</v>
      </c>
    </row>
    <row r="15703" spans="1:8" ht="15" x14ac:dyDescent="0.2">
      <c r="A15703" s="747">
        <v>45115</v>
      </c>
      <c r="B15703" s="43" t="s">
        <v>9877</v>
      </c>
      <c r="C15703" s="65" t="s">
        <v>3174</v>
      </c>
      <c r="D15703" s="111" t="s">
        <v>6543</v>
      </c>
      <c r="E15703" s="60">
        <v>7940</v>
      </c>
      <c r="F15703" s="60"/>
      <c r="G15703" s="60">
        <f t="shared" si="251"/>
        <v>-7940</v>
      </c>
      <c r="H15703" s="718" t="s">
        <v>10433</v>
      </c>
    </row>
    <row r="15704" spans="1:8" ht="15" x14ac:dyDescent="0.2">
      <c r="A15704" s="747">
        <v>45115</v>
      </c>
      <c r="B15704" s="43" t="s">
        <v>9516</v>
      </c>
      <c r="C15704" s="65" t="s">
        <v>9582</v>
      </c>
      <c r="D15704" s="111" t="s">
        <v>10476</v>
      </c>
      <c r="E15704" s="60">
        <v>5000</v>
      </c>
      <c r="F15704" s="60"/>
      <c r="G15704" s="60">
        <f t="shared" si="251"/>
        <v>-5000</v>
      </c>
      <c r="H15704" s="718" t="s">
        <v>10433</v>
      </c>
    </row>
    <row r="15705" spans="1:8" ht="15" x14ac:dyDescent="0.2">
      <c r="A15705" s="747">
        <v>45115</v>
      </c>
      <c r="B15705" s="43" t="s">
        <v>37</v>
      </c>
      <c r="C15705" s="65" t="s">
        <v>394</v>
      </c>
      <c r="D15705" s="111" t="s">
        <v>10210</v>
      </c>
      <c r="E15705" s="60">
        <v>3000</v>
      </c>
      <c r="F15705" s="60"/>
      <c r="G15705" s="60">
        <f t="shared" si="251"/>
        <v>-3000</v>
      </c>
      <c r="H15705" s="718" t="s">
        <v>10433</v>
      </c>
    </row>
    <row r="15706" spans="1:8" ht="15" x14ac:dyDescent="0.2">
      <c r="A15706" s="747">
        <v>45115</v>
      </c>
      <c r="B15706" s="43" t="s">
        <v>10253</v>
      </c>
      <c r="C15706" s="65" t="s">
        <v>5791</v>
      </c>
      <c r="D15706" s="111" t="s">
        <v>372</v>
      </c>
      <c r="E15706" s="60">
        <v>1400</v>
      </c>
      <c r="F15706" s="60"/>
      <c r="G15706" s="60">
        <f t="shared" si="251"/>
        <v>-1400</v>
      </c>
      <c r="H15706" s="718" t="s">
        <v>10433</v>
      </c>
    </row>
    <row r="15707" spans="1:8" ht="15" x14ac:dyDescent="0.2">
      <c r="A15707" s="747">
        <v>45115</v>
      </c>
      <c r="B15707" s="43" t="s">
        <v>10447</v>
      </c>
      <c r="C15707" s="65" t="s">
        <v>3174</v>
      </c>
      <c r="D15707" s="111" t="s">
        <v>10477</v>
      </c>
      <c r="E15707" s="60">
        <v>7850</v>
      </c>
      <c r="F15707" s="60"/>
      <c r="G15707" s="60">
        <f t="shared" si="251"/>
        <v>-7850</v>
      </c>
      <c r="H15707" s="718" t="s">
        <v>10433</v>
      </c>
    </row>
    <row r="15708" spans="1:8" ht="15" x14ac:dyDescent="0.2">
      <c r="A15708" s="747">
        <v>45115</v>
      </c>
      <c r="B15708" s="43" t="s">
        <v>9572</v>
      </c>
      <c r="C15708" s="65" t="s">
        <v>3174</v>
      </c>
      <c r="D15708" s="111" t="s">
        <v>10479</v>
      </c>
      <c r="E15708" s="60">
        <v>18755</v>
      </c>
      <c r="F15708" s="60"/>
      <c r="G15708" s="60">
        <f t="shared" si="251"/>
        <v>-18755</v>
      </c>
      <c r="H15708" s="718" t="s">
        <v>10433</v>
      </c>
    </row>
    <row r="15709" spans="1:8" ht="15" x14ac:dyDescent="0.2">
      <c r="A15709" s="747">
        <v>45115</v>
      </c>
      <c r="B15709" s="43" t="s">
        <v>9877</v>
      </c>
      <c r="C15709" s="65" t="s">
        <v>3174</v>
      </c>
      <c r="D15709" s="111" t="s">
        <v>10480</v>
      </c>
      <c r="E15709" s="60">
        <v>7200</v>
      </c>
      <c r="F15709" s="60"/>
      <c r="G15709" s="60">
        <f t="shared" si="251"/>
        <v>-7200</v>
      </c>
      <c r="H15709" s="718" t="s">
        <v>10433</v>
      </c>
    </row>
    <row r="15710" spans="1:8" ht="15" x14ac:dyDescent="0.2">
      <c r="A15710" s="747">
        <v>45115</v>
      </c>
      <c r="B15710" s="43" t="s">
        <v>9877</v>
      </c>
      <c r="C15710" s="65" t="s">
        <v>394</v>
      </c>
      <c r="D15710" s="111" t="s">
        <v>10478</v>
      </c>
      <c r="E15710" s="60">
        <v>200</v>
      </c>
      <c r="F15710" s="60"/>
      <c r="G15710" s="60">
        <f t="shared" si="251"/>
        <v>-200</v>
      </c>
      <c r="H15710" s="718" t="s">
        <v>10433</v>
      </c>
    </row>
    <row r="15711" spans="1:8" ht="15" x14ac:dyDescent="0.2">
      <c r="A15711" s="747">
        <v>45115</v>
      </c>
      <c r="B15711" s="43" t="s">
        <v>10405</v>
      </c>
      <c r="C15711" s="65" t="s">
        <v>795</v>
      </c>
      <c r="D15711" s="111" t="s">
        <v>372</v>
      </c>
      <c r="E15711" s="60">
        <v>470</v>
      </c>
      <c r="F15711" s="60"/>
      <c r="G15711" s="60">
        <f t="shared" si="251"/>
        <v>-470</v>
      </c>
      <c r="H15711" s="718" t="s">
        <v>10433</v>
      </c>
    </row>
    <row r="15712" spans="1:8" ht="15" x14ac:dyDescent="0.2">
      <c r="A15712" s="747">
        <v>45115</v>
      </c>
      <c r="B15712" s="43" t="s">
        <v>9940</v>
      </c>
      <c r="C15712" s="65" t="s">
        <v>795</v>
      </c>
      <c r="D15712" s="111" t="s">
        <v>372</v>
      </c>
      <c r="E15712" s="60">
        <v>2000</v>
      </c>
      <c r="F15712" s="60"/>
      <c r="G15712" s="60">
        <f t="shared" si="251"/>
        <v>-2000</v>
      </c>
      <c r="H15712" s="718" t="s">
        <v>10433</v>
      </c>
    </row>
    <row r="15713" spans="1:8" ht="15" x14ac:dyDescent="0.2">
      <c r="A15713" s="747">
        <v>45115</v>
      </c>
      <c r="B15713" s="43" t="s">
        <v>9509</v>
      </c>
      <c r="C15713" s="65" t="s">
        <v>795</v>
      </c>
      <c r="D15713" s="111" t="s">
        <v>372</v>
      </c>
      <c r="E15713" s="60">
        <v>1500</v>
      </c>
      <c r="F15713" s="60"/>
      <c r="G15713" s="60">
        <f t="shared" si="251"/>
        <v>-1500</v>
      </c>
      <c r="H15713" s="718" t="s">
        <v>10433</v>
      </c>
    </row>
    <row r="15714" spans="1:8" ht="15" x14ac:dyDescent="0.2">
      <c r="A15714" s="747">
        <v>45115</v>
      </c>
      <c r="B15714" s="43" t="s">
        <v>9877</v>
      </c>
      <c r="C15714" s="65" t="s">
        <v>795</v>
      </c>
      <c r="D15714" s="111" t="s">
        <v>372</v>
      </c>
      <c r="E15714" s="60">
        <v>1000</v>
      </c>
      <c r="F15714" s="60"/>
      <c r="G15714" s="60">
        <f t="shared" si="251"/>
        <v>-1000</v>
      </c>
      <c r="H15714" s="718" t="s">
        <v>10433</v>
      </c>
    </row>
    <row r="15715" spans="1:8" ht="15" x14ac:dyDescent="0.2">
      <c r="A15715" s="747">
        <v>45115</v>
      </c>
      <c r="B15715" s="65" t="s">
        <v>11021</v>
      </c>
      <c r="C15715" s="65" t="s">
        <v>795</v>
      </c>
      <c r="D15715" s="111" t="s">
        <v>372</v>
      </c>
      <c r="E15715" s="60">
        <v>14620</v>
      </c>
      <c r="F15715" s="60"/>
      <c r="G15715" s="60">
        <f t="shared" si="251"/>
        <v>-14620</v>
      </c>
      <c r="H15715" s="718" t="s">
        <v>10433</v>
      </c>
    </row>
    <row r="15716" spans="1:8" ht="15" x14ac:dyDescent="0.2">
      <c r="A15716" s="747">
        <v>45115</v>
      </c>
      <c r="B15716" s="43" t="s">
        <v>10341</v>
      </c>
      <c r="C15716" s="65" t="s">
        <v>795</v>
      </c>
      <c r="D15716" s="111" t="s">
        <v>372</v>
      </c>
      <c r="E15716" s="60">
        <v>1500</v>
      </c>
      <c r="F15716" s="60"/>
      <c r="G15716" s="60">
        <f t="shared" si="251"/>
        <v>-1500</v>
      </c>
      <c r="H15716" s="718" t="s">
        <v>10433</v>
      </c>
    </row>
    <row r="15717" spans="1:8" ht="15" x14ac:dyDescent="0.2">
      <c r="A15717" s="747">
        <v>45115</v>
      </c>
      <c r="B15717" s="43" t="s">
        <v>9877</v>
      </c>
      <c r="C15717" s="65" t="s">
        <v>8150</v>
      </c>
      <c r="D15717" s="111" t="s">
        <v>10481</v>
      </c>
      <c r="E15717" s="60">
        <v>50000</v>
      </c>
      <c r="F15717" s="60"/>
      <c r="G15717" s="60">
        <f t="shared" si="251"/>
        <v>-50000</v>
      </c>
      <c r="H15717" s="718" t="s">
        <v>10433</v>
      </c>
    </row>
    <row r="15718" spans="1:8" ht="15" x14ac:dyDescent="0.2">
      <c r="A15718" s="747">
        <v>45115</v>
      </c>
      <c r="B15718" s="43" t="s">
        <v>103</v>
      </c>
      <c r="C15718" s="65" t="s">
        <v>103</v>
      </c>
      <c r="D15718" s="111" t="s">
        <v>10320</v>
      </c>
      <c r="E15718" s="60">
        <v>2500</v>
      </c>
      <c r="F15718" s="60"/>
      <c r="G15718" s="60">
        <f t="shared" si="251"/>
        <v>-2500</v>
      </c>
      <c r="H15718" s="718" t="s">
        <v>10433</v>
      </c>
    </row>
    <row r="15719" spans="1:8" ht="15" x14ac:dyDescent="0.2">
      <c r="A15719" s="747">
        <v>45117</v>
      </c>
      <c r="B15719" s="43" t="s">
        <v>10482</v>
      </c>
      <c r="C15719" s="65" t="s">
        <v>3174</v>
      </c>
      <c r="D15719" s="111" t="s">
        <v>10483</v>
      </c>
      <c r="E15719" s="60">
        <v>25000</v>
      </c>
      <c r="F15719" s="60"/>
      <c r="G15719" s="60">
        <f t="shared" si="251"/>
        <v>-25000</v>
      </c>
      <c r="H15719" s="718" t="s">
        <v>10433</v>
      </c>
    </row>
    <row r="15720" spans="1:8" ht="15" x14ac:dyDescent="0.2">
      <c r="A15720" s="747">
        <v>45117</v>
      </c>
      <c r="B15720" s="43" t="s">
        <v>103</v>
      </c>
      <c r="C15720" s="65" t="s">
        <v>103</v>
      </c>
      <c r="D15720" s="111" t="s">
        <v>10320</v>
      </c>
      <c r="E15720" s="60">
        <v>2000</v>
      </c>
      <c r="F15720" s="60"/>
      <c r="G15720" s="60">
        <f t="shared" si="251"/>
        <v>-2000</v>
      </c>
      <c r="H15720" s="718" t="s">
        <v>10433</v>
      </c>
    </row>
    <row r="15721" spans="1:8" ht="15" x14ac:dyDescent="0.2">
      <c r="A15721" s="747">
        <v>45117</v>
      </c>
      <c r="B15721" s="43" t="s">
        <v>9463</v>
      </c>
      <c r="C15721" s="65" t="s">
        <v>3174</v>
      </c>
      <c r="D15721" s="111" t="s">
        <v>10484</v>
      </c>
      <c r="E15721" s="60">
        <v>2000</v>
      </c>
      <c r="F15721" s="60"/>
      <c r="G15721" s="60">
        <f t="shared" si="251"/>
        <v>-2000</v>
      </c>
      <c r="H15721" s="718" t="s">
        <v>10433</v>
      </c>
    </row>
    <row r="15722" spans="1:8" ht="15" x14ac:dyDescent="0.2">
      <c r="A15722" s="747">
        <v>45117</v>
      </c>
      <c r="B15722" s="43" t="s">
        <v>10405</v>
      </c>
      <c r="C15722" s="65" t="s">
        <v>3174</v>
      </c>
      <c r="D15722" s="111" t="s">
        <v>7447</v>
      </c>
      <c r="E15722" s="60">
        <v>3930</v>
      </c>
      <c r="F15722" s="60"/>
      <c r="G15722" s="60">
        <f t="shared" si="251"/>
        <v>-3930</v>
      </c>
      <c r="H15722" s="718" t="s">
        <v>10433</v>
      </c>
    </row>
    <row r="15723" spans="1:8" ht="15" x14ac:dyDescent="0.2">
      <c r="A15723" s="747">
        <v>45117</v>
      </c>
      <c r="B15723" s="65" t="s">
        <v>9940</v>
      </c>
      <c r="C15723" s="65" t="s">
        <v>799</v>
      </c>
      <c r="D15723" s="189" t="s">
        <v>374</v>
      </c>
      <c r="E15723" s="132">
        <v>25000</v>
      </c>
      <c r="F15723" s="60"/>
      <c r="G15723" s="60">
        <f t="shared" si="251"/>
        <v>-25000</v>
      </c>
      <c r="H15723" s="718" t="s">
        <v>10433</v>
      </c>
    </row>
    <row r="15724" spans="1:8" ht="15" x14ac:dyDescent="0.2">
      <c r="A15724" s="747">
        <v>45117</v>
      </c>
      <c r="B15724" s="65" t="s">
        <v>10253</v>
      </c>
      <c r="C15724" s="65" t="s">
        <v>799</v>
      </c>
      <c r="D15724" s="189" t="s">
        <v>374</v>
      </c>
      <c r="E15724" s="132">
        <v>25000</v>
      </c>
      <c r="F15724" s="60"/>
      <c r="G15724" s="60">
        <f t="shared" si="251"/>
        <v>-25000</v>
      </c>
      <c r="H15724" s="718" t="s">
        <v>10433</v>
      </c>
    </row>
    <row r="15725" spans="1:8" ht="15" x14ac:dyDescent="0.2">
      <c r="A15725" s="747">
        <v>45117</v>
      </c>
      <c r="B15725" s="65" t="s">
        <v>10132</v>
      </c>
      <c r="C15725" s="65" t="s">
        <v>799</v>
      </c>
      <c r="D15725" s="189" t="s">
        <v>141</v>
      </c>
      <c r="E15725" s="132">
        <v>25000</v>
      </c>
      <c r="F15725" s="60"/>
      <c r="G15725" s="60">
        <f t="shared" si="251"/>
        <v>-25000</v>
      </c>
      <c r="H15725" s="718" t="s">
        <v>10433</v>
      </c>
    </row>
    <row r="15726" spans="1:8" ht="15" x14ac:dyDescent="0.2">
      <c r="A15726" s="747">
        <v>45117</v>
      </c>
      <c r="B15726" s="65" t="s">
        <v>10405</v>
      </c>
      <c r="C15726" s="65" t="s">
        <v>799</v>
      </c>
      <c r="D15726" s="189" t="s">
        <v>141</v>
      </c>
      <c r="E15726" s="132">
        <v>25000</v>
      </c>
      <c r="F15726" s="60"/>
      <c r="G15726" s="60">
        <f t="shared" si="251"/>
        <v>-25000</v>
      </c>
      <c r="H15726" s="718" t="s">
        <v>10433</v>
      </c>
    </row>
    <row r="15727" spans="1:8" ht="15" x14ac:dyDescent="0.2">
      <c r="A15727" s="747">
        <v>45117</v>
      </c>
      <c r="B15727" s="65" t="s">
        <v>25</v>
      </c>
      <c r="C15727" s="65" t="s">
        <v>799</v>
      </c>
      <c r="D15727" s="189" t="s">
        <v>10292</v>
      </c>
      <c r="E15727" s="132">
        <v>80000</v>
      </c>
      <c r="F15727" s="60"/>
      <c r="G15727" s="60">
        <f t="shared" si="251"/>
        <v>-80000</v>
      </c>
      <c r="H15727" s="718" t="s">
        <v>10433</v>
      </c>
    </row>
    <row r="15728" spans="1:8" ht="15" x14ac:dyDescent="0.2">
      <c r="A15728" s="747">
        <v>45117</v>
      </c>
      <c r="B15728" s="43" t="s">
        <v>37</v>
      </c>
      <c r="C15728" s="65" t="s">
        <v>1237</v>
      </c>
      <c r="D15728" s="111" t="s">
        <v>10206</v>
      </c>
      <c r="E15728" s="132">
        <v>130689.51612903226</v>
      </c>
      <c r="F15728" s="60"/>
      <c r="G15728" s="60">
        <v>-130689.51612903226</v>
      </c>
      <c r="H15728" s="718" t="s">
        <v>10433</v>
      </c>
    </row>
    <row r="15729" spans="1:8" ht="15" x14ac:dyDescent="0.2">
      <c r="A15729" s="747">
        <v>45117</v>
      </c>
      <c r="B15729" s="43" t="s">
        <v>9516</v>
      </c>
      <c r="C15729" s="65" t="s">
        <v>1237</v>
      </c>
      <c r="D15729" s="111" t="s">
        <v>10809</v>
      </c>
      <c r="E15729" s="132">
        <v>168846.77419354839</v>
      </c>
      <c r="F15729" s="60"/>
      <c r="G15729" s="60">
        <v>-168846.77419354839</v>
      </c>
      <c r="H15729" s="718" t="s">
        <v>10433</v>
      </c>
    </row>
    <row r="15730" spans="1:8" ht="15" x14ac:dyDescent="0.2">
      <c r="A15730" s="747">
        <v>45117</v>
      </c>
      <c r="B15730" s="43" t="s">
        <v>3979</v>
      </c>
      <c r="C15730" s="65" t="s">
        <v>1237</v>
      </c>
      <c r="D15730" s="111" t="s">
        <v>6627</v>
      </c>
      <c r="E15730" s="132">
        <v>130784.27419354839</v>
      </c>
      <c r="F15730" s="60"/>
      <c r="G15730" s="60">
        <v>-130784.27419354839</v>
      </c>
      <c r="H15730" s="718" t="s">
        <v>10433</v>
      </c>
    </row>
    <row r="15731" spans="1:8" ht="15" x14ac:dyDescent="0.2">
      <c r="A15731" s="747">
        <v>45117</v>
      </c>
      <c r="B15731" s="43" t="s">
        <v>16</v>
      </c>
      <c r="C15731" s="65" t="s">
        <v>799</v>
      </c>
      <c r="D15731" s="111" t="s">
        <v>7285</v>
      </c>
      <c r="E15731" s="132">
        <v>228270</v>
      </c>
      <c r="F15731" s="60"/>
      <c r="G15731" s="60">
        <v>-228270</v>
      </c>
      <c r="H15731" s="718" t="s">
        <v>10433</v>
      </c>
    </row>
    <row r="15732" spans="1:8" ht="15" x14ac:dyDescent="0.2">
      <c r="A15732" s="747">
        <v>45117</v>
      </c>
      <c r="B15732" s="43" t="s">
        <v>8653</v>
      </c>
      <c r="C15732" s="65" t="s">
        <v>1237</v>
      </c>
      <c r="D15732" s="111" t="s">
        <v>10811</v>
      </c>
      <c r="E15732" s="132">
        <v>39500</v>
      </c>
      <c r="F15732" s="60"/>
      <c r="G15732" s="60">
        <v>-39500</v>
      </c>
      <c r="H15732" s="718" t="s">
        <v>10433</v>
      </c>
    </row>
    <row r="15733" spans="1:8" ht="15" x14ac:dyDescent="0.2">
      <c r="A15733" s="747">
        <v>45117</v>
      </c>
      <c r="B15733" s="43" t="s">
        <v>10405</v>
      </c>
      <c r="C15733" s="65" t="s">
        <v>1237</v>
      </c>
      <c r="D15733" s="111" t="s">
        <v>10858</v>
      </c>
      <c r="E15733" s="132">
        <v>48588</v>
      </c>
      <c r="F15733" s="60"/>
      <c r="G15733" s="60">
        <v>-48588</v>
      </c>
      <c r="H15733" s="718" t="s">
        <v>10433</v>
      </c>
    </row>
    <row r="15734" spans="1:8" ht="15" x14ac:dyDescent="0.2">
      <c r="A15734" s="747">
        <v>45117</v>
      </c>
      <c r="B15734" s="43" t="s">
        <v>8653</v>
      </c>
      <c r="C15734" s="65" t="s">
        <v>1237</v>
      </c>
      <c r="D15734" s="111" t="s">
        <v>10859</v>
      </c>
      <c r="E15734" s="132">
        <v>49335</v>
      </c>
      <c r="F15734" s="60"/>
      <c r="G15734" s="60">
        <v>-49335</v>
      </c>
      <c r="H15734" s="718" t="s">
        <v>10433</v>
      </c>
    </row>
    <row r="15735" spans="1:8" ht="15" x14ac:dyDescent="0.2">
      <c r="A15735" s="747">
        <v>45117</v>
      </c>
      <c r="B15735" s="43" t="s">
        <v>9463</v>
      </c>
      <c r="C15735" s="65" t="s">
        <v>1237</v>
      </c>
      <c r="D15735" s="111" t="s">
        <v>10860</v>
      </c>
      <c r="E15735" s="132">
        <v>80829</v>
      </c>
      <c r="F15735" s="60"/>
      <c r="G15735" s="60">
        <v>-80829</v>
      </c>
      <c r="H15735" s="718" t="s">
        <v>10433</v>
      </c>
    </row>
    <row r="15736" spans="1:8" ht="15" x14ac:dyDescent="0.2">
      <c r="A15736" s="747">
        <v>45117</v>
      </c>
      <c r="B15736" s="43" t="s">
        <v>10405</v>
      </c>
      <c r="C15736" s="65" t="s">
        <v>1237</v>
      </c>
      <c r="D15736" s="111" t="s">
        <v>10861</v>
      </c>
      <c r="E15736" s="132">
        <v>54516.129032258061</v>
      </c>
      <c r="F15736" s="60"/>
      <c r="G15736" s="60">
        <v>-54516.129032258061</v>
      </c>
      <c r="H15736" s="718" t="s">
        <v>10433</v>
      </c>
    </row>
    <row r="15737" spans="1:8" ht="15" x14ac:dyDescent="0.2">
      <c r="A15737" s="747">
        <v>45117</v>
      </c>
      <c r="B15737" s="43" t="s">
        <v>9509</v>
      </c>
      <c r="C15737" s="65" t="s">
        <v>1237</v>
      </c>
      <c r="D15737" s="111" t="s">
        <v>10862</v>
      </c>
      <c r="E15737" s="132">
        <v>54193.548387096773</v>
      </c>
      <c r="F15737" s="60"/>
      <c r="G15737" s="60">
        <v>-54193.548387096773</v>
      </c>
      <c r="H15737" s="718" t="s">
        <v>10433</v>
      </c>
    </row>
    <row r="15738" spans="1:8" ht="15" x14ac:dyDescent="0.2">
      <c r="A15738" s="747">
        <v>45117</v>
      </c>
      <c r="B15738" s="43" t="s">
        <v>10341</v>
      </c>
      <c r="C15738" s="65" t="s">
        <v>1237</v>
      </c>
      <c r="D15738" s="111" t="s">
        <v>10863</v>
      </c>
      <c r="E15738" s="132">
        <v>50000.000000000007</v>
      </c>
      <c r="F15738" s="60"/>
      <c r="G15738" s="60">
        <v>-50000.000000000007</v>
      </c>
      <c r="H15738" s="718" t="s">
        <v>10433</v>
      </c>
    </row>
    <row r="15739" spans="1:8" ht="15" x14ac:dyDescent="0.2">
      <c r="A15739" s="747">
        <v>45117</v>
      </c>
      <c r="B15739" s="43" t="s">
        <v>10253</v>
      </c>
      <c r="C15739" s="65" t="s">
        <v>1237</v>
      </c>
      <c r="D15739" s="111" t="s">
        <v>10850</v>
      </c>
      <c r="E15739" s="132">
        <v>17360</v>
      </c>
      <c r="F15739" s="60"/>
      <c r="G15739" s="60">
        <v>-17360</v>
      </c>
      <c r="H15739" s="718" t="s">
        <v>10433</v>
      </c>
    </row>
    <row r="15740" spans="1:8" ht="15" x14ac:dyDescent="0.2">
      <c r="A15740" s="747">
        <v>45117</v>
      </c>
      <c r="B15740" s="43" t="s">
        <v>3978</v>
      </c>
      <c r="C15740" s="65" t="s">
        <v>1237</v>
      </c>
      <c r="D15740" s="111" t="s">
        <v>10852</v>
      </c>
      <c r="E15740" s="132">
        <v>138217.74193548388</v>
      </c>
      <c r="F15740" s="60"/>
      <c r="G15740" s="60">
        <v>-138217.74193548388</v>
      </c>
      <c r="H15740" s="718" t="s">
        <v>10433</v>
      </c>
    </row>
    <row r="15741" spans="1:8" ht="15" x14ac:dyDescent="0.2">
      <c r="A15741" s="747">
        <v>45117</v>
      </c>
      <c r="B15741" s="43" t="s">
        <v>2957</v>
      </c>
      <c r="C15741" s="65" t="s">
        <v>1237</v>
      </c>
      <c r="D15741" s="111" t="s">
        <v>10853</v>
      </c>
      <c r="E15741" s="132">
        <v>265935.4838709677</v>
      </c>
      <c r="F15741" s="60"/>
      <c r="G15741" s="60">
        <v>-265935.4838709677</v>
      </c>
      <c r="H15741" s="718" t="s">
        <v>10433</v>
      </c>
    </row>
    <row r="15742" spans="1:8" ht="15" x14ac:dyDescent="0.2">
      <c r="A15742" s="747">
        <v>45117</v>
      </c>
      <c r="B15742" s="43" t="s">
        <v>9463</v>
      </c>
      <c r="C15742" s="65" t="s">
        <v>1237</v>
      </c>
      <c r="D15742" s="111" t="s">
        <v>211</v>
      </c>
      <c r="E15742" s="132">
        <v>7200</v>
      </c>
      <c r="F15742" s="60"/>
      <c r="G15742" s="60">
        <v>-7200</v>
      </c>
      <c r="H15742" s="718" t="s">
        <v>10433</v>
      </c>
    </row>
    <row r="15743" spans="1:8" ht="15" x14ac:dyDescent="0.2">
      <c r="A15743" s="747">
        <v>45118</v>
      </c>
      <c r="B15743" s="43" t="s">
        <v>10447</v>
      </c>
      <c r="C15743" s="65" t="s">
        <v>3174</v>
      </c>
      <c r="D15743" s="111" t="s">
        <v>10485</v>
      </c>
      <c r="E15743" s="60">
        <v>5587</v>
      </c>
      <c r="F15743" s="60"/>
      <c r="G15743" s="60">
        <f t="shared" ref="G15743:G15806" si="252">F15743-E15743</f>
        <v>-5587</v>
      </c>
      <c r="H15743" s="718" t="s">
        <v>10433</v>
      </c>
    </row>
    <row r="15744" spans="1:8" ht="15" x14ac:dyDescent="0.2">
      <c r="A15744" s="747">
        <v>45118</v>
      </c>
      <c r="B15744" s="43" t="s">
        <v>9463</v>
      </c>
      <c r="C15744" s="65" t="s">
        <v>3174</v>
      </c>
      <c r="D15744" s="111" t="s">
        <v>10485</v>
      </c>
      <c r="E15744" s="60">
        <v>5587</v>
      </c>
      <c r="F15744" s="60"/>
      <c r="G15744" s="60">
        <f t="shared" si="252"/>
        <v>-5587</v>
      </c>
      <c r="H15744" s="718" t="s">
        <v>10433</v>
      </c>
    </row>
    <row r="15745" spans="1:8" ht="15" x14ac:dyDescent="0.2">
      <c r="A15745" s="747">
        <v>45118</v>
      </c>
      <c r="B15745" s="43" t="s">
        <v>10351</v>
      </c>
      <c r="C15745" s="65" t="s">
        <v>3174</v>
      </c>
      <c r="D15745" s="111" t="s">
        <v>10485</v>
      </c>
      <c r="E15745" s="60">
        <v>5587</v>
      </c>
      <c r="F15745" s="60"/>
      <c r="G15745" s="60">
        <f t="shared" si="252"/>
        <v>-5587</v>
      </c>
      <c r="H15745" s="718" t="s">
        <v>10433</v>
      </c>
    </row>
    <row r="15746" spans="1:8" ht="15" x14ac:dyDescent="0.2">
      <c r="A15746" s="747">
        <v>45118</v>
      </c>
      <c r="B15746" s="43" t="s">
        <v>10447</v>
      </c>
      <c r="C15746" s="65" t="s">
        <v>3174</v>
      </c>
      <c r="D15746" s="111" t="s">
        <v>10503</v>
      </c>
      <c r="E15746" s="60">
        <v>14000</v>
      </c>
      <c r="F15746" s="60"/>
      <c r="G15746" s="60">
        <f t="shared" si="252"/>
        <v>-14000</v>
      </c>
      <c r="H15746" s="718" t="s">
        <v>10433</v>
      </c>
    </row>
    <row r="15747" spans="1:8" ht="15" x14ac:dyDescent="0.2">
      <c r="A15747" s="747">
        <v>45118</v>
      </c>
      <c r="B15747" s="43" t="s">
        <v>9877</v>
      </c>
      <c r="C15747" s="65" t="s">
        <v>5791</v>
      </c>
      <c r="D15747" s="111" t="s">
        <v>372</v>
      </c>
      <c r="E15747" s="60">
        <v>400</v>
      </c>
      <c r="F15747" s="60"/>
      <c r="G15747" s="60">
        <f t="shared" si="252"/>
        <v>-400</v>
      </c>
      <c r="H15747" s="718" t="s">
        <v>10433</v>
      </c>
    </row>
    <row r="15748" spans="1:8" ht="15" x14ac:dyDescent="0.2">
      <c r="A15748" s="747">
        <v>45118</v>
      </c>
      <c r="B15748" s="43" t="s">
        <v>8653</v>
      </c>
      <c r="C15748" s="65" t="s">
        <v>63</v>
      </c>
      <c r="D15748" s="111" t="s">
        <v>10486</v>
      </c>
      <c r="E15748" s="132">
        <v>25000</v>
      </c>
      <c r="F15748" s="60"/>
      <c r="G15748" s="60">
        <f t="shared" si="252"/>
        <v>-25000</v>
      </c>
      <c r="H15748" s="718" t="s">
        <v>10433</v>
      </c>
    </row>
    <row r="15749" spans="1:8" ht="15" x14ac:dyDescent="0.2">
      <c r="A15749" s="747">
        <v>45118</v>
      </c>
      <c r="B15749" s="43" t="s">
        <v>10405</v>
      </c>
      <c r="C15749" s="65" t="s">
        <v>799</v>
      </c>
      <c r="D15749" s="111" t="s">
        <v>10487</v>
      </c>
      <c r="E15749" s="132">
        <v>8000</v>
      </c>
      <c r="F15749" s="60"/>
      <c r="G15749" s="60">
        <f t="shared" si="252"/>
        <v>-8000</v>
      </c>
      <c r="H15749" s="718" t="s">
        <v>10433</v>
      </c>
    </row>
    <row r="15750" spans="1:8" ht="24" x14ac:dyDescent="0.2">
      <c r="A15750" s="747">
        <v>45118</v>
      </c>
      <c r="B15750" s="43" t="s">
        <v>10488</v>
      </c>
      <c r="C15750" s="65" t="s">
        <v>3174</v>
      </c>
      <c r="D15750" s="135" t="s">
        <v>10489</v>
      </c>
      <c r="E15750" s="132">
        <v>25000</v>
      </c>
      <c r="F15750" s="60"/>
      <c r="G15750" s="60">
        <f t="shared" si="252"/>
        <v>-25000</v>
      </c>
      <c r="H15750" s="718" t="s">
        <v>10433</v>
      </c>
    </row>
    <row r="15751" spans="1:8" ht="15" x14ac:dyDescent="0.2">
      <c r="A15751" s="747">
        <v>45118</v>
      </c>
      <c r="B15751" s="43" t="s">
        <v>9463</v>
      </c>
      <c r="C15751" s="65" t="s">
        <v>3174</v>
      </c>
      <c r="D15751" s="111" t="s">
        <v>10490</v>
      </c>
      <c r="E15751" s="132">
        <v>43000</v>
      </c>
      <c r="F15751" s="60"/>
      <c r="G15751" s="60">
        <f t="shared" si="252"/>
        <v>-43000</v>
      </c>
      <c r="H15751" s="718" t="s">
        <v>10433</v>
      </c>
    </row>
    <row r="15752" spans="1:8" ht="15" x14ac:dyDescent="0.2">
      <c r="A15752" s="747">
        <v>45118</v>
      </c>
      <c r="B15752" s="43" t="s">
        <v>9463</v>
      </c>
      <c r="C15752" s="65" t="s">
        <v>3174</v>
      </c>
      <c r="D15752" s="111" t="s">
        <v>10491</v>
      </c>
      <c r="E15752" s="132">
        <v>100000</v>
      </c>
      <c r="F15752" s="60"/>
      <c r="G15752" s="60">
        <f t="shared" si="252"/>
        <v>-100000</v>
      </c>
      <c r="H15752" s="718" t="s">
        <v>10433</v>
      </c>
    </row>
    <row r="15753" spans="1:8" ht="24" x14ac:dyDescent="0.2">
      <c r="A15753" s="747">
        <v>45118</v>
      </c>
      <c r="B15753" s="43" t="s">
        <v>10488</v>
      </c>
      <c r="C15753" s="65" t="s">
        <v>3174</v>
      </c>
      <c r="D15753" s="135" t="s">
        <v>10492</v>
      </c>
      <c r="E15753" s="132">
        <v>250000</v>
      </c>
      <c r="F15753" s="60"/>
      <c r="G15753" s="60">
        <f t="shared" si="252"/>
        <v>-250000</v>
      </c>
      <c r="H15753" s="718" t="s">
        <v>10433</v>
      </c>
    </row>
    <row r="15754" spans="1:8" ht="24" x14ac:dyDescent="0.2">
      <c r="A15754" s="747">
        <v>45118</v>
      </c>
      <c r="B15754" s="43" t="s">
        <v>10488</v>
      </c>
      <c r="C15754" s="65" t="s">
        <v>3174</v>
      </c>
      <c r="D15754" s="135" t="s">
        <v>10492</v>
      </c>
      <c r="E15754" s="132">
        <v>169000</v>
      </c>
      <c r="F15754" s="60"/>
      <c r="G15754" s="60">
        <f t="shared" si="252"/>
        <v>-169000</v>
      </c>
      <c r="H15754" s="718" t="s">
        <v>10433</v>
      </c>
    </row>
    <row r="15755" spans="1:8" ht="15" x14ac:dyDescent="0.2">
      <c r="A15755" s="747">
        <v>45118</v>
      </c>
      <c r="B15755" s="43" t="s">
        <v>10351</v>
      </c>
      <c r="C15755" s="560" t="s">
        <v>8337</v>
      </c>
      <c r="D15755" s="913" t="s">
        <v>10493</v>
      </c>
      <c r="E15755" s="561">
        <v>50000</v>
      </c>
      <c r="F15755" s="60"/>
      <c r="G15755" s="60">
        <f t="shared" si="252"/>
        <v>-50000</v>
      </c>
      <c r="H15755" s="718" t="s">
        <v>10433</v>
      </c>
    </row>
    <row r="15756" spans="1:8" ht="24" x14ac:dyDescent="0.2">
      <c r="A15756" s="747">
        <v>45118</v>
      </c>
      <c r="B15756" s="43" t="s">
        <v>9877</v>
      </c>
      <c r="C15756" s="560" t="s">
        <v>8337</v>
      </c>
      <c r="D15756" s="913" t="s">
        <v>10494</v>
      </c>
      <c r="E15756" s="561">
        <v>50000</v>
      </c>
      <c r="F15756" s="60"/>
      <c r="G15756" s="60">
        <f t="shared" si="252"/>
        <v>-50000</v>
      </c>
      <c r="H15756" s="718" t="s">
        <v>10433</v>
      </c>
    </row>
    <row r="15757" spans="1:8" ht="15" x14ac:dyDescent="0.2">
      <c r="A15757" s="747">
        <v>45118</v>
      </c>
      <c r="B15757" s="43" t="s">
        <v>9463</v>
      </c>
      <c r="C15757" s="65" t="s">
        <v>3174</v>
      </c>
      <c r="D15757" s="135" t="s">
        <v>10495</v>
      </c>
      <c r="E15757" s="132">
        <v>54000</v>
      </c>
      <c r="F15757" s="60"/>
      <c r="G15757" s="60">
        <f t="shared" si="252"/>
        <v>-54000</v>
      </c>
      <c r="H15757" s="718" t="s">
        <v>10433</v>
      </c>
    </row>
    <row r="15758" spans="1:8" ht="15" x14ac:dyDescent="0.2">
      <c r="A15758" s="747">
        <v>45118</v>
      </c>
      <c r="B15758" s="43" t="s">
        <v>9877</v>
      </c>
      <c r="C15758" s="65" t="s">
        <v>5791</v>
      </c>
      <c r="D15758" s="135" t="s">
        <v>372</v>
      </c>
      <c r="E15758" s="132">
        <v>800</v>
      </c>
      <c r="F15758" s="60"/>
      <c r="G15758" s="60">
        <f t="shared" si="252"/>
        <v>-800</v>
      </c>
      <c r="H15758" s="718" t="s">
        <v>10433</v>
      </c>
    </row>
    <row r="15759" spans="1:8" ht="15" x14ac:dyDescent="0.2">
      <c r="A15759" s="747">
        <v>45118</v>
      </c>
      <c r="B15759" s="43" t="s">
        <v>16</v>
      </c>
      <c r="C15759" s="65" t="s">
        <v>103</v>
      </c>
      <c r="D15759" s="135" t="s">
        <v>10320</v>
      </c>
      <c r="E15759" s="132">
        <v>2000</v>
      </c>
      <c r="F15759" s="60"/>
      <c r="G15759" s="60">
        <f t="shared" si="252"/>
        <v>-2000</v>
      </c>
      <c r="H15759" s="718" t="s">
        <v>10433</v>
      </c>
    </row>
    <row r="15760" spans="1:8" ht="15" x14ac:dyDescent="0.2">
      <c r="A15760" s="747">
        <v>45118</v>
      </c>
      <c r="B15760" s="43" t="s">
        <v>10447</v>
      </c>
      <c r="C15760" s="65" t="s">
        <v>5791</v>
      </c>
      <c r="D15760" s="135" t="s">
        <v>372</v>
      </c>
      <c r="E15760" s="132">
        <v>500</v>
      </c>
      <c r="F15760" s="60"/>
      <c r="G15760" s="60">
        <f t="shared" si="252"/>
        <v>-500</v>
      </c>
      <c r="H15760" s="718" t="s">
        <v>10433</v>
      </c>
    </row>
    <row r="15761" spans="1:8" ht="15" x14ac:dyDescent="0.2">
      <c r="A15761" s="747">
        <v>45118</v>
      </c>
      <c r="B15761" s="43" t="s">
        <v>9463</v>
      </c>
      <c r="C15761" s="65" t="s">
        <v>5791</v>
      </c>
      <c r="D15761" s="135" t="s">
        <v>372</v>
      </c>
      <c r="E15761" s="132">
        <v>500</v>
      </c>
      <c r="F15761" s="60"/>
      <c r="G15761" s="60">
        <f t="shared" si="252"/>
        <v>-500</v>
      </c>
      <c r="H15761" s="718" t="s">
        <v>10433</v>
      </c>
    </row>
    <row r="15762" spans="1:8" ht="15" x14ac:dyDescent="0.2">
      <c r="A15762" s="747">
        <v>45118</v>
      </c>
      <c r="B15762" s="43" t="s">
        <v>8653</v>
      </c>
      <c r="C15762" s="65" t="s">
        <v>3174</v>
      </c>
      <c r="D15762" s="135" t="s">
        <v>10496</v>
      </c>
      <c r="E15762" s="132">
        <v>1920</v>
      </c>
      <c r="F15762" s="60"/>
      <c r="G15762" s="60">
        <f t="shared" si="252"/>
        <v>-1920</v>
      </c>
      <c r="H15762" s="718" t="s">
        <v>10433</v>
      </c>
    </row>
    <row r="15763" spans="1:8" ht="15" x14ac:dyDescent="0.2">
      <c r="A15763" s="747">
        <v>45118</v>
      </c>
      <c r="B15763" s="43" t="s">
        <v>10132</v>
      </c>
      <c r="C15763" s="65" t="s">
        <v>394</v>
      </c>
      <c r="D15763" s="135" t="s">
        <v>10499</v>
      </c>
      <c r="E15763" s="132">
        <v>1700</v>
      </c>
      <c r="F15763" s="60"/>
      <c r="G15763" s="60">
        <f t="shared" si="252"/>
        <v>-1700</v>
      </c>
      <c r="H15763" s="718" t="s">
        <v>10433</v>
      </c>
    </row>
    <row r="15764" spans="1:8" ht="15" x14ac:dyDescent="0.2">
      <c r="A15764" s="747">
        <v>45118</v>
      </c>
      <c r="B15764" s="43" t="s">
        <v>25</v>
      </c>
      <c r="C15764" s="65" t="s">
        <v>394</v>
      </c>
      <c r="D15764" s="135" t="s">
        <v>10500</v>
      </c>
      <c r="E15764" s="132">
        <v>2500</v>
      </c>
      <c r="F15764" s="60"/>
      <c r="G15764" s="60">
        <f t="shared" si="252"/>
        <v>-2500</v>
      </c>
      <c r="H15764" s="718" t="s">
        <v>10433</v>
      </c>
    </row>
    <row r="15765" spans="1:8" ht="15" x14ac:dyDescent="0.2">
      <c r="A15765" s="747">
        <v>45118</v>
      </c>
      <c r="B15765" s="43" t="s">
        <v>3978</v>
      </c>
      <c r="C15765" s="65" t="s">
        <v>288</v>
      </c>
      <c r="D15765" s="135" t="s">
        <v>10498</v>
      </c>
      <c r="E15765" s="132">
        <v>2500</v>
      </c>
      <c r="F15765" s="60"/>
      <c r="G15765" s="60">
        <f t="shared" si="252"/>
        <v>-2500</v>
      </c>
      <c r="H15765" s="718" t="s">
        <v>10433</v>
      </c>
    </row>
    <row r="15766" spans="1:8" ht="15" x14ac:dyDescent="0.2">
      <c r="A15766" s="747">
        <v>45118</v>
      </c>
      <c r="B15766" s="43" t="s">
        <v>3978</v>
      </c>
      <c r="C15766" s="65" t="s">
        <v>10497</v>
      </c>
      <c r="D15766" s="135" t="s">
        <v>10501</v>
      </c>
      <c r="E15766" s="132">
        <v>5000</v>
      </c>
      <c r="F15766" s="60"/>
      <c r="G15766" s="60">
        <f t="shared" si="252"/>
        <v>-5000</v>
      </c>
      <c r="H15766" s="718" t="s">
        <v>10433</v>
      </c>
    </row>
    <row r="15767" spans="1:8" s="695" customFormat="1" ht="24" customHeight="1" x14ac:dyDescent="0.25">
      <c r="A15767" s="747">
        <v>45118</v>
      </c>
      <c r="B15767" s="65" t="s">
        <v>9463</v>
      </c>
      <c r="C15767" s="65" t="s">
        <v>10345</v>
      </c>
      <c r="D15767" s="189" t="s">
        <v>10502</v>
      </c>
      <c r="E15767" s="132">
        <v>-1986500</v>
      </c>
      <c r="F15767" s="132"/>
      <c r="G15767" s="132">
        <f t="shared" si="252"/>
        <v>1986500</v>
      </c>
      <c r="H15767" s="718" t="s">
        <v>10433</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10433</v>
      </c>
    </row>
    <row r="15769" spans="1:8" s="695" customFormat="1" ht="15" x14ac:dyDescent="0.25">
      <c r="A15769" s="747">
        <v>45118</v>
      </c>
      <c r="B15769" s="65" t="s">
        <v>16</v>
      </c>
      <c r="C15769" s="65" t="s">
        <v>1504</v>
      </c>
      <c r="D15769" s="189" t="s">
        <v>372</v>
      </c>
      <c r="E15769" s="132">
        <v>2000</v>
      </c>
      <c r="F15769" s="132"/>
      <c r="G15769" s="132">
        <f t="shared" si="252"/>
        <v>-2000</v>
      </c>
      <c r="H15769" s="718" t="s">
        <v>10433</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10433</v>
      </c>
    </row>
    <row r="15771" spans="1:8" s="695" customFormat="1" ht="15" x14ac:dyDescent="0.2">
      <c r="A15771" s="747">
        <v>45118</v>
      </c>
      <c r="B15771" s="43" t="s">
        <v>10488</v>
      </c>
      <c r="C15771" s="65" t="s">
        <v>5791</v>
      </c>
      <c r="D15771" s="189" t="s">
        <v>10512</v>
      </c>
      <c r="E15771" s="132">
        <v>9500</v>
      </c>
      <c r="F15771" s="132"/>
      <c r="G15771" s="132">
        <f t="shared" si="252"/>
        <v>-9500</v>
      </c>
      <c r="H15771" s="718" t="s">
        <v>10433</v>
      </c>
    </row>
    <row r="15772" spans="1:8" s="695" customFormat="1" ht="15" customHeight="1" x14ac:dyDescent="0.25">
      <c r="A15772" s="747">
        <v>45118</v>
      </c>
      <c r="B15772" s="65" t="s">
        <v>10351</v>
      </c>
      <c r="C15772" s="65" t="s">
        <v>3174</v>
      </c>
      <c r="D15772" s="189" t="s">
        <v>10513</v>
      </c>
      <c r="E15772" s="132">
        <v>350</v>
      </c>
      <c r="F15772" s="132"/>
      <c r="G15772" s="132">
        <f t="shared" si="252"/>
        <v>-350</v>
      </c>
      <c r="H15772" s="718" t="s">
        <v>10433</v>
      </c>
    </row>
    <row r="15773" spans="1:8" s="695" customFormat="1" ht="15" customHeight="1" x14ac:dyDescent="0.25">
      <c r="A15773" s="747">
        <v>45118</v>
      </c>
      <c r="B15773" s="65" t="s">
        <v>10447</v>
      </c>
      <c r="C15773" s="65" t="s">
        <v>5791</v>
      </c>
      <c r="D15773" s="189" t="s">
        <v>10446</v>
      </c>
      <c r="E15773" s="132">
        <v>260</v>
      </c>
      <c r="F15773" s="132"/>
      <c r="G15773" s="132">
        <f t="shared" si="252"/>
        <v>-260</v>
      </c>
      <c r="H15773" s="718" t="s">
        <v>10433</v>
      </c>
    </row>
    <row r="15774" spans="1:8" s="695" customFormat="1" ht="15" customHeight="1" x14ac:dyDescent="0.25">
      <c r="A15774" s="747">
        <v>45118</v>
      </c>
      <c r="B15774" s="65" t="s">
        <v>9877</v>
      </c>
      <c r="C15774" s="65" t="s">
        <v>3174</v>
      </c>
      <c r="D15774" s="189" t="s">
        <v>10514</v>
      </c>
      <c r="E15774" s="132">
        <v>19700</v>
      </c>
      <c r="F15774" s="132"/>
      <c r="G15774" s="132">
        <f t="shared" si="252"/>
        <v>-19700</v>
      </c>
      <c r="H15774" s="718" t="s">
        <v>10433</v>
      </c>
    </row>
    <row r="15775" spans="1:8" s="695" customFormat="1" ht="15" customHeight="1" x14ac:dyDescent="0.25">
      <c r="A15775" s="747">
        <v>45119</v>
      </c>
      <c r="B15775" s="65" t="s">
        <v>8653</v>
      </c>
      <c r="C15775" s="65" t="s">
        <v>63</v>
      </c>
      <c r="D15775" s="189" t="s">
        <v>10515</v>
      </c>
      <c r="E15775" s="132">
        <v>15000</v>
      </c>
      <c r="F15775" s="132"/>
      <c r="G15775" s="132">
        <f t="shared" si="252"/>
        <v>-15000</v>
      </c>
      <c r="H15775" s="718" t="s">
        <v>10433</v>
      </c>
    </row>
    <row r="15776" spans="1:8" s="695" customFormat="1" ht="15" x14ac:dyDescent="0.25">
      <c r="A15776" s="747">
        <v>45119</v>
      </c>
      <c r="B15776" s="65" t="s">
        <v>10341</v>
      </c>
      <c r="C15776" s="65" t="s">
        <v>3174</v>
      </c>
      <c r="D15776" s="189" t="s">
        <v>10516</v>
      </c>
      <c r="E15776" s="132">
        <v>19800</v>
      </c>
      <c r="F15776" s="132"/>
      <c r="G15776" s="132">
        <f t="shared" si="252"/>
        <v>-19800</v>
      </c>
      <c r="H15776" s="718" t="s">
        <v>10433</v>
      </c>
    </row>
    <row r="15777" spans="1:8" s="695" customFormat="1" ht="15" x14ac:dyDescent="0.25">
      <c r="A15777" s="747">
        <v>45119</v>
      </c>
      <c r="B15777" s="65" t="s">
        <v>9769</v>
      </c>
      <c r="C15777" s="65" t="s">
        <v>5791</v>
      </c>
      <c r="D15777" s="189" t="s">
        <v>372</v>
      </c>
      <c r="E15777" s="132">
        <v>2000</v>
      </c>
      <c r="F15777" s="132"/>
      <c r="G15777" s="132">
        <f t="shared" si="252"/>
        <v>-2000</v>
      </c>
      <c r="H15777" s="718" t="s">
        <v>10433</v>
      </c>
    </row>
    <row r="15778" spans="1:8" s="695" customFormat="1" ht="15" customHeight="1" x14ac:dyDescent="0.25">
      <c r="A15778" s="747">
        <v>45119</v>
      </c>
      <c r="B15778" s="65" t="s">
        <v>9572</v>
      </c>
      <c r="C15778" s="65" t="s">
        <v>394</v>
      </c>
      <c r="D15778" s="189" t="s">
        <v>10517</v>
      </c>
      <c r="E15778" s="132">
        <v>460</v>
      </c>
      <c r="F15778" s="132"/>
      <c r="G15778" s="132">
        <f t="shared" si="252"/>
        <v>-460</v>
      </c>
      <c r="H15778" s="718" t="s">
        <v>10433</v>
      </c>
    </row>
    <row r="15779" spans="1:8" s="695" customFormat="1" ht="15" x14ac:dyDescent="0.25">
      <c r="A15779" s="747">
        <v>45119</v>
      </c>
      <c r="B15779" s="65" t="s">
        <v>16</v>
      </c>
      <c r="C15779" s="65" t="s">
        <v>16</v>
      </c>
      <c r="D15779" s="189" t="s">
        <v>10320</v>
      </c>
      <c r="E15779" s="132">
        <v>3500</v>
      </c>
      <c r="F15779" s="132"/>
      <c r="G15779" s="132">
        <f t="shared" si="252"/>
        <v>-3500</v>
      </c>
      <c r="H15779" s="718" t="s">
        <v>10433</v>
      </c>
    </row>
    <row r="15780" spans="1:8" s="695" customFormat="1" ht="15" x14ac:dyDescent="0.25">
      <c r="A15780" s="747">
        <v>45119</v>
      </c>
      <c r="B15780" s="65" t="s">
        <v>10341</v>
      </c>
      <c r="C15780" s="65" t="s">
        <v>5791</v>
      </c>
      <c r="D15780" s="189" t="s">
        <v>372</v>
      </c>
      <c r="E15780" s="132">
        <v>900</v>
      </c>
      <c r="F15780" s="132"/>
      <c r="G15780" s="132">
        <f t="shared" si="252"/>
        <v>-900</v>
      </c>
      <c r="H15780" s="718" t="s">
        <v>10433</v>
      </c>
    </row>
    <row r="15781" spans="1:8" s="695" customFormat="1" ht="15" x14ac:dyDescent="0.25">
      <c r="A15781" s="747">
        <v>45119</v>
      </c>
      <c r="B15781" s="65" t="s">
        <v>8982</v>
      </c>
      <c r="C15781" s="65" t="s">
        <v>799</v>
      </c>
      <c r="D15781" s="189" t="s">
        <v>10518</v>
      </c>
      <c r="E15781" s="132">
        <v>2170</v>
      </c>
      <c r="F15781" s="132"/>
      <c r="G15781" s="132">
        <f t="shared" si="252"/>
        <v>-2170</v>
      </c>
      <c r="H15781" s="718" t="s">
        <v>10433</v>
      </c>
    </row>
    <row r="15782" spans="1:8" s="695" customFormat="1" ht="15" x14ac:dyDescent="0.25">
      <c r="A15782" s="747">
        <v>45119</v>
      </c>
      <c r="B15782" s="65" t="s">
        <v>8982</v>
      </c>
      <c r="C15782" s="65" t="s">
        <v>288</v>
      </c>
      <c r="D15782" s="189" t="s">
        <v>10519</v>
      </c>
      <c r="E15782" s="132">
        <v>4500</v>
      </c>
      <c r="F15782" s="132"/>
      <c r="G15782" s="132">
        <f t="shared" si="252"/>
        <v>-4500</v>
      </c>
      <c r="H15782" s="718" t="s">
        <v>10433</v>
      </c>
    </row>
    <row r="15783" spans="1:8" s="695" customFormat="1" ht="15" x14ac:dyDescent="0.25">
      <c r="A15783" s="747">
        <v>45119</v>
      </c>
      <c r="B15783" s="65" t="s">
        <v>8982</v>
      </c>
      <c r="C15783" s="65" t="s">
        <v>10520</v>
      </c>
      <c r="D15783" s="189" t="s">
        <v>10210</v>
      </c>
      <c r="E15783" s="132">
        <v>5820</v>
      </c>
      <c r="F15783" s="132"/>
      <c r="G15783" s="132">
        <f t="shared" si="252"/>
        <v>-5820</v>
      </c>
      <c r="H15783" s="718" t="s">
        <v>10433</v>
      </c>
    </row>
    <row r="15784" spans="1:8" s="695" customFormat="1" ht="15" x14ac:dyDescent="0.25">
      <c r="A15784" s="747">
        <v>45119</v>
      </c>
      <c r="B15784" s="65" t="s">
        <v>10341</v>
      </c>
      <c r="C15784" s="65" t="s">
        <v>5791</v>
      </c>
      <c r="D15784" s="189" t="s">
        <v>372</v>
      </c>
      <c r="E15784" s="132">
        <v>1000</v>
      </c>
      <c r="F15784" s="132"/>
      <c r="G15784" s="132">
        <f t="shared" si="252"/>
        <v>-1000</v>
      </c>
      <c r="H15784" s="718" t="s">
        <v>10433</v>
      </c>
    </row>
    <row r="15785" spans="1:8" s="695" customFormat="1" ht="15" x14ac:dyDescent="0.25">
      <c r="A15785" s="747">
        <v>45119</v>
      </c>
      <c r="B15785" s="65" t="s">
        <v>9463</v>
      </c>
      <c r="C15785" s="65" t="s">
        <v>5791</v>
      </c>
      <c r="D15785" s="189" t="s">
        <v>10446</v>
      </c>
      <c r="E15785" s="132">
        <v>160</v>
      </c>
      <c r="F15785" s="132"/>
      <c r="G15785" s="132">
        <f t="shared" si="252"/>
        <v>-160</v>
      </c>
      <c r="H15785" s="718" t="s">
        <v>10433</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10433</v>
      </c>
    </row>
    <row r="15787" spans="1:8" s="695" customFormat="1" ht="15" customHeight="1" x14ac:dyDescent="0.25">
      <c r="A15787" s="747">
        <v>45119</v>
      </c>
      <c r="B15787" s="65" t="s">
        <v>9877</v>
      </c>
      <c r="C15787" s="65" t="s">
        <v>394</v>
      </c>
      <c r="D15787" s="189" t="s">
        <v>10521</v>
      </c>
      <c r="E15787" s="132">
        <v>2250</v>
      </c>
      <c r="F15787" s="132"/>
      <c r="G15787" s="132">
        <f t="shared" si="252"/>
        <v>-2250</v>
      </c>
      <c r="H15787" s="718" t="s">
        <v>10433</v>
      </c>
    </row>
    <row r="15788" spans="1:8" s="695" customFormat="1" ht="15" customHeight="1" x14ac:dyDescent="0.25">
      <c r="A15788" s="747">
        <v>45119</v>
      </c>
      <c r="B15788" s="65" t="s">
        <v>2957</v>
      </c>
      <c r="C15788" s="65" t="s">
        <v>394</v>
      </c>
      <c r="D15788" s="189" t="s">
        <v>10522</v>
      </c>
      <c r="E15788" s="132">
        <v>1310</v>
      </c>
      <c r="F15788" s="132"/>
      <c r="G15788" s="132">
        <f t="shared" si="252"/>
        <v>-1310</v>
      </c>
      <c r="H15788" s="718" t="s">
        <v>10433</v>
      </c>
    </row>
    <row r="15789" spans="1:8" s="695" customFormat="1" ht="15" x14ac:dyDescent="0.25">
      <c r="A15789" s="747">
        <v>45119</v>
      </c>
      <c r="B15789" s="65" t="s">
        <v>9516</v>
      </c>
      <c r="C15789" s="65" t="s">
        <v>3174</v>
      </c>
      <c r="D15789" s="189" t="s">
        <v>4257</v>
      </c>
      <c r="E15789" s="132">
        <v>109910</v>
      </c>
      <c r="F15789" s="132"/>
      <c r="G15789" s="132">
        <f t="shared" si="252"/>
        <v>-109910</v>
      </c>
      <c r="H15789" s="718" t="s">
        <v>10433</v>
      </c>
    </row>
    <row r="15790" spans="1:8" s="695" customFormat="1" ht="15" x14ac:dyDescent="0.25">
      <c r="A15790" s="747">
        <v>45119</v>
      </c>
      <c r="B15790" s="65" t="s">
        <v>9509</v>
      </c>
      <c r="C15790" s="65" t="s">
        <v>394</v>
      </c>
      <c r="D15790" s="189" t="s">
        <v>10523</v>
      </c>
      <c r="E15790" s="132">
        <v>300</v>
      </c>
      <c r="F15790" s="132"/>
      <c r="G15790" s="132">
        <f t="shared" si="252"/>
        <v>-300</v>
      </c>
      <c r="H15790" s="718" t="s">
        <v>10433</v>
      </c>
    </row>
    <row r="15791" spans="1:8" s="695" customFormat="1" ht="15" customHeight="1" x14ac:dyDescent="0.25">
      <c r="A15791" s="747">
        <v>45119</v>
      </c>
      <c r="B15791" s="65" t="s">
        <v>9877</v>
      </c>
      <c r="C15791" s="65"/>
      <c r="D15791" s="189" t="s">
        <v>10524</v>
      </c>
      <c r="E15791" s="132">
        <v>250000</v>
      </c>
      <c r="F15791" s="132"/>
      <c r="G15791" s="132">
        <f t="shared" si="252"/>
        <v>-250000</v>
      </c>
      <c r="H15791" s="718" t="s">
        <v>10433</v>
      </c>
    </row>
    <row r="15792" spans="1:8" s="695" customFormat="1" ht="15" x14ac:dyDescent="0.25">
      <c r="A15792" s="747">
        <v>45119</v>
      </c>
      <c r="B15792" s="65" t="s">
        <v>9877</v>
      </c>
      <c r="C15792" s="65"/>
      <c r="D15792" s="189" t="s">
        <v>10525</v>
      </c>
      <c r="E15792" s="132">
        <v>250000</v>
      </c>
      <c r="F15792" s="132"/>
      <c r="G15792" s="132">
        <f t="shared" si="252"/>
        <v>-250000</v>
      </c>
      <c r="H15792" s="718" t="s">
        <v>10433</v>
      </c>
    </row>
    <row r="15793" spans="1:8" s="695" customFormat="1" ht="15" customHeight="1" x14ac:dyDescent="0.25">
      <c r="A15793" s="747">
        <v>45119</v>
      </c>
      <c r="B15793" s="65" t="s">
        <v>9877</v>
      </c>
      <c r="C15793" s="65"/>
      <c r="D15793" s="189" t="s">
        <v>10525</v>
      </c>
      <c r="E15793" s="132">
        <v>250000</v>
      </c>
      <c r="F15793" s="132"/>
      <c r="G15793" s="132">
        <f t="shared" si="252"/>
        <v>-250000</v>
      </c>
      <c r="H15793" s="718" t="s">
        <v>10433</v>
      </c>
    </row>
    <row r="15794" spans="1:8" s="695" customFormat="1" ht="24" customHeight="1" x14ac:dyDescent="0.25">
      <c r="A15794" s="747">
        <v>45119</v>
      </c>
      <c r="B15794" s="65" t="s">
        <v>9463</v>
      </c>
      <c r="C15794" s="65" t="s">
        <v>9883</v>
      </c>
      <c r="D15794" s="189" t="s">
        <v>10528</v>
      </c>
      <c r="E15794" s="132">
        <v>116000</v>
      </c>
      <c r="F15794" s="132"/>
      <c r="G15794" s="132">
        <f t="shared" si="252"/>
        <v>-116000</v>
      </c>
      <c r="H15794" s="718" t="s">
        <v>10433</v>
      </c>
    </row>
    <row r="15795" spans="1:8" s="695" customFormat="1" ht="24" customHeight="1" x14ac:dyDescent="0.25">
      <c r="A15795" s="747">
        <v>45119</v>
      </c>
      <c r="B15795" s="65" t="s">
        <v>11021</v>
      </c>
      <c r="C15795" s="65" t="s">
        <v>3174</v>
      </c>
      <c r="D15795" s="189" t="s">
        <v>10526</v>
      </c>
      <c r="E15795" s="132">
        <v>51550</v>
      </c>
      <c r="F15795" s="132"/>
      <c r="G15795" s="132">
        <f t="shared" si="252"/>
        <v>-51550</v>
      </c>
      <c r="H15795" s="718" t="s">
        <v>10433</v>
      </c>
    </row>
    <row r="15796" spans="1:8" s="695" customFormat="1" ht="24" customHeight="1" x14ac:dyDescent="0.25">
      <c r="A15796" s="747">
        <v>45119</v>
      </c>
      <c r="B15796" s="65" t="s">
        <v>9463</v>
      </c>
      <c r="C15796" s="679" t="s">
        <v>9980</v>
      </c>
      <c r="D15796" s="923" t="s">
        <v>10527</v>
      </c>
      <c r="E15796" s="681">
        <v>185200</v>
      </c>
      <c r="F15796" s="132"/>
      <c r="G15796" s="132">
        <f t="shared" si="252"/>
        <v>-185200</v>
      </c>
      <c r="H15796" s="718" t="s">
        <v>10433</v>
      </c>
    </row>
    <row r="15797" spans="1:8" s="695" customFormat="1" ht="24" customHeight="1" x14ac:dyDescent="0.25">
      <c r="A15797" s="747">
        <v>45119</v>
      </c>
      <c r="B15797" s="65" t="s">
        <v>10447</v>
      </c>
      <c r="C15797" s="679" t="s">
        <v>9980</v>
      </c>
      <c r="D15797" s="923" t="s">
        <v>10527</v>
      </c>
      <c r="E15797" s="681">
        <v>20000</v>
      </c>
      <c r="F15797" s="132"/>
      <c r="G15797" s="132">
        <f t="shared" si="252"/>
        <v>-20000</v>
      </c>
      <c r="H15797" s="718" t="s">
        <v>10433</v>
      </c>
    </row>
    <row r="15798" spans="1:8" s="695" customFormat="1" ht="15" customHeight="1" x14ac:dyDescent="0.25">
      <c r="A15798" s="747">
        <v>45119</v>
      </c>
      <c r="B15798" s="65" t="s">
        <v>9877</v>
      </c>
      <c r="C15798" s="560" t="s">
        <v>3174</v>
      </c>
      <c r="D15798" s="753" t="s">
        <v>10588</v>
      </c>
      <c r="E15798" s="561">
        <v>60000</v>
      </c>
      <c r="F15798" s="132"/>
      <c r="G15798" s="132">
        <f t="shared" si="252"/>
        <v>-60000</v>
      </c>
      <c r="H15798" s="718" t="s">
        <v>10433</v>
      </c>
    </row>
    <row r="15799" spans="1:8" s="695" customFormat="1" ht="15" customHeight="1" x14ac:dyDescent="0.25">
      <c r="A15799" s="747">
        <v>45119</v>
      </c>
      <c r="B15799" s="65" t="s">
        <v>10341</v>
      </c>
      <c r="C15799" s="560" t="s">
        <v>3174</v>
      </c>
      <c r="D15799" s="753" t="s">
        <v>10588</v>
      </c>
      <c r="E15799" s="561">
        <v>60000</v>
      </c>
      <c r="F15799" s="132"/>
      <c r="G15799" s="132">
        <f t="shared" si="252"/>
        <v>-60000</v>
      </c>
      <c r="H15799" s="718" t="s">
        <v>10433</v>
      </c>
    </row>
    <row r="15800" spans="1:8" s="695" customFormat="1" ht="15" customHeight="1" x14ac:dyDescent="0.25">
      <c r="A15800" s="747">
        <v>45119</v>
      </c>
      <c r="B15800" s="65" t="s">
        <v>10488</v>
      </c>
      <c r="C15800" s="560" t="s">
        <v>3174</v>
      </c>
      <c r="D15800" s="753" t="s">
        <v>10588</v>
      </c>
      <c r="E15800" s="561">
        <v>33000</v>
      </c>
      <c r="F15800" s="132"/>
      <c r="G15800" s="132">
        <f t="shared" si="252"/>
        <v>-33000</v>
      </c>
      <c r="H15800" s="718" t="s">
        <v>10433</v>
      </c>
    </row>
    <row r="15801" spans="1:8" s="695" customFormat="1" ht="15" customHeight="1" x14ac:dyDescent="0.25">
      <c r="A15801" s="747">
        <v>45119</v>
      </c>
      <c r="B15801" s="65" t="s">
        <v>10132</v>
      </c>
      <c r="C15801" s="65" t="s">
        <v>3174</v>
      </c>
      <c r="D15801" s="189" t="s">
        <v>10529</v>
      </c>
      <c r="E15801" s="132">
        <v>6700</v>
      </c>
      <c r="F15801" s="132"/>
      <c r="G15801" s="132">
        <f t="shared" si="252"/>
        <v>-6700</v>
      </c>
      <c r="H15801" s="718" t="s">
        <v>10433</v>
      </c>
    </row>
    <row r="15802" spans="1:8" s="695" customFormat="1" ht="15" customHeight="1" x14ac:dyDescent="0.25">
      <c r="A15802" s="747">
        <v>45120</v>
      </c>
      <c r="B15802" s="65" t="s">
        <v>9877</v>
      </c>
      <c r="C15802" s="65" t="s">
        <v>3174</v>
      </c>
      <c r="D15802" s="189" t="s">
        <v>10530</v>
      </c>
      <c r="E15802" s="132">
        <v>18500</v>
      </c>
      <c r="F15802" s="132"/>
      <c r="G15802" s="132">
        <f t="shared" si="252"/>
        <v>-18500</v>
      </c>
      <c r="H15802" s="718" t="s">
        <v>10433</v>
      </c>
    </row>
    <row r="15803" spans="1:8" s="695" customFormat="1" ht="15" customHeight="1" x14ac:dyDescent="0.25">
      <c r="A15803" s="747">
        <v>45120</v>
      </c>
      <c r="B15803" s="65" t="s">
        <v>11021</v>
      </c>
      <c r="C15803" s="65" t="s">
        <v>3174</v>
      </c>
      <c r="D15803" s="189" t="s">
        <v>10531</v>
      </c>
      <c r="E15803" s="132">
        <v>43920</v>
      </c>
      <c r="F15803" s="132"/>
      <c r="G15803" s="132">
        <f t="shared" si="252"/>
        <v>-43920</v>
      </c>
      <c r="H15803" s="718" t="s">
        <v>10433</v>
      </c>
    </row>
    <row r="15804" spans="1:8" s="695" customFormat="1" ht="15" customHeight="1" x14ac:dyDescent="0.25">
      <c r="A15804" s="747">
        <v>45120</v>
      </c>
      <c r="B15804" s="65" t="s">
        <v>10132</v>
      </c>
      <c r="C15804" s="65" t="s">
        <v>3174</v>
      </c>
      <c r="D15804" s="189" t="s">
        <v>10532</v>
      </c>
      <c r="E15804" s="132">
        <v>500</v>
      </c>
      <c r="F15804" s="132"/>
      <c r="G15804" s="132">
        <f t="shared" si="252"/>
        <v>-500</v>
      </c>
      <c r="H15804" s="718" t="s">
        <v>10433</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10433</v>
      </c>
    </row>
    <row r="15806" spans="1:8" s="695" customFormat="1" ht="15" customHeight="1" x14ac:dyDescent="0.25">
      <c r="A15806" s="747">
        <v>45120</v>
      </c>
      <c r="B15806" s="65" t="s">
        <v>10132</v>
      </c>
      <c r="C15806" s="65" t="s">
        <v>5791</v>
      </c>
      <c r="D15806" s="189" t="s">
        <v>372</v>
      </c>
      <c r="E15806" s="132">
        <v>500</v>
      </c>
      <c r="F15806" s="132"/>
      <c r="G15806" s="132">
        <f t="shared" si="252"/>
        <v>-500</v>
      </c>
      <c r="H15806" s="718" t="s">
        <v>10433</v>
      </c>
    </row>
    <row r="15807" spans="1:8" s="695" customFormat="1" ht="15" x14ac:dyDescent="0.2">
      <c r="A15807" s="747">
        <v>45120</v>
      </c>
      <c r="B15807" s="43" t="s">
        <v>10488</v>
      </c>
      <c r="C15807" s="65" t="s">
        <v>5791</v>
      </c>
      <c r="D15807" s="189" t="s">
        <v>372</v>
      </c>
      <c r="E15807" s="132">
        <v>1500</v>
      </c>
      <c r="F15807" s="132"/>
      <c r="G15807" s="132">
        <f t="shared" ref="G15807:G15870" si="253">F15807-E15807</f>
        <v>-1500</v>
      </c>
      <c r="H15807" s="718" t="s">
        <v>10433</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10433</v>
      </c>
    </row>
    <row r="15809" spans="1:8" s="695" customFormat="1" ht="15" customHeight="1" x14ac:dyDescent="0.25">
      <c r="A15809" s="747">
        <v>45120</v>
      </c>
      <c r="B15809" s="65" t="s">
        <v>10447</v>
      </c>
      <c r="C15809" s="65" t="s">
        <v>5791</v>
      </c>
      <c r="D15809" s="189" t="s">
        <v>372</v>
      </c>
      <c r="E15809" s="132">
        <v>600</v>
      </c>
      <c r="F15809" s="132"/>
      <c r="G15809" s="132">
        <f t="shared" si="253"/>
        <v>-600</v>
      </c>
      <c r="H15809" s="718" t="s">
        <v>10433</v>
      </c>
    </row>
    <row r="15810" spans="1:8" s="695" customFormat="1" ht="15" customHeight="1" x14ac:dyDescent="0.25">
      <c r="A15810" s="747">
        <v>45120</v>
      </c>
      <c r="B15810" s="65" t="s">
        <v>10253</v>
      </c>
      <c r="C15810" s="65" t="s">
        <v>5731</v>
      </c>
      <c r="D15810" s="189" t="s">
        <v>10533</v>
      </c>
      <c r="E15810" s="132">
        <v>200000</v>
      </c>
      <c r="F15810" s="132"/>
      <c r="G15810" s="132">
        <f t="shared" si="253"/>
        <v>-200000</v>
      </c>
      <c r="H15810" s="718" t="s">
        <v>10433</v>
      </c>
    </row>
    <row r="15811" spans="1:8" s="695" customFormat="1" ht="15" customHeight="1" x14ac:dyDescent="0.25">
      <c r="A15811" s="747">
        <v>45120</v>
      </c>
      <c r="B15811" s="65" t="s">
        <v>9877</v>
      </c>
      <c r="C15811" s="65" t="s">
        <v>10345</v>
      </c>
      <c r="D15811" s="189" t="s">
        <v>10346</v>
      </c>
      <c r="E15811" s="132">
        <v>87000</v>
      </c>
      <c r="F15811" s="132"/>
      <c r="G15811" s="132">
        <f t="shared" si="253"/>
        <v>-87000</v>
      </c>
      <c r="H15811" s="718" t="s">
        <v>10433</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10433</v>
      </c>
    </row>
    <row r="15813" spans="1:8" s="695" customFormat="1" ht="15" x14ac:dyDescent="0.2">
      <c r="A15813" s="747">
        <v>45120</v>
      </c>
      <c r="B15813" s="43" t="s">
        <v>10488</v>
      </c>
      <c r="C15813" s="65" t="s">
        <v>3174</v>
      </c>
      <c r="D15813" s="189" t="s">
        <v>10556</v>
      </c>
      <c r="E15813" s="132">
        <v>6460</v>
      </c>
      <c r="F15813" s="132"/>
      <c r="G15813" s="132">
        <f t="shared" si="253"/>
        <v>-6460</v>
      </c>
      <c r="H15813" s="718" t="s">
        <v>10433</v>
      </c>
    </row>
    <row r="15814" spans="1:8" s="695" customFormat="1" ht="15" customHeight="1" x14ac:dyDescent="0.25">
      <c r="A15814" s="747">
        <v>45120</v>
      </c>
      <c r="B15814" s="65" t="s">
        <v>9940</v>
      </c>
      <c r="C15814" s="65" t="s">
        <v>3174</v>
      </c>
      <c r="D15814" s="189" t="s">
        <v>10557</v>
      </c>
      <c r="E15814" s="132">
        <v>22000</v>
      </c>
      <c r="F15814" s="132"/>
      <c r="G15814" s="132">
        <f t="shared" si="253"/>
        <v>-22000</v>
      </c>
      <c r="H15814" s="718" t="s">
        <v>10433</v>
      </c>
    </row>
    <row r="15815" spans="1:8" s="695" customFormat="1" ht="15" customHeight="1" x14ac:dyDescent="0.25">
      <c r="A15815" s="747">
        <v>45120</v>
      </c>
      <c r="B15815" s="65" t="s">
        <v>103</v>
      </c>
      <c r="C15815" s="65" t="s">
        <v>103</v>
      </c>
      <c r="D15815" s="189" t="s">
        <v>10320</v>
      </c>
      <c r="E15815" s="132">
        <v>4000</v>
      </c>
      <c r="F15815" s="132"/>
      <c r="G15815" s="132">
        <f t="shared" si="253"/>
        <v>-4000</v>
      </c>
      <c r="H15815" s="718" t="s">
        <v>10433</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10433</v>
      </c>
    </row>
    <row r="15817" spans="1:8" s="695" customFormat="1" ht="15" x14ac:dyDescent="0.25">
      <c r="A15817" s="747">
        <v>45120</v>
      </c>
      <c r="B15817" s="65" t="s">
        <v>9769</v>
      </c>
      <c r="C15817" s="65" t="s">
        <v>6683</v>
      </c>
      <c r="D15817" s="189" t="s">
        <v>10559</v>
      </c>
      <c r="E15817" s="132">
        <v>30000</v>
      </c>
      <c r="F15817" s="132"/>
      <c r="G15817" s="132">
        <f t="shared" si="253"/>
        <v>-30000</v>
      </c>
      <c r="H15817" s="718" t="s">
        <v>10433</v>
      </c>
    </row>
    <row r="15818" spans="1:8" s="695" customFormat="1" ht="15" x14ac:dyDescent="0.25">
      <c r="A15818" s="747">
        <v>45120</v>
      </c>
      <c r="B15818" s="65" t="s">
        <v>8982</v>
      </c>
      <c r="C15818" s="65" t="s">
        <v>10561</v>
      </c>
      <c r="D15818" s="189" t="s">
        <v>10560</v>
      </c>
      <c r="E15818" s="132">
        <v>30000</v>
      </c>
      <c r="F15818" s="132"/>
      <c r="G15818" s="132">
        <f t="shared" si="253"/>
        <v>-30000</v>
      </c>
      <c r="H15818" s="718" t="s">
        <v>10433</v>
      </c>
    </row>
    <row r="15819" spans="1:8" s="695" customFormat="1" ht="15" x14ac:dyDescent="0.25">
      <c r="A15819" s="747">
        <v>45120</v>
      </c>
      <c r="B15819" s="65" t="s">
        <v>103</v>
      </c>
      <c r="C15819" s="65" t="s">
        <v>3024</v>
      </c>
      <c r="D15819" s="189" t="s">
        <v>10562</v>
      </c>
      <c r="E15819" s="132">
        <v>4670</v>
      </c>
      <c r="F15819" s="132"/>
      <c r="G15819" s="132">
        <f t="shared" si="253"/>
        <v>-4670</v>
      </c>
      <c r="H15819" s="718" t="s">
        <v>10433</v>
      </c>
    </row>
    <row r="15820" spans="1:8" s="695" customFormat="1" ht="15" customHeight="1" x14ac:dyDescent="0.25">
      <c r="A15820" s="747">
        <v>45120</v>
      </c>
      <c r="B15820" s="65" t="s">
        <v>9516</v>
      </c>
      <c r="C15820" s="65" t="s">
        <v>3174</v>
      </c>
      <c r="D15820" s="189" t="s">
        <v>10563</v>
      </c>
      <c r="E15820" s="132">
        <v>15000</v>
      </c>
      <c r="F15820" s="132"/>
      <c r="G15820" s="132">
        <f t="shared" si="253"/>
        <v>-15000</v>
      </c>
      <c r="H15820" s="718" t="s">
        <v>10433</v>
      </c>
    </row>
    <row r="15821" spans="1:8" s="695" customFormat="1" ht="15" customHeight="1" x14ac:dyDescent="0.25">
      <c r="A15821" s="747">
        <v>45120</v>
      </c>
      <c r="B15821" s="65" t="s">
        <v>9877</v>
      </c>
      <c r="C15821" s="65" t="s">
        <v>3174</v>
      </c>
      <c r="D15821" s="189" t="s">
        <v>10564</v>
      </c>
      <c r="E15821" s="132">
        <v>109400</v>
      </c>
      <c r="F15821" s="132"/>
      <c r="G15821" s="132">
        <f t="shared" si="253"/>
        <v>-109400</v>
      </c>
      <c r="H15821" s="718" t="s">
        <v>10433</v>
      </c>
    </row>
    <row r="15822" spans="1:8" s="695" customFormat="1" ht="15" customHeight="1" x14ac:dyDescent="0.25">
      <c r="A15822" s="747">
        <v>45120</v>
      </c>
      <c r="B15822" s="65" t="s">
        <v>10405</v>
      </c>
      <c r="C15822" s="65" t="s">
        <v>3174</v>
      </c>
      <c r="D15822" s="189" t="s">
        <v>10564</v>
      </c>
      <c r="E15822" s="132">
        <v>7890</v>
      </c>
      <c r="F15822" s="132"/>
      <c r="G15822" s="132">
        <f t="shared" si="253"/>
        <v>-7890</v>
      </c>
      <c r="H15822" s="718" t="s">
        <v>10433</v>
      </c>
    </row>
    <row r="15823" spans="1:8" s="695" customFormat="1" ht="15" customHeight="1" x14ac:dyDescent="0.25">
      <c r="A15823" s="747">
        <v>45120</v>
      </c>
      <c r="B15823" s="65" t="s">
        <v>10405</v>
      </c>
      <c r="C15823" s="65" t="s">
        <v>3174</v>
      </c>
      <c r="D15823" s="189" t="s">
        <v>10565</v>
      </c>
      <c r="E15823" s="132">
        <v>2000</v>
      </c>
      <c r="F15823" s="132"/>
      <c r="G15823" s="132">
        <f t="shared" si="253"/>
        <v>-2000</v>
      </c>
      <c r="H15823" s="718" t="s">
        <v>10433</v>
      </c>
    </row>
    <row r="15824" spans="1:8" s="695" customFormat="1" ht="15" customHeight="1" x14ac:dyDescent="0.25">
      <c r="A15824" s="747">
        <v>45120</v>
      </c>
      <c r="B15824" s="65" t="s">
        <v>10405</v>
      </c>
      <c r="C15824" s="65" t="s">
        <v>288</v>
      </c>
      <c r="D15824" s="189" t="s">
        <v>9736</v>
      </c>
      <c r="E15824" s="132">
        <v>300</v>
      </c>
      <c r="F15824" s="132"/>
      <c r="G15824" s="132">
        <f t="shared" si="253"/>
        <v>-300</v>
      </c>
      <c r="H15824" s="718" t="s">
        <v>10433</v>
      </c>
    </row>
    <row r="15825" spans="1:8" s="695" customFormat="1" ht="15" customHeight="1" x14ac:dyDescent="0.25">
      <c r="A15825" s="747">
        <v>45120</v>
      </c>
      <c r="B15825" s="65" t="s">
        <v>103</v>
      </c>
      <c r="C15825" s="65" t="s">
        <v>103</v>
      </c>
      <c r="D15825" s="189" t="s">
        <v>10566</v>
      </c>
      <c r="E15825" s="132">
        <v>1000</v>
      </c>
      <c r="F15825" s="132"/>
      <c r="G15825" s="132">
        <f t="shared" si="253"/>
        <v>-1000</v>
      </c>
      <c r="H15825" s="718" t="s">
        <v>10433</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10433</v>
      </c>
    </row>
    <row r="15827" spans="1:8" s="695" customFormat="1" ht="15" customHeight="1" x14ac:dyDescent="0.25">
      <c r="A15827" s="747">
        <v>45120</v>
      </c>
      <c r="B15827" s="65" t="s">
        <v>9516</v>
      </c>
      <c r="C15827" s="65" t="s">
        <v>10379</v>
      </c>
      <c r="D15827" s="189" t="s">
        <v>10567</v>
      </c>
      <c r="E15827" s="132">
        <v>2000</v>
      </c>
      <c r="F15827" s="132"/>
      <c r="G15827" s="132">
        <f t="shared" si="253"/>
        <v>-2000</v>
      </c>
      <c r="H15827" s="718" t="s">
        <v>10433</v>
      </c>
    </row>
    <row r="15828" spans="1:8" s="695" customFormat="1" ht="15" customHeight="1" x14ac:dyDescent="0.25">
      <c r="A15828" s="747">
        <v>45120</v>
      </c>
      <c r="B15828" s="65" t="s">
        <v>10405</v>
      </c>
      <c r="C15828" s="65" t="s">
        <v>3174</v>
      </c>
      <c r="D15828" s="189" t="s">
        <v>10571</v>
      </c>
      <c r="E15828" s="132">
        <v>5500</v>
      </c>
      <c r="F15828" s="132"/>
      <c r="G15828" s="132">
        <f t="shared" si="253"/>
        <v>-5500</v>
      </c>
      <c r="H15828" s="718" t="s">
        <v>10433</v>
      </c>
    </row>
    <row r="15829" spans="1:8" s="695" customFormat="1" ht="15" customHeight="1" x14ac:dyDescent="0.25">
      <c r="A15829" s="747">
        <v>45120</v>
      </c>
      <c r="B15829" s="65" t="s">
        <v>10253</v>
      </c>
      <c r="C15829" s="65" t="s">
        <v>3174</v>
      </c>
      <c r="D15829" s="189" t="s">
        <v>10571</v>
      </c>
      <c r="E15829" s="132">
        <v>5500</v>
      </c>
      <c r="F15829" s="132"/>
      <c r="G15829" s="132">
        <f t="shared" si="253"/>
        <v>-5500</v>
      </c>
      <c r="H15829" s="718" t="s">
        <v>10433</v>
      </c>
    </row>
    <row r="15830" spans="1:8" s="695" customFormat="1" ht="15" x14ac:dyDescent="0.25">
      <c r="A15830" s="747">
        <v>45120</v>
      </c>
      <c r="B15830" s="65" t="s">
        <v>10132</v>
      </c>
      <c r="C15830" s="65" t="s">
        <v>3174</v>
      </c>
      <c r="D15830" s="189" t="s">
        <v>10571</v>
      </c>
      <c r="E15830" s="132">
        <v>5500</v>
      </c>
      <c r="F15830" s="132"/>
      <c r="G15830" s="132">
        <f t="shared" si="253"/>
        <v>-5500</v>
      </c>
      <c r="H15830" s="718" t="s">
        <v>10433</v>
      </c>
    </row>
    <row r="15831" spans="1:8" s="695" customFormat="1" ht="15" x14ac:dyDescent="0.25">
      <c r="A15831" s="747">
        <v>45120</v>
      </c>
      <c r="B15831" s="65" t="s">
        <v>9463</v>
      </c>
      <c r="C15831" s="65" t="s">
        <v>3174</v>
      </c>
      <c r="D15831" s="189" t="s">
        <v>10571</v>
      </c>
      <c r="E15831" s="132">
        <v>5500</v>
      </c>
      <c r="F15831" s="132"/>
      <c r="G15831" s="132">
        <f t="shared" si="253"/>
        <v>-5500</v>
      </c>
      <c r="H15831" s="718" t="s">
        <v>10433</v>
      </c>
    </row>
    <row r="15832" spans="1:8" s="695" customFormat="1" ht="15" x14ac:dyDescent="0.25">
      <c r="A15832" s="747">
        <v>45120</v>
      </c>
      <c r="B15832" s="65" t="s">
        <v>25</v>
      </c>
      <c r="C15832" s="65" t="s">
        <v>4100</v>
      </c>
      <c r="D15832" s="189" t="s">
        <v>10568</v>
      </c>
      <c r="E15832" s="132">
        <v>2250</v>
      </c>
      <c r="F15832" s="132"/>
      <c r="G15832" s="132">
        <f t="shared" si="253"/>
        <v>-2250</v>
      </c>
      <c r="H15832" s="718" t="s">
        <v>10433</v>
      </c>
    </row>
    <row r="15833" spans="1:8" s="695" customFormat="1" ht="15" x14ac:dyDescent="0.25">
      <c r="A15833" s="747">
        <v>45120</v>
      </c>
      <c r="B15833" s="65" t="s">
        <v>2957</v>
      </c>
      <c r="C15833" s="65" t="s">
        <v>10221</v>
      </c>
      <c r="D15833" s="189" t="s">
        <v>10569</v>
      </c>
      <c r="E15833" s="132">
        <v>100000</v>
      </c>
      <c r="F15833" s="132"/>
      <c r="G15833" s="132">
        <f t="shared" si="253"/>
        <v>-100000</v>
      </c>
      <c r="H15833" s="718" t="s">
        <v>10433</v>
      </c>
    </row>
    <row r="15834" spans="1:8" s="695" customFormat="1" ht="15" x14ac:dyDescent="0.25">
      <c r="A15834" s="747">
        <v>45121</v>
      </c>
      <c r="B15834" s="65" t="s">
        <v>8653</v>
      </c>
      <c r="C15834" s="65" t="s">
        <v>10572</v>
      </c>
      <c r="D15834" s="189" t="s">
        <v>10573</v>
      </c>
      <c r="E15834" s="132">
        <v>5000</v>
      </c>
      <c r="F15834" s="132"/>
      <c r="G15834" s="132">
        <f t="shared" si="253"/>
        <v>-5000</v>
      </c>
      <c r="H15834" s="718" t="s">
        <v>10433</v>
      </c>
    </row>
    <row r="15835" spans="1:8" s="695" customFormat="1" ht="15" x14ac:dyDescent="0.25">
      <c r="A15835" s="747">
        <v>45121</v>
      </c>
      <c r="B15835" s="65" t="s">
        <v>9516</v>
      </c>
      <c r="C15835" s="65" t="s">
        <v>9582</v>
      </c>
      <c r="D15835" s="189" t="s">
        <v>10570</v>
      </c>
      <c r="E15835" s="132">
        <v>20000</v>
      </c>
      <c r="F15835" s="132"/>
      <c r="G15835" s="132">
        <f t="shared" si="253"/>
        <v>-20000</v>
      </c>
      <c r="H15835" s="718" t="s">
        <v>10433</v>
      </c>
    </row>
    <row r="15836" spans="1:8" s="695" customFormat="1" ht="15" x14ac:dyDescent="0.25">
      <c r="A15836" s="747">
        <v>45121</v>
      </c>
      <c r="B15836" s="65" t="s">
        <v>9877</v>
      </c>
      <c r="C15836" s="65" t="s">
        <v>288</v>
      </c>
      <c r="D15836" s="189" t="s">
        <v>10574</v>
      </c>
      <c r="E15836" s="132">
        <v>4000</v>
      </c>
      <c r="F15836" s="132"/>
      <c r="G15836" s="132">
        <f t="shared" si="253"/>
        <v>-4000</v>
      </c>
      <c r="H15836" s="718" t="s">
        <v>10433</v>
      </c>
    </row>
    <row r="15837" spans="1:8" s="695" customFormat="1" ht="15" customHeight="1" x14ac:dyDescent="0.25">
      <c r="A15837" s="747">
        <v>45121</v>
      </c>
      <c r="B15837" s="65" t="s">
        <v>9516</v>
      </c>
      <c r="C15837" s="65" t="s">
        <v>288</v>
      </c>
      <c r="D15837" s="189" t="s">
        <v>10574</v>
      </c>
      <c r="E15837" s="132">
        <v>6000</v>
      </c>
      <c r="F15837" s="132"/>
      <c r="G15837" s="132">
        <f t="shared" si="253"/>
        <v>-6000</v>
      </c>
      <c r="H15837" s="718" t="s">
        <v>10433</v>
      </c>
    </row>
    <row r="15838" spans="1:8" s="695" customFormat="1" ht="15" x14ac:dyDescent="0.25">
      <c r="A15838" s="747">
        <v>45121</v>
      </c>
      <c r="B15838" s="65" t="s">
        <v>10253</v>
      </c>
      <c r="C15838" s="65" t="s">
        <v>288</v>
      </c>
      <c r="D15838" s="189" t="s">
        <v>10574</v>
      </c>
      <c r="E15838" s="132">
        <v>3500</v>
      </c>
      <c r="F15838" s="132"/>
      <c r="G15838" s="132">
        <f t="shared" si="253"/>
        <v>-3500</v>
      </c>
      <c r="H15838" s="718" t="s">
        <v>10433</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10433</v>
      </c>
    </row>
    <row r="15840" spans="1:8" s="695" customFormat="1" ht="15" x14ac:dyDescent="0.25">
      <c r="A15840" s="747">
        <v>45121</v>
      </c>
      <c r="B15840" s="65" t="s">
        <v>10405</v>
      </c>
      <c r="C15840" s="65" t="s">
        <v>3174</v>
      </c>
      <c r="D15840" s="189" t="s">
        <v>4344</v>
      </c>
      <c r="E15840" s="132">
        <v>6290</v>
      </c>
      <c r="F15840" s="132"/>
      <c r="G15840" s="132">
        <f t="shared" si="253"/>
        <v>-6290</v>
      </c>
      <c r="H15840" s="718" t="s">
        <v>10433</v>
      </c>
    </row>
    <row r="15841" spans="1:8" s="695" customFormat="1" ht="15" customHeight="1" x14ac:dyDescent="0.25">
      <c r="A15841" s="747">
        <v>45121</v>
      </c>
      <c r="B15841" s="65" t="s">
        <v>10405</v>
      </c>
      <c r="C15841" s="65" t="s">
        <v>5791</v>
      </c>
      <c r="D15841" s="189" t="s">
        <v>372</v>
      </c>
      <c r="E15841" s="132">
        <v>1000</v>
      </c>
      <c r="F15841" s="132"/>
      <c r="G15841" s="132">
        <f t="shared" si="253"/>
        <v>-1000</v>
      </c>
      <c r="H15841" s="718" t="s">
        <v>10433</v>
      </c>
    </row>
    <row r="15842" spans="1:8" s="695" customFormat="1" ht="15" customHeight="1" x14ac:dyDescent="0.25">
      <c r="A15842" s="747">
        <v>45121</v>
      </c>
      <c r="B15842" s="65" t="s">
        <v>10447</v>
      </c>
      <c r="C15842" s="65" t="s">
        <v>1205</v>
      </c>
      <c r="D15842" s="189" t="s">
        <v>10575</v>
      </c>
      <c r="E15842" s="132">
        <v>1039700</v>
      </c>
      <c r="F15842" s="132"/>
      <c r="G15842" s="132">
        <f t="shared" si="253"/>
        <v>-1039700</v>
      </c>
      <c r="H15842" s="718" t="s">
        <v>10433</v>
      </c>
    </row>
    <row r="15843" spans="1:8" s="695" customFormat="1" ht="15" customHeight="1" x14ac:dyDescent="0.2">
      <c r="A15843" s="747">
        <v>45121</v>
      </c>
      <c r="B15843" s="43" t="s">
        <v>10488</v>
      </c>
      <c r="C15843" s="65" t="s">
        <v>5791</v>
      </c>
      <c r="D15843" s="189" t="s">
        <v>372</v>
      </c>
      <c r="E15843" s="132">
        <v>2000</v>
      </c>
      <c r="F15843" s="132"/>
      <c r="G15843" s="132">
        <f t="shared" si="253"/>
        <v>-2000</v>
      </c>
      <c r="H15843" s="718" t="s">
        <v>10433</v>
      </c>
    </row>
    <row r="15844" spans="1:8" s="695" customFormat="1" ht="15" x14ac:dyDescent="0.25">
      <c r="A15844" s="747">
        <v>45121</v>
      </c>
      <c r="B15844" s="65" t="s">
        <v>10132</v>
      </c>
      <c r="C15844" s="65" t="s">
        <v>5791</v>
      </c>
      <c r="D15844" s="189" t="s">
        <v>372</v>
      </c>
      <c r="E15844" s="132">
        <v>500</v>
      </c>
      <c r="F15844" s="132"/>
      <c r="G15844" s="132">
        <f t="shared" si="253"/>
        <v>-500</v>
      </c>
      <c r="H15844" s="718" t="s">
        <v>10433</v>
      </c>
    </row>
    <row r="15845" spans="1:8" s="695" customFormat="1" ht="15" customHeight="1" x14ac:dyDescent="0.25">
      <c r="A15845" s="747">
        <v>45121</v>
      </c>
      <c r="B15845" s="65" t="s">
        <v>37</v>
      </c>
      <c r="C15845" s="65" t="s">
        <v>394</v>
      </c>
      <c r="D15845" s="189" t="s">
        <v>10577</v>
      </c>
      <c r="E15845" s="132">
        <v>2000</v>
      </c>
      <c r="F15845" s="132"/>
      <c r="G15845" s="132">
        <f t="shared" si="253"/>
        <v>-2000</v>
      </c>
      <c r="H15845" s="718" t="s">
        <v>10433</v>
      </c>
    </row>
    <row r="15846" spans="1:8" s="695" customFormat="1" ht="15" customHeight="1" x14ac:dyDescent="0.25">
      <c r="A15846" s="747">
        <v>45121</v>
      </c>
      <c r="B15846" s="65" t="s">
        <v>2957</v>
      </c>
      <c r="C15846" s="65" t="s">
        <v>4916</v>
      </c>
      <c r="D15846" s="189" t="s">
        <v>10576</v>
      </c>
      <c r="E15846" s="132">
        <v>9000</v>
      </c>
      <c r="F15846" s="132"/>
      <c r="G15846" s="132">
        <f t="shared" si="253"/>
        <v>-9000</v>
      </c>
      <c r="H15846" s="718" t="s">
        <v>10433</v>
      </c>
    </row>
    <row r="15847" spans="1:8" s="695" customFormat="1" ht="15" customHeight="1" x14ac:dyDescent="0.25">
      <c r="A15847" s="747">
        <v>45121</v>
      </c>
      <c r="B15847" s="65" t="s">
        <v>10132</v>
      </c>
      <c r="C15847" s="65" t="s">
        <v>3174</v>
      </c>
      <c r="D15847" s="189" t="s">
        <v>10591</v>
      </c>
      <c r="E15847" s="132">
        <v>14196</v>
      </c>
      <c r="F15847" s="132"/>
      <c r="G15847" s="132">
        <f t="shared" si="253"/>
        <v>-14196</v>
      </c>
      <c r="H15847" s="718" t="s">
        <v>10433</v>
      </c>
    </row>
    <row r="15848" spans="1:8" s="695" customFormat="1" ht="15" customHeight="1" x14ac:dyDescent="0.25">
      <c r="A15848" s="747">
        <v>45121</v>
      </c>
      <c r="B15848" s="65" t="s">
        <v>10405</v>
      </c>
      <c r="C15848" s="65" t="s">
        <v>3174</v>
      </c>
      <c r="D15848" s="189" t="s">
        <v>10592</v>
      </c>
      <c r="E15848" s="132">
        <v>1350</v>
      </c>
      <c r="F15848" s="132"/>
      <c r="G15848" s="132">
        <f t="shared" si="253"/>
        <v>-1350</v>
      </c>
      <c r="H15848" s="718" t="s">
        <v>10433</v>
      </c>
    </row>
    <row r="15849" spans="1:8" s="695" customFormat="1" ht="15" customHeight="1" x14ac:dyDescent="0.25">
      <c r="A15849" s="747">
        <v>45121</v>
      </c>
      <c r="B15849" s="65" t="s">
        <v>16</v>
      </c>
      <c r="C15849" s="65" t="s">
        <v>103</v>
      </c>
      <c r="D15849" s="189" t="s">
        <v>10320</v>
      </c>
      <c r="E15849" s="132">
        <v>2000</v>
      </c>
      <c r="F15849" s="132"/>
      <c r="G15849" s="132">
        <f t="shared" si="253"/>
        <v>-2000</v>
      </c>
      <c r="H15849" s="718" t="s">
        <v>10433</v>
      </c>
    </row>
    <row r="15850" spans="1:8" s="695" customFormat="1" ht="15" customHeight="1" x14ac:dyDescent="0.25">
      <c r="A15850" s="747">
        <v>45121</v>
      </c>
      <c r="B15850" s="65" t="s">
        <v>10405</v>
      </c>
      <c r="C15850" s="65" t="s">
        <v>5791</v>
      </c>
      <c r="D15850" s="189" t="s">
        <v>372</v>
      </c>
      <c r="E15850" s="132">
        <v>1800</v>
      </c>
      <c r="F15850" s="132"/>
      <c r="G15850" s="132">
        <f t="shared" si="253"/>
        <v>-1800</v>
      </c>
      <c r="H15850" s="718" t="s">
        <v>10433</v>
      </c>
    </row>
    <row r="15851" spans="1:8" s="695" customFormat="1" ht="15" customHeight="1" x14ac:dyDescent="0.25">
      <c r="A15851" s="747">
        <v>45121</v>
      </c>
      <c r="B15851" s="65" t="s">
        <v>25</v>
      </c>
      <c r="C15851" s="65" t="s">
        <v>394</v>
      </c>
      <c r="D15851" s="189" t="s">
        <v>10558</v>
      </c>
      <c r="E15851" s="132">
        <v>4290</v>
      </c>
      <c r="F15851" s="132"/>
      <c r="G15851" s="132">
        <f t="shared" si="253"/>
        <v>-4290</v>
      </c>
      <c r="H15851" s="718" t="s">
        <v>10433</v>
      </c>
    </row>
    <row r="15852" spans="1:8" s="695" customFormat="1" ht="15" x14ac:dyDescent="0.25">
      <c r="A15852" s="747">
        <v>45121</v>
      </c>
      <c r="B15852" s="65" t="s">
        <v>10253</v>
      </c>
      <c r="C15852" s="65" t="s">
        <v>10593</v>
      </c>
      <c r="D15852" s="189" t="s">
        <v>10594</v>
      </c>
      <c r="E15852" s="132">
        <v>465000</v>
      </c>
      <c r="F15852" s="132"/>
      <c r="G15852" s="132">
        <f t="shared" si="253"/>
        <v>-465000</v>
      </c>
      <c r="H15852" s="718" t="s">
        <v>10433</v>
      </c>
    </row>
    <row r="15853" spans="1:8" s="695" customFormat="1" ht="15" x14ac:dyDescent="0.25">
      <c r="A15853" s="747">
        <v>45122</v>
      </c>
      <c r="B15853" s="65" t="s">
        <v>10447</v>
      </c>
      <c r="C15853" s="65" t="s">
        <v>10595</v>
      </c>
      <c r="D15853" s="189" t="s">
        <v>10596</v>
      </c>
      <c r="E15853" s="132">
        <v>30000</v>
      </c>
      <c r="F15853" s="132"/>
      <c r="G15853" s="132">
        <f t="shared" si="253"/>
        <v>-30000</v>
      </c>
      <c r="H15853" s="718" t="s">
        <v>10433</v>
      </c>
    </row>
    <row r="15854" spans="1:8" s="695" customFormat="1" ht="15" customHeight="1" x14ac:dyDescent="0.25">
      <c r="A15854" s="747">
        <v>45122</v>
      </c>
      <c r="B15854" s="65" t="s">
        <v>10447</v>
      </c>
      <c r="C15854" s="65" t="s">
        <v>3174</v>
      </c>
      <c r="D15854" s="189" t="s">
        <v>10597</v>
      </c>
      <c r="E15854" s="132">
        <v>51300</v>
      </c>
      <c r="F15854" s="132"/>
      <c r="G15854" s="132">
        <f t="shared" si="253"/>
        <v>-51300</v>
      </c>
      <c r="H15854" s="718" t="s">
        <v>10433</v>
      </c>
    </row>
    <row r="15855" spans="1:8" s="695" customFormat="1" ht="15" customHeight="1" x14ac:dyDescent="0.25">
      <c r="A15855" s="747">
        <v>45122</v>
      </c>
      <c r="B15855" s="65" t="s">
        <v>10447</v>
      </c>
      <c r="C15855" s="65" t="s">
        <v>288</v>
      </c>
      <c r="D15855" s="189" t="s">
        <v>10598</v>
      </c>
      <c r="E15855" s="132">
        <v>1150</v>
      </c>
      <c r="F15855" s="132"/>
      <c r="G15855" s="132">
        <f t="shared" si="253"/>
        <v>-1150</v>
      </c>
      <c r="H15855" s="718" t="s">
        <v>10433</v>
      </c>
    </row>
    <row r="15856" spans="1:8" s="695" customFormat="1" ht="15" customHeight="1" x14ac:dyDescent="0.25">
      <c r="A15856" s="747">
        <v>45122</v>
      </c>
      <c r="B15856" s="65" t="s">
        <v>10447</v>
      </c>
      <c r="C15856" s="65" t="s">
        <v>5791</v>
      </c>
      <c r="D15856" s="189" t="s">
        <v>372</v>
      </c>
      <c r="E15856" s="132">
        <v>2000</v>
      </c>
      <c r="F15856" s="132"/>
      <c r="G15856" s="132">
        <f t="shared" si="253"/>
        <v>-2000</v>
      </c>
      <c r="H15856" s="718" t="s">
        <v>10433</v>
      </c>
    </row>
    <row r="15857" spans="1:8" s="695" customFormat="1" ht="15" customHeight="1" x14ac:dyDescent="0.25">
      <c r="A15857" s="747">
        <v>45122</v>
      </c>
      <c r="B15857" s="65" t="s">
        <v>103</v>
      </c>
      <c r="C15857" s="65" t="s">
        <v>394</v>
      </c>
      <c r="D15857" s="189" t="s">
        <v>10599</v>
      </c>
      <c r="E15857" s="132">
        <v>3200</v>
      </c>
      <c r="F15857" s="132"/>
      <c r="G15857" s="132">
        <f t="shared" si="253"/>
        <v>-3200</v>
      </c>
      <c r="H15857" s="718" t="s">
        <v>10433</v>
      </c>
    </row>
    <row r="15858" spans="1:8" s="695" customFormat="1" ht="15" customHeight="1" x14ac:dyDescent="0.25">
      <c r="A15858" s="747">
        <v>45124</v>
      </c>
      <c r="B15858" s="65" t="s">
        <v>9516</v>
      </c>
      <c r="C15858" s="65" t="s">
        <v>10600</v>
      </c>
      <c r="D15858" s="189" t="s">
        <v>2734</v>
      </c>
      <c r="E15858" s="132">
        <v>25000</v>
      </c>
      <c r="F15858" s="132"/>
      <c r="G15858" s="132">
        <f t="shared" si="253"/>
        <v>-25000</v>
      </c>
      <c r="H15858" s="718" t="s">
        <v>10433</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10433</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10433</v>
      </c>
    </row>
    <row r="15861" spans="1:8" s="695" customFormat="1" ht="15" customHeight="1" x14ac:dyDescent="0.25">
      <c r="A15861" s="747">
        <v>45124</v>
      </c>
      <c r="B15861" s="65" t="s">
        <v>10447</v>
      </c>
      <c r="C15861" s="65" t="s">
        <v>5791</v>
      </c>
      <c r="D15861" s="189" t="s">
        <v>372</v>
      </c>
      <c r="E15861" s="132">
        <v>600</v>
      </c>
      <c r="F15861" s="132"/>
      <c r="G15861" s="132">
        <f t="shared" si="253"/>
        <v>-600</v>
      </c>
      <c r="H15861" s="718" t="s">
        <v>10433</v>
      </c>
    </row>
    <row r="15862" spans="1:8" s="695" customFormat="1" ht="15" customHeight="1" x14ac:dyDescent="0.25">
      <c r="A15862" s="747">
        <v>45124</v>
      </c>
      <c r="B15862" s="65" t="s">
        <v>10132</v>
      </c>
      <c r="C15862" s="65" t="s">
        <v>5791</v>
      </c>
      <c r="D15862" s="189" t="s">
        <v>372</v>
      </c>
      <c r="E15862" s="132">
        <v>600</v>
      </c>
      <c r="F15862" s="132"/>
      <c r="G15862" s="132">
        <f t="shared" si="253"/>
        <v>-600</v>
      </c>
      <c r="H15862" s="718" t="s">
        <v>10433</v>
      </c>
    </row>
    <row r="15863" spans="1:8" s="695" customFormat="1" ht="15" customHeight="1" x14ac:dyDescent="0.25">
      <c r="A15863" s="747">
        <v>45124</v>
      </c>
      <c r="B15863" s="65" t="s">
        <v>11021</v>
      </c>
      <c r="C15863" s="65" t="s">
        <v>1237</v>
      </c>
      <c r="D15863" s="189" t="s">
        <v>10601</v>
      </c>
      <c r="E15863" s="132">
        <v>70000</v>
      </c>
      <c r="F15863" s="132"/>
      <c r="G15863" s="132">
        <f t="shared" si="253"/>
        <v>-70000</v>
      </c>
      <c r="H15863" s="718" t="s">
        <v>10433</v>
      </c>
    </row>
    <row r="15864" spans="1:8" s="695" customFormat="1" ht="15" customHeight="1" x14ac:dyDescent="0.25">
      <c r="A15864" s="747">
        <v>45124</v>
      </c>
      <c r="B15864" s="65" t="s">
        <v>8122</v>
      </c>
      <c r="C15864" s="65" t="s">
        <v>394</v>
      </c>
      <c r="D15864" s="189" t="s">
        <v>10523</v>
      </c>
      <c r="E15864" s="132">
        <v>500</v>
      </c>
      <c r="F15864" s="132"/>
      <c r="G15864" s="132">
        <f t="shared" si="253"/>
        <v>-500</v>
      </c>
      <c r="H15864" s="718" t="s">
        <v>10433</v>
      </c>
    </row>
    <row r="15865" spans="1:8" s="695" customFormat="1" ht="24" customHeight="1" x14ac:dyDescent="0.25">
      <c r="A15865" s="747">
        <v>45124</v>
      </c>
      <c r="B15865" s="65" t="s">
        <v>9463</v>
      </c>
      <c r="C15865" s="679" t="s">
        <v>3174</v>
      </c>
      <c r="D15865" s="923" t="s">
        <v>10602</v>
      </c>
      <c r="E15865" s="681">
        <v>25000</v>
      </c>
      <c r="F15865" s="132"/>
      <c r="G15865" s="132">
        <f t="shared" si="253"/>
        <v>-25000</v>
      </c>
      <c r="H15865" s="718" t="s">
        <v>10433</v>
      </c>
    </row>
    <row r="15866" spans="1:8" s="695" customFormat="1" ht="24" customHeight="1" x14ac:dyDescent="0.25">
      <c r="A15866" s="747">
        <v>45124</v>
      </c>
      <c r="B15866" s="65" t="s">
        <v>10132</v>
      </c>
      <c r="C15866" s="679" t="s">
        <v>3174</v>
      </c>
      <c r="D15866" s="923" t="s">
        <v>10602</v>
      </c>
      <c r="E15866" s="681">
        <v>6400</v>
      </c>
      <c r="F15866" s="132"/>
      <c r="G15866" s="132">
        <f t="shared" si="253"/>
        <v>-6400</v>
      </c>
      <c r="H15866" s="718" t="s">
        <v>10433</v>
      </c>
    </row>
    <row r="15867" spans="1:8" s="695" customFormat="1" ht="24" customHeight="1" x14ac:dyDescent="0.25">
      <c r="A15867" s="747">
        <v>45124</v>
      </c>
      <c r="B15867" s="65" t="s">
        <v>10405</v>
      </c>
      <c r="C15867" s="679" t="s">
        <v>3174</v>
      </c>
      <c r="D15867" s="923" t="s">
        <v>10602</v>
      </c>
      <c r="E15867" s="681">
        <v>7000</v>
      </c>
      <c r="F15867" s="132"/>
      <c r="G15867" s="132">
        <f t="shared" si="253"/>
        <v>-7000</v>
      </c>
      <c r="H15867" s="718" t="s">
        <v>10433</v>
      </c>
    </row>
    <row r="15868" spans="1:8" s="695" customFormat="1" ht="24" customHeight="1" x14ac:dyDescent="0.25">
      <c r="A15868" s="747">
        <v>45124</v>
      </c>
      <c r="B15868" s="65" t="s">
        <v>9940</v>
      </c>
      <c r="C15868" s="679" t="s">
        <v>3174</v>
      </c>
      <c r="D15868" s="923" t="s">
        <v>10602</v>
      </c>
      <c r="E15868" s="681">
        <v>44000</v>
      </c>
      <c r="F15868" s="132"/>
      <c r="G15868" s="132">
        <f t="shared" si="253"/>
        <v>-44000</v>
      </c>
      <c r="H15868" s="718" t="s">
        <v>10433</v>
      </c>
    </row>
    <row r="15869" spans="1:8" s="695" customFormat="1" ht="15" customHeight="1" x14ac:dyDescent="0.25">
      <c r="A15869" s="747">
        <v>45124</v>
      </c>
      <c r="B15869" s="65" t="s">
        <v>10341</v>
      </c>
      <c r="C15869" s="65" t="s">
        <v>3174</v>
      </c>
      <c r="D15869" s="189" t="s">
        <v>10609</v>
      </c>
      <c r="E15869" s="132">
        <v>10980</v>
      </c>
      <c r="F15869" s="132"/>
      <c r="G15869" s="132">
        <f t="shared" si="253"/>
        <v>-10980</v>
      </c>
      <c r="H15869" s="718" t="s">
        <v>10433</v>
      </c>
    </row>
    <row r="15870" spans="1:8" s="695" customFormat="1" ht="15" customHeight="1" x14ac:dyDescent="0.25">
      <c r="A15870" s="747">
        <v>45124</v>
      </c>
      <c r="B15870" s="65" t="s">
        <v>9509</v>
      </c>
      <c r="C15870" s="65" t="s">
        <v>3174</v>
      </c>
      <c r="D15870" s="189" t="s">
        <v>10610</v>
      </c>
      <c r="E15870" s="132">
        <v>8215</v>
      </c>
      <c r="F15870" s="132"/>
      <c r="G15870" s="132">
        <f t="shared" si="253"/>
        <v>-8215</v>
      </c>
      <c r="H15870" s="718" t="s">
        <v>10433</v>
      </c>
    </row>
    <row r="15871" spans="1:8" s="695" customFormat="1" ht="15" customHeight="1" x14ac:dyDescent="0.25">
      <c r="A15871" s="747">
        <v>45124</v>
      </c>
      <c r="B15871" s="65" t="s">
        <v>10341</v>
      </c>
      <c r="C15871" s="65" t="s">
        <v>3174</v>
      </c>
      <c r="D15871" s="189" t="s">
        <v>10609</v>
      </c>
      <c r="E15871" s="132">
        <v>75400</v>
      </c>
      <c r="F15871" s="132"/>
      <c r="G15871" s="132">
        <f t="shared" ref="G15871:G15934" si="254">F15871-E15871</f>
        <v>-75400</v>
      </c>
      <c r="H15871" s="718" t="s">
        <v>10433</v>
      </c>
    </row>
    <row r="15872" spans="1:8" s="695" customFormat="1" ht="15" customHeight="1" x14ac:dyDescent="0.25">
      <c r="A15872" s="747">
        <v>45124</v>
      </c>
      <c r="B15872" s="65" t="s">
        <v>10341</v>
      </c>
      <c r="C15872" s="65" t="s">
        <v>5791</v>
      </c>
      <c r="D15872" s="189" t="s">
        <v>372</v>
      </c>
      <c r="E15872" s="132">
        <v>1000</v>
      </c>
      <c r="F15872" s="132"/>
      <c r="G15872" s="132">
        <f t="shared" si="254"/>
        <v>-1000</v>
      </c>
      <c r="H15872" s="718" t="s">
        <v>10433</v>
      </c>
    </row>
    <row r="15873" spans="1:8" s="695" customFormat="1" ht="15" x14ac:dyDescent="0.25">
      <c r="A15873" s="747">
        <v>45124</v>
      </c>
      <c r="B15873" s="65" t="s">
        <v>10341</v>
      </c>
      <c r="C15873" s="65" t="s">
        <v>288</v>
      </c>
      <c r="D15873" s="189" t="s">
        <v>9669</v>
      </c>
      <c r="E15873" s="132">
        <v>300</v>
      </c>
      <c r="F15873" s="132"/>
      <c r="G15873" s="132">
        <f t="shared" si="254"/>
        <v>-300</v>
      </c>
      <c r="H15873" s="718" t="s">
        <v>10433</v>
      </c>
    </row>
    <row r="15874" spans="1:8" s="695" customFormat="1" ht="15" x14ac:dyDescent="0.25">
      <c r="A15874" s="747">
        <v>45124</v>
      </c>
      <c r="B15874" s="65" t="s">
        <v>10253</v>
      </c>
      <c r="C15874" s="65" t="s">
        <v>3174</v>
      </c>
      <c r="D15874" s="189" t="s">
        <v>10611</v>
      </c>
      <c r="E15874" s="132">
        <v>9600</v>
      </c>
      <c r="F15874" s="132"/>
      <c r="G15874" s="132">
        <f t="shared" si="254"/>
        <v>-9600</v>
      </c>
      <c r="H15874" s="718" t="s">
        <v>10433</v>
      </c>
    </row>
    <row r="15875" spans="1:8" s="695" customFormat="1" ht="15" x14ac:dyDescent="0.25">
      <c r="A15875" s="747">
        <v>45124</v>
      </c>
      <c r="B15875" s="65" t="s">
        <v>10447</v>
      </c>
      <c r="C15875" s="65" t="s">
        <v>3174</v>
      </c>
      <c r="D15875" s="189" t="s">
        <v>10612</v>
      </c>
      <c r="E15875" s="132">
        <v>4500</v>
      </c>
      <c r="F15875" s="132"/>
      <c r="G15875" s="132">
        <f t="shared" si="254"/>
        <v>-4500</v>
      </c>
      <c r="H15875" s="718" t="s">
        <v>10433</v>
      </c>
    </row>
    <row r="15876" spans="1:8" s="695" customFormat="1" ht="15" x14ac:dyDescent="0.25">
      <c r="A15876" s="747">
        <v>45124</v>
      </c>
      <c r="B15876" s="65" t="s">
        <v>9615</v>
      </c>
      <c r="C15876" s="65" t="s">
        <v>3174</v>
      </c>
      <c r="D15876" s="189" t="s">
        <v>10613</v>
      </c>
      <c r="E15876" s="132">
        <v>28000</v>
      </c>
      <c r="F15876" s="132"/>
      <c r="G15876" s="132">
        <f t="shared" si="254"/>
        <v>-28000</v>
      </c>
      <c r="H15876" s="718" t="s">
        <v>10433</v>
      </c>
    </row>
    <row r="15877" spans="1:8" s="695" customFormat="1" ht="15" x14ac:dyDescent="0.25">
      <c r="A15877" s="747">
        <v>45124</v>
      </c>
      <c r="B15877" s="65" t="s">
        <v>10132</v>
      </c>
      <c r="C15877" s="560" t="s">
        <v>3174</v>
      </c>
      <c r="D15877" s="753" t="s">
        <v>10614</v>
      </c>
      <c r="E15877" s="561">
        <v>9319</v>
      </c>
      <c r="F15877" s="132"/>
      <c r="G15877" s="132">
        <f t="shared" si="254"/>
        <v>-9319</v>
      </c>
      <c r="H15877" s="718" t="s">
        <v>10433</v>
      </c>
    </row>
    <row r="15878" spans="1:8" s="695" customFormat="1" ht="15" x14ac:dyDescent="0.25">
      <c r="A15878" s="747">
        <v>45124</v>
      </c>
      <c r="B15878" s="65" t="s">
        <v>10341</v>
      </c>
      <c r="C15878" s="560" t="s">
        <v>3174</v>
      </c>
      <c r="D15878" s="753" t="s">
        <v>10614</v>
      </c>
      <c r="E15878" s="561">
        <v>9319</v>
      </c>
      <c r="F15878" s="132"/>
      <c r="G15878" s="132">
        <f t="shared" si="254"/>
        <v>-9319</v>
      </c>
      <c r="H15878" s="718" t="s">
        <v>10433</v>
      </c>
    </row>
    <row r="15879" spans="1:8" s="695" customFormat="1" ht="15" x14ac:dyDescent="0.25">
      <c r="A15879" s="747">
        <v>45124</v>
      </c>
      <c r="B15879" s="65" t="s">
        <v>9509</v>
      </c>
      <c r="C15879" s="560" t="s">
        <v>3174</v>
      </c>
      <c r="D15879" s="753" t="s">
        <v>10614</v>
      </c>
      <c r="E15879" s="561">
        <v>9319</v>
      </c>
      <c r="F15879" s="132"/>
      <c r="G15879" s="132">
        <f t="shared" si="254"/>
        <v>-9319</v>
      </c>
      <c r="H15879" s="718" t="s">
        <v>10433</v>
      </c>
    </row>
    <row r="15880" spans="1:8" s="695" customFormat="1" ht="15" x14ac:dyDescent="0.25">
      <c r="A15880" s="747">
        <v>45124</v>
      </c>
      <c r="B15880" s="65" t="s">
        <v>9509</v>
      </c>
      <c r="C15880" s="65" t="s">
        <v>5791</v>
      </c>
      <c r="D15880" s="189" t="s">
        <v>10446</v>
      </c>
      <c r="E15880" s="132">
        <v>200</v>
      </c>
      <c r="F15880" s="132"/>
      <c r="G15880" s="132">
        <f t="shared" si="254"/>
        <v>-200</v>
      </c>
      <c r="H15880" s="718" t="s">
        <v>10433</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10433</v>
      </c>
    </row>
    <row r="15882" spans="1:8" s="695" customFormat="1" ht="15" customHeight="1" x14ac:dyDescent="0.25">
      <c r="A15882" s="747">
        <v>45124</v>
      </c>
      <c r="B15882" s="65" t="s">
        <v>10253</v>
      </c>
      <c r="C15882" s="65" t="s">
        <v>5791</v>
      </c>
      <c r="D15882" s="189" t="s">
        <v>372</v>
      </c>
      <c r="E15882" s="132">
        <v>400</v>
      </c>
      <c r="F15882" s="132"/>
      <c r="G15882" s="132">
        <f t="shared" si="254"/>
        <v>-400</v>
      </c>
      <c r="H15882" s="718" t="s">
        <v>10433</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10433</v>
      </c>
    </row>
    <row r="15884" spans="1:8" s="695" customFormat="1" ht="15" customHeight="1" x14ac:dyDescent="0.25">
      <c r="A15884" s="747">
        <v>45124</v>
      </c>
      <c r="B15884" s="65" t="s">
        <v>9572</v>
      </c>
      <c r="C15884" s="65" t="s">
        <v>3174</v>
      </c>
      <c r="D15884" s="189" t="s">
        <v>10615</v>
      </c>
      <c r="E15884" s="132">
        <v>900</v>
      </c>
      <c r="F15884" s="132"/>
      <c r="G15884" s="132">
        <f t="shared" si="254"/>
        <v>-900</v>
      </c>
      <c r="H15884" s="718" t="s">
        <v>10433</v>
      </c>
    </row>
    <row r="15885" spans="1:8" s="695" customFormat="1" ht="15" customHeight="1" x14ac:dyDescent="0.25">
      <c r="A15885" s="747">
        <v>45124</v>
      </c>
      <c r="B15885" s="65" t="s">
        <v>25</v>
      </c>
      <c r="C15885" s="65" t="s">
        <v>2449</v>
      </c>
      <c r="D15885" s="189" t="s">
        <v>10616</v>
      </c>
      <c r="E15885" s="132">
        <v>36563</v>
      </c>
      <c r="F15885" s="132"/>
      <c r="G15885" s="132">
        <f t="shared" si="254"/>
        <v>-36563</v>
      </c>
      <c r="H15885" s="718" t="s">
        <v>10433</v>
      </c>
    </row>
    <row r="15886" spans="1:8" s="695" customFormat="1" ht="15" customHeight="1" x14ac:dyDescent="0.25">
      <c r="A15886" s="747">
        <v>45124</v>
      </c>
      <c r="B15886" s="65" t="s">
        <v>2957</v>
      </c>
      <c r="C15886" s="65" t="s">
        <v>3174</v>
      </c>
      <c r="D15886" s="189" t="s">
        <v>10617</v>
      </c>
      <c r="E15886" s="132">
        <v>4750</v>
      </c>
      <c r="F15886" s="132"/>
      <c r="G15886" s="132">
        <f t="shared" si="254"/>
        <v>-4750</v>
      </c>
      <c r="H15886" s="718" t="s">
        <v>10433</v>
      </c>
    </row>
    <row r="15887" spans="1:8" s="695" customFormat="1" ht="24" customHeight="1" x14ac:dyDescent="0.25">
      <c r="A15887" s="747">
        <v>45125</v>
      </c>
      <c r="B15887" s="65" t="s">
        <v>10351</v>
      </c>
      <c r="C15887" s="65" t="s">
        <v>166</v>
      </c>
      <c r="D15887" s="189" t="s">
        <v>10620</v>
      </c>
      <c r="E15887" s="132">
        <v>115000</v>
      </c>
      <c r="F15887" s="132"/>
      <c r="G15887" s="132">
        <f t="shared" si="254"/>
        <v>-115000</v>
      </c>
      <c r="H15887" s="718" t="s">
        <v>10433</v>
      </c>
    </row>
    <row r="15888" spans="1:8" s="695" customFormat="1" ht="24" customHeight="1" x14ac:dyDescent="0.25">
      <c r="A15888" s="747">
        <v>45125</v>
      </c>
      <c r="B15888" s="65" t="s">
        <v>10447</v>
      </c>
      <c r="C15888" s="65" t="s">
        <v>166</v>
      </c>
      <c r="D15888" s="189" t="s">
        <v>10620</v>
      </c>
      <c r="E15888" s="132">
        <v>130000</v>
      </c>
      <c r="F15888" s="132"/>
      <c r="G15888" s="132">
        <f t="shared" si="254"/>
        <v>-130000</v>
      </c>
      <c r="H15888" s="718" t="s">
        <v>10433</v>
      </c>
    </row>
    <row r="15889" spans="1:8" s="695" customFormat="1" ht="15" customHeight="1" x14ac:dyDescent="0.25">
      <c r="A15889" s="747">
        <v>45125</v>
      </c>
      <c r="B15889" s="65" t="s">
        <v>10132</v>
      </c>
      <c r="C15889" s="65" t="s">
        <v>6533</v>
      </c>
      <c r="D15889" s="189" t="s">
        <v>10621</v>
      </c>
      <c r="E15889" s="132">
        <v>30000</v>
      </c>
      <c r="F15889" s="132"/>
      <c r="G15889" s="132">
        <f t="shared" si="254"/>
        <v>-30000</v>
      </c>
      <c r="H15889" s="718" t="s">
        <v>10433</v>
      </c>
    </row>
    <row r="15890" spans="1:8" s="695" customFormat="1" ht="15" customHeight="1" x14ac:dyDescent="0.25">
      <c r="A15890" s="747">
        <v>45125</v>
      </c>
      <c r="B15890" s="65" t="s">
        <v>103</v>
      </c>
      <c r="C15890" s="65" t="s">
        <v>103</v>
      </c>
      <c r="D15890" s="189" t="s">
        <v>10320</v>
      </c>
      <c r="E15890" s="132">
        <v>3000</v>
      </c>
      <c r="F15890" s="132"/>
      <c r="G15890" s="132">
        <f t="shared" si="254"/>
        <v>-3000</v>
      </c>
      <c r="H15890" s="718" t="s">
        <v>10433</v>
      </c>
    </row>
    <row r="15891" spans="1:8" s="695" customFormat="1" ht="15" customHeight="1" x14ac:dyDescent="0.25">
      <c r="A15891" s="747">
        <v>45125</v>
      </c>
      <c r="B15891" s="65" t="s">
        <v>10488</v>
      </c>
      <c r="C15891" s="65" t="s">
        <v>10618</v>
      </c>
      <c r="D15891" s="189" t="s">
        <v>10619</v>
      </c>
      <c r="E15891" s="132">
        <v>7000</v>
      </c>
      <c r="F15891" s="132"/>
      <c r="G15891" s="132">
        <f t="shared" si="254"/>
        <v>-7000</v>
      </c>
      <c r="H15891" s="718" t="s">
        <v>10433</v>
      </c>
    </row>
    <row r="15892" spans="1:8" s="695" customFormat="1" ht="15" customHeight="1" x14ac:dyDescent="0.25">
      <c r="A15892" s="747">
        <v>45125</v>
      </c>
      <c r="B15892" s="65" t="s">
        <v>10447</v>
      </c>
      <c r="C15892" s="65" t="s">
        <v>3174</v>
      </c>
      <c r="D15892" s="189" t="s">
        <v>10114</v>
      </c>
      <c r="E15892" s="132">
        <v>38750</v>
      </c>
      <c r="F15892" s="132"/>
      <c r="G15892" s="132">
        <f t="shared" si="254"/>
        <v>-38750</v>
      </c>
      <c r="H15892" s="718" t="s">
        <v>10433</v>
      </c>
    </row>
    <row r="15893" spans="1:8" s="695" customFormat="1" ht="15" customHeight="1" x14ac:dyDescent="0.25">
      <c r="A15893" s="747">
        <v>45125</v>
      </c>
      <c r="B15893" s="65" t="s">
        <v>10488</v>
      </c>
      <c r="C15893" s="65" t="s">
        <v>3174</v>
      </c>
      <c r="D15893" s="189" t="s">
        <v>10114</v>
      </c>
      <c r="E15893" s="132">
        <v>11500</v>
      </c>
      <c r="F15893" s="132"/>
      <c r="G15893" s="132">
        <f t="shared" si="254"/>
        <v>-11500</v>
      </c>
      <c r="H15893" s="718" t="s">
        <v>10433</v>
      </c>
    </row>
    <row r="15894" spans="1:8" s="695" customFormat="1" ht="15" customHeight="1" x14ac:dyDescent="0.25">
      <c r="A15894" s="747">
        <v>45125</v>
      </c>
      <c r="B15894" s="65" t="s">
        <v>10488</v>
      </c>
      <c r="C15894" s="65" t="s">
        <v>3174</v>
      </c>
      <c r="D15894" s="189" t="s">
        <v>10622</v>
      </c>
      <c r="E15894" s="132">
        <v>96000</v>
      </c>
      <c r="F15894" s="132"/>
      <c r="G15894" s="132">
        <f t="shared" si="254"/>
        <v>-96000</v>
      </c>
      <c r="H15894" s="718" t="s">
        <v>10433</v>
      </c>
    </row>
    <row r="15895" spans="1:8" s="695" customFormat="1" ht="15" customHeight="1" x14ac:dyDescent="0.25">
      <c r="A15895" s="747">
        <v>45125</v>
      </c>
      <c r="B15895" s="65" t="s">
        <v>9516</v>
      </c>
      <c r="C15895" s="65" t="s">
        <v>10379</v>
      </c>
      <c r="D15895" s="189" t="s">
        <v>10623</v>
      </c>
      <c r="E15895" s="132">
        <v>15000</v>
      </c>
      <c r="F15895" s="132"/>
      <c r="G15895" s="132">
        <f t="shared" si="254"/>
        <v>-15000</v>
      </c>
      <c r="H15895" s="718" t="s">
        <v>10433</v>
      </c>
    </row>
    <row r="15896" spans="1:8" s="695" customFormat="1" ht="15" customHeight="1" x14ac:dyDescent="0.25">
      <c r="A15896" s="747">
        <v>45125</v>
      </c>
      <c r="B15896" s="65" t="s">
        <v>10488</v>
      </c>
      <c r="C15896" s="65" t="s">
        <v>5791</v>
      </c>
      <c r="D15896" s="189" t="s">
        <v>10446</v>
      </c>
      <c r="E15896" s="132">
        <v>400</v>
      </c>
      <c r="F15896" s="132"/>
      <c r="G15896" s="132">
        <f t="shared" si="254"/>
        <v>-400</v>
      </c>
      <c r="H15896" s="718" t="s">
        <v>10433</v>
      </c>
    </row>
    <row r="15897" spans="1:8" s="695" customFormat="1" ht="15" customHeight="1" x14ac:dyDescent="0.25">
      <c r="A15897" s="747">
        <v>45125</v>
      </c>
      <c r="B15897" s="65" t="s">
        <v>9463</v>
      </c>
      <c r="C15897" s="65" t="s">
        <v>10628</v>
      </c>
      <c r="D15897" s="189" t="s">
        <v>2734</v>
      </c>
      <c r="E15897" s="132">
        <v>1000</v>
      </c>
      <c r="F15897" s="132"/>
      <c r="G15897" s="132">
        <f t="shared" si="254"/>
        <v>-1000</v>
      </c>
      <c r="H15897" s="718" t="s">
        <v>10433</v>
      </c>
    </row>
    <row r="15898" spans="1:8" s="695" customFormat="1" ht="15" customHeight="1" x14ac:dyDescent="0.25">
      <c r="A15898" s="747">
        <v>45125</v>
      </c>
      <c r="B15898" s="65" t="s">
        <v>10132</v>
      </c>
      <c r="C15898" s="65" t="s">
        <v>3174</v>
      </c>
      <c r="D15898" s="189" t="s">
        <v>10624</v>
      </c>
      <c r="E15898" s="132">
        <v>580</v>
      </c>
      <c r="F15898" s="132"/>
      <c r="G15898" s="132">
        <f t="shared" si="254"/>
        <v>-580</v>
      </c>
      <c r="H15898" s="718" t="s">
        <v>10433</v>
      </c>
    </row>
    <row r="15899" spans="1:8" s="695" customFormat="1" ht="15" customHeight="1" x14ac:dyDescent="0.25">
      <c r="A15899" s="747">
        <v>45125</v>
      </c>
      <c r="B15899" s="65" t="s">
        <v>9463</v>
      </c>
      <c r="C15899" s="65" t="s">
        <v>394</v>
      </c>
      <c r="D15899" s="189" t="s">
        <v>10629</v>
      </c>
      <c r="E15899" s="132">
        <v>900</v>
      </c>
      <c r="F15899" s="132"/>
      <c r="G15899" s="132">
        <f t="shared" si="254"/>
        <v>-900</v>
      </c>
      <c r="H15899" s="718" t="s">
        <v>10433</v>
      </c>
    </row>
    <row r="15900" spans="1:8" s="695" customFormat="1" ht="15" customHeight="1" x14ac:dyDescent="0.25">
      <c r="A15900" s="747">
        <v>45125</v>
      </c>
      <c r="B15900" s="65" t="s">
        <v>10447</v>
      </c>
      <c r="C15900" s="65" t="s">
        <v>3174</v>
      </c>
      <c r="D15900" s="189" t="s">
        <v>10625</v>
      </c>
      <c r="E15900" s="132">
        <v>88000</v>
      </c>
      <c r="F15900" s="132"/>
      <c r="G15900" s="132">
        <f t="shared" si="254"/>
        <v>-88000</v>
      </c>
      <c r="H15900" s="718" t="s">
        <v>10433</v>
      </c>
    </row>
    <row r="15901" spans="1:8" s="695" customFormat="1" ht="15" customHeight="1" x14ac:dyDescent="0.25">
      <c r="A15901" s="747">
        <v>45125</v>
      </c>
      <c r="B15901" s="65" t="s">
        <v>10405</v>
      </c>
      <c r="C15901" s="65" t="s">
        <v>3174</v>
      </c>
      <c r="D15901" s="189" t="s">
        <v>2289</v>
      </c>
      <c r="E15901" s="132">
        <v>4380</v>
      </c>
      <c r="F15901" s="132"/>
      <c r="G15901" s="132">
        <f t="shared" si="254"/>
        <v>-4380</v>
      </c>
      <c r="H15901" s="718" t="s">
        <v>10433</v>
      </c>
    </row>
    <row r="15902" spans="1:8" s="695" customFormat="1" ht="15" customHeight="1" x14ac:dyDescent="0.25">
      <c r="A15902" s="747">
        <v>45125</v>
      </c>
      <c r="B15902" s="65" t="s">
        <v>10488</v>
      </c>
      <c r="C15902" s="65" t="s">
        <v>3174</v>
      </c>
      <c r="D15902" s="189" t="s">
        <v>2289</v>
      </c>
      <c r="E15902" s="132">
        <v>16560</v>
      </c>
      <c r="F15902" s="132"/>
      <c r="G15902" s="132">
        <f t="shared" si="254"/>
        <v>-16560</v>
      </c>
      <c r="H15902" s="718" t="s">
        <v>10433</v>
      </c>
    </row>
    <row r="15903" spans="1:8" s="695" customFormat="1" ht="15" customHeight="1" x14ac:dyDescent="0.25">
      <c r="A15903" s="747">
        <v>45125</v>
      </c>
      <c r="B15903" s="65" t="s">
        <v>9509</v>
      </c>
      <c r="C15903" s="65" t="s">
        <v>3174</v>
      </c>
      <c r="D15903" s="189" t="s">
        <v>10626</v>
      </c>
      <c r="E15903" s="132">
        <v>1000</v>
      </c>
      <c r="F15903" s="132"/>
      <c r="G15903" s="132">
        <f t="shared" si="254"/>
        <v>-1000</v>
      </c>
      <c r="H15903" s="718" t="s">
        <v>10433</v>
      </c>
    </row>
    <row r="15904" spans="1:8" s="695" customFormat="1" ht="15" customHeight="1" x14ac:dyDescent="0.25">
      <c r="A15904" s="747">
        <v>45125</v>
      </c>
      <c r="B15904" s="65" t="s">
        <v>10447</v>
      </c>
      <c r="C15904" s="65" t="s">
        <v>3174</v>
      </c>
      <c r="D15904" s="189" t="s">
        <v>10627</v>
      </c>
      <c r="E15904" s="132">
        <v>8520</v>
      </c>
      <c r="F15904" s="132"/>
      <c r="G15904" s="132">
        <f t="shared" si="254"/>
        <v>-8520</v>
      </c>
      <c r="H15904" s="718" t="s">
        <v>10433</v>
      </c>
    </row>
    <row r="15905" spans="1:8" s="695" customFormat="1" ht="15" customHeight="1" x14ac:dyDescent="0.25">
      <c r="A15905" s="747">
        <v>45125</v>
      </c>
      <c r="B15905" s="65" t="s">
        <v>10447</v>
      </c>
      <c r="C15905" s="65" t="s">
        <v>288</v>
      </c>
      <c r="D15905" s="189" t="s">
        <v>9736</v>
      </c>
      <c r="E15905" s="132">
        <v>300</v>
      </c>
      <c r="F15905" s="132"/>
      <c r="G15905" s="132">
        <f t="shared" si="254"/>
        <v>-300</v>
      </c>
      <c r="H15905" s="718" t="s">
        <v>10433</v>
      </c>
    </row>
    <row r="15906" spans="1:8" s="695" customFormat="1" ht="15" customHeight="1" x14ac:dyDescent="0.25">
      <c r="A15906" s="747">
        <v>45125</v>
      </c>
      <c r="B15906" s="65" t="s">
        <v>10447</v>
      </c>
      <c r="C15906" s="65" t="s">
        <v>5791</v>
      </c>
      <c r="D15906" s="189" t="s">
        <v>372</v>
      </c>
      <c r="E15906" s="132">
        <v>600</v>
      </c>
      <c r="F15906" s="132"/>
      <c r="G15906" s="132">
        <f t="shared" si="254"/>
        <v>-600</v>
      </c>
      <c r="H15906" s="718" t="s">
        <v>10433</v>
      </c>
    </row>
    <row r="15907" spans="1:8" s="695" customFormat="1" ht="15" customHeight="1" x14ac:dyDescent="0.25">
      <c r="A15907" s="747">
        <v>45126</v>
      </c>
      <c r="B15907" s="65" t="s">
        <v>10447</v>
      </c>
      <c r="C15907" s="65" t="s">
        <v>5791</v>
      </c>
      <c r="D15907" s="189" t="s">
        <v>372</v>
      </c>
      <c r="E15907" s="132">
        <v>1200</v>
      </c>
      <c r="F15907" s="132"/>
      <c r="G15907" s="132">
        <f t="shared" si="254"/>
        <v>-1200</v>
      </c>
      <c r="H15907" s="718" t="s">
        <v>10433</v>
      </c>
    </row>
    <row r="15908" spans="1:8" s="695" customFormat="1" ht="15" customHeight="1" x14ac:dyDescent="0.25">
      <c r="A15908" s="747">
        <v>45126</v>
      </c>
      <c r="B15908" s="65" t="s">
        <v>10488</v>
      </c>
      <c r="C15908" s="65" t="s">
        <v>5791</v>
      </c>
      <c r="D15908" s="189" t="s">
        <v>372</v>
      </c>
      <c r="E15908" s="132">
        <v>800</v>
      </c>
      <c r="F15908" s="132"/>
      <c r="G15908" s="132">
        <f t="shared" si="254"/>
        <v>-800</v>
      </c>
      <c r="H15908" s="718" t="s">
        <v>10433</v>
      </c>
    </row>
    <row r="15909" spans="1:8" s="695" customFormat="1" ht="15" customHeight="1" x14ac:dyDescent="0.25">
      <c r="A15909" s="747">
        <v>45126</v>
      </c>
      <c r="B15909" s="65" t="s">
        <v>10447</v>
      </c>
      <c r="C15909" s="65" t="s">
        <v>5791</v>
      </c>
      <c r="D15909" s="189" t="s">
        <v>10446</v>
      </c>
      <c r="E15909" s="132">
        <v>200</v>
      </c>
      <c r="F15909" s="132"/>
      <c r="G15909" s="132">
        <f t="shared" si="254"/>
        <v>-200</v>
      </c>
      <c r="H15909" s="718" t="s">
        <v>10433</v>
      </c>
    </row>
    <row r="15910" spans="1:8" s="695" customFormat="1" ht="15" customHeight="1" x14ac:dyDescent="0.25">
      <c r="A15910" s="747">
        <v>45126</v>
      </c>
      <c r="B15910" s="65" t="s">
        <v>10405</v>
      </c>
      <c r="C15910" s="65" t="s">
        <v>3174</v>
      </c>
      <c r="D15910" s="189"/>
      <c r="E15910" s="132">
        <v>4450</v>
      </c>
      <c r="F15910" s="132"/>
      <c r="G15910" s="132">
        <f t="shared" si="254"/>
        <v>-4450</v>
      </c>
      <c r="H15910" s="718" t="s">
        <v>10433</v>
      </c>
    </row>
    <row r="15911" spans="1:8" s="695" customFormat="1" ht="15" customHeight="1" x14ac:dyDescent="0.25">
      <c r="A15911" s="747">
        <v>45126</v>
      </c>
      <c r="B15911" s="65" t="s">
        <v>8032</v>
      </c>
      <c r="C15911" s="65" t="s">
        <v>795</v>
      </c>
      <c r="D15911" s="189" t="s">
        <v>10630</v>
      </c>
      <c r="E15911" s="132">
        <v>900</v>
      </c>
      <c r="F15911" s="132"/>
      <c r="G15911" s="132">
        <f t="shared" si="254"/>
        <v>-900</v>
      </c>
      <c r="H15911" s="718" t="s">
        <v>10433</v>
      </c>
    </row>
    <row r="15912" spans="1:8" s="695" customFormat="1" ht="15" customHeight="1" x14ac:dyDescent="0.25">
      <c r="A15912" s="747">
        <v>45126</v>
      </c>
      <c r="B15912" s="65" t="s">
        <v>16</v>
      </c>
      <c r="C15912" s="65" t="s">
        <v>103</v>
      </c>
      <c r="D15912" s="189" t="s">
        <v>10320</v>
      </c>
      <c r="E15912" s="132">
        <v>3000</v>
      </c>
      <c r="F15912" s="132"/>
      <c r="G15912" s="132">
        <f t="shared" si="254"/>
        <v>-3000</v>
      </c>
      <c r="H15912" s="718" t="s">
        <v>10433</v>
      </c>
    </row>
    <row r="15913" spans="1:8" s="695" customFormat="1" ht="15" customHeight="1" x14ac:dyDescent="0.25">
      <c r="A15913" s="747">
        <v>45126</v>
      </c>
      <c r="B15913" s="65" t="s">
        <v>10341</v>
      </c>
      <c r="C15913" s="65" t="s">
        <v>5791</v>
      </c>
      <c r="D15913" s="189" t="s">
        <v>10631</v>
      </c>
      <c r="E15913" s="132">
        <v>3500</v>
      </c>
      <c r="F15913" s="132"/>
      <c r="G15913" s="132">
        <f t="shared" si="254"/>
        <v>-3500</v>
      </c>
      <c r="H15913" s="718" t="s">
        <v>10433</v>
      </c>
    </row>
    <row r="15914" spans="1:8" s="695" customFormat="1" ht="15" customHeight="1" x14ac:dyDescent="0.25">
      <c r="A15914" s="747">
        <v>45126</v>
      </c>
      <c r="B15914" s="65" t="s">
        <v>10341</v>
      </c>
      <c r="C15914" s="65" t="s">
        <v>5791</v>
      </c>
      <c r="D15914" s="189" t="s">
        <v>10632</v>
      </c>
      <c r="E15914" s="132">
        <v>1000</v>
      </c>
      <c r="F15914" s="132"/>
      <c r="G15914" s="132">
        <f t="shared" si="254"/>
        <v>-1000</v>
      </c>
      <c r="H15914" s="718" t="s">
        <v>10433</v>
      </c>
    </row>
    <row r="15915" spans="1:8" s="695" customFormat="1" ht="15" customHeight="1" x14ac:dyDescent="0.25">
      <c r="A15915" s="747">
        <v>45126</v>
      </c>
      <c r="B15915" s="65" t="s">
        <v>10341</v>
      </c>
      <c r="C15915" s="65" t="s">
        <v>3174</v>
      </c>
      <c r="D15915" s="189" t="s">
        <v>10651</v>
      </c>
      <c r="E15915" s="132">
        <v>2950</v>
      </c>
      <c r="F15915" s="132"/>
      <c r="G15915" s="132">
        <f t="shared" si="254"/>
        <v>-2950</v>
      </c>
      <c r="H15915" s="718" t="s">
        <v>10433</v>
      </c>
    </row>
    <row r="15916" spans="1:8" s="695" customFormat="1" ht="15" customHeight="1" x14ac:dyDescent="0.25">
      <c r="A15916" s="747">
        <v>45126</v>
      </c>
      <c r="B15916" s="65" t="s">
        <v>9463</v>
      </c>
      <c r="C15916" s="65" t="s">
        <v>709</v>
      </c>
      <c r="D15916" s="189" t="s">
        <v>10658</v>
      </c>
      <c r="E15916" s="132">
        <v>6000</v>
      </c>
      <c r="F15916" s="132"/>
      <c r="G15916" s="132">
        <f t="shared" si="254"/>
        <v>-6000</v>
      </c>
      <c r="H15916" s="718" t="s">
        <v>10433</v>
      </c>
    </row>
    <row r="15917" spans="1:8" s="695" customFormat="1" ht="15" customHeight="1" x14ac:dyDescent="0.25">
      <c r="A15917" s="747">
        <v>45126</v>
      </c>
      <c r="B15917" s="65" t="s">
        <v>9463</v>
      </c>
      <c r="C15917" s="65" t="s">
        <v>3174</v>
      </c>
      <c r="D15917" s="189" t="s">
        <v>10652</v>
      </c>
      <c r="E15917" s="132">
        <v>4930</v>
      </c>
      <c r="F15917" s="132"/>
      <c r="G15917" s="132">
        <f t="shared" si="254"/>
        <v>-4930</v>
      </c>
      <c r="H15917" s="718" t="s">
        <v>10433</v>
      </c>
    </row>
    <row r="15918" spans="1:8" s="695" customFormat="1" ht="24" customHeight="1" x14ac:dyDescent="0.25">
      <c r="A15918" s="747">
        <v>45126</v>
      </c>
      <c r="B15918" s="65" t="s">
        <v>1407</v>
      </c>
      <c r="C15918" s="65" t="s">
        <v>394</v>
      </c>
      <c r="D15918" s="189" t="s">
        <v>10688</v>
      </c>
      <c r="E15918" s="132">
        <v>8000</v>
      </c>
      <c r="F15918" s="132"/>
      <c r="G15918" s="132">
        <f t="shared" si="254"/>
        <v>-8000</v>
      </c>
      <c r="H15918" s="718" t="s">
        <v>10433</v>
      </c>
    </row>
    <row r="15919" spans="1:8" s="695" customFormat="1" ht="15" x14ac:dyDescent="0.25">
      <c r="A15919" s="747">
        <v>45127</v>
      </c>
      <c r="B15919" s="65" t="s">
        <v>10447</v>
      </c>
      <c r="C15919" s="65" t="s">
        <v>3174</v>
      </c>
      <c r="D15919" s="189" t="s">
        <v>10653</v>
      </c>
      <c r="E15919" s="132">
        <v>46840</v>
      </c>
      <c r="F15919" s="132"/>
      <c r="G15919" s="132">
        <f t="shared" si="254"/>
        <v>-46840</v>
      </c>
      <c r="H15919" s="718" t="s">
        <v>10433</v>
      </c>
    </row>
    <row r="15920" spans="1:8" s="695" customFormat="1" ht="15" x14ac:dyDescent="0.25">
      <c r="A15920" s="747">
        <v>45127</v>
      </c>
      <c r="B15920" s="65" t="s">
        <v>9509</v>
      </c>
      <c r="C15920" s="65" t="s">
        <v>3174</v>
      </c>
      <c r="D15920" s="189" t="s">
        <v>10654</v>
      </c>
      <c r="E15920" s="132">
        <v>12640</v>
      </c>
      <c r="F15920" s="132"/>
      <c r="G15920" s="132">
        <f t="shared" si="254"/>
        <v>-12640</v>
      </c>
      <c r="H15920" s="718" t="s">
        <v>10433</v>
      </c>
    </row>
    <row r="15921" spans="1:8" s="695" customFormat="1" ht="15" x14ac:dyDescent="0.25">
      <c r="A15921" s="747">
        <v>45127</v>
      </c>
      <c r="B15921" s="65" t="s">
        <v>10447</v>
      </c>
      <c r="C15921" s="65" t="s">
        <v>3174</v>
      </c>
      <c r="D15921" s="189" t="s">
        <v>10655</v>
      </c>
      <c r="E15921" s="132">
        <v>14400</v>
      </c>
      <c r="F15921" s="132"/>
      <c r="G15921" s="132">
        <f t="shared" si="254"/>
        <v>-14400</v>
      </c>
      <c r="H15921" s="718" t="s">
        <v>10433</v>
      </c>
    </row>
    <row r="15922" spans="1:8" s="695" customFormat="1" ht="15" x14ac:dyDescent="0.25">
      <c r="A15922" s="747">
        <v>45127</v>
      </c>
      <c r="B15922" s="65" t="s">
        <v>10405</v>
      </c>
      <c r="C15922" s="65" t="s">
        <v>3174</v>
      </c>
      <c r="D15922" s="189" t="s">
        <v>10656</v>
      </c>
      <c r="E15922" s="132">
        <v>800</v>
      </c>
      <c r="F15922" s="132"/>
      <c r="G15922" s="132">
        <f t="shared" si="254"/>
        <v>-800</v>
      </c>
      <c r="H15922" s="718" t="s">
        <v>10433</v>
      </c>
    </row>
    <row r="15923" spans="1:8" s="695" customFormat="1" ht="15" x14ac:dyDescent="0.25">
      <c r="A15923" s="747">
        <v>45127</v>
      </c>
      <c r="B15923" s="65" t="s">
        <v>10341</v>
      </c>
      <c r="C15923" s="65" t="s">
        <v>3174</v>
      </c>
      <c r="D15923" s="189" t="s">
        <v>10657</v>
      </c>
      <c r="E15923" s="132">
        <v>250</v>
      </c>
      <c r="F15923" s="132"/>
      <c r="G15923" s="132">
        <f t="shared" si="254"/>
        <v>-250</v>
      </c>
      <c r="H15923" s="718" t="s">
        <v>10433</v>
      </c>
    </row>
    <row r="15924" spans="1:8" s="695" customFormat="1" ht="15" customHeight="1" x14ac:dyDescent="0.25">
      <c r="A15924" s="747">
        <v>45127</v>
      </c>
      <c r="B15924" s="65" t="s">
        <v>10341</v>
      </c>
      <c r="C15924" s="65" t="s">
        <v>288</v>
      </c>
      <c r="D15924" s="189" t="s">
        <v>8758</v>
      </c>
      <c r="E15924" s="132">
        <v>1000</v>
      </c>
      <c r="F15924" s="132"/>
      <c r="G15924" s="132">
        <f t="shared" si="254"/>
        <v>-1000</v>
      </c>
      <c r="H15924" s="718" t="s">
        <v>10433</v>
      </c>
    </row>
    <row r="15925" spans="1:8" s="695" customFormat="1" ht="15" customHeight="1" x14ac:dyDescent="0.25">
      <c r="A15925" s="747">
        <v>45127</v>
      </c>
      <c r="B15925" s="65" t="s">
        <v>10447</v>
      </c>
      <c r="C15925" s="65" t="s">
        <v>5791</v>
      </c>
      <c r="D15925" s="189" t="s">
        <v>10446</v>
      </c>
      <c r="E15925" s="132">
        <v>300</v>
      </c>
      <c r="F15925" s="132"/>
      <c r="G15925" s="132">
        <f t="shared" si="254"/>
        <v>-300</v>
      </c>
      <c r="H15925" s="718" t="s">
        <v>10433</v>
      </c>
    </row>
    <row r="15926" spans="1:8" s="695" customFormat="1" ht="15" customHeight="1" x14ac:dyDescent="0.25">
      <c r="A15926" s="747">
        <v>45127</v>
      </c>
      <c r="B15926" s="65" t="s">
        <v>8653</v>
      </c>
      <c r="C15926" s="65" t="s">
        <v>3174</v>
      </c>
      <c r="D15926" s="189" t="s">
        <v>10659</v>
      </c>
      <c r="E15926" s="132">
        <v>4840</v>
      </c>
      <c r="F15926" s="132"/>
      <c r="G15926" s="132">
        <f t="shared" si="254"/>
        <v>-4840</v>
      </c>
      <c r="H15926" s="718" t="s">
        <v>10433</v>
      </c>
    </row>
    <row r="15927" spans="1:8" s="695" customFormat="1" ht="15" customHeight="1" x14ac:dyDescent="0.25">
      <c r="A15927" s="747">
        <v>45127</v>
      </c>
      <c r="B15927" s="65" t="s">
        <v>8653</v>
      </c>
      <c r="C15927" s="65" t="s">
        <v>63</v>
      </c>
      <c r="D15927" s="189" t="s">
        <v>10660</v>
      </c>
      <c r="E15927" s="132">
        <v>25000</v>
      </c>
      <c r="F15927" s="132"/>
      <c r="G15927" s="132">
        <f t="shared" si="254"/>
        <v>-25000</v>
      </c>
      <c r="H15927" s="718" t="s">
        <v>10433</v>
      </c>
    </row>
    <row r="15928" spans="1:8" s="695" customFormat="1" ht="15" customHeight="1" x14ac:dyDescent="0.25">
      <c r="A15928" s="747">
        <v>45127</v>
      </c>
      <c r="B15928" s="65" t="s">
        <v>10405</v>
      </c>
      <c r="C15928" s="65" t="s">
        <v>5791</v>
      </c>
      <c r="D15928" s="189" t="s">
        <v>372</v>
      </c>
      <c r="E15928" s="132">
        <v>1500</v>
      </c>
      <c r="F15928" s="132"/>
      <c r="G15928" s="132">
        <f t="shared" si="254"/>
        <v>-1500</v>
      </c>
      <c r="H15928" s="718" t="s">
        <v>10433</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10433</v>
      </c>
    </row>
    <row r="15930" spans="1:8" s="695" customFormat="1" ht="15" customHeight="1" x14ac:dyDescent="0.25">
      <c r="A15930" s="747">
        <v>45127</v>
      </c>
      <c r="B15930" s="65" t="s">
        <v>16</v>
      </c>
      <c r="C15930" s="65" t="s">
        <v>103</v>
      </c>
      <c r="D15930" s="189" t="s">
        <v>10320</v>
      </c>
      <c r="E15930" s="132">
        <v>3000</v>
      </c>
      <c r="F15930" s="132"/>
      <c r="G15930" s="132">
        <f t="shared" si="254"/>
        <v>-3000</v>
      </c>
      <c r="H15930" s="718" t="s">
        <v>10433</v>
      </c>
    </row>
    <row r="15931" spans="1:8" s="695" customFormat="1" ht="15" customHeight="1" x14ac:dyDescent="0.25">
      <c r="A15931" s="747">
        <v>45127</v>
      </c>
      <c r="B15931" s="65" t="s">
        <v>8752</v>
      </c>
      <c r="C15931" s="560" t="s">
        <v>8483</v>
      </c>
      <c r="D15931" s="753" t="s">
        <v>10661</v>
      </c>
      <c r="E15931" s="561">
        <v>12087</v>
      </c>
      <c r="F15931" s="132"/>
      <c r="G15931" s="132">
        <f t="shared" si="254"/>
        <v>-12087</v>
      </c>
      <c r="H15931" s="718" t="s">
        <v>10433</v>
      </c>
    </row>
    <row r="15932" spans="1:8" s="695" customFormat="1" ht="15" customHeight="1" x14ac:dyDescent="0.25">
      <c r="A15932" s="747">
        <v>45127</v>
      </c>
      <c r="B15932" s="65" t="s">
        <v>10351</v>
      </c>
      <c r="C15932" s="560" t="s">
        <v>8483</v>
      </c>
      <c r="D15932" s="753" t="s">
        <v>10661</v>
      </c>
      <c r="E15932" s="561">
        <v>182717</v>
      </c>
      <c r="F15932" s="132"/>
      <c r="G15932" s="132">
        <f t="shared" si="254"/>
        <v>-182717</v>
      </c>
      <c r="H15932" s="718" t="s">
        <v>10433</v>
      </c>
    </row>
    <row r="15933" spans="1:8" s="695" customFormat="1" ht="15" customHeight="1" x14ac:dyDescent="0.25">
      <c r="A15933" s="747">
        <v>45127</v>
      </c>
      <c r="B15933" s="65" t="s">
        <v>9463</v>
      </c>
      <c r="C15933" s="560" t="s">
        <v>8483</v>
      </c>
      <c r="D15933" s="753" t="s">
        <v>10661</v>
      </c>
      <c r="E15933" s="561">
        <v>190000</v>
      </c>
      <c r="F15933" s="132"/>
      <c r="G15933" s="132">
        <f t="shared" si="254"/>
        <v>-190000</v>
      </c>
      <c r="H15933" s="718" t="s">
        <v>10433</v>
      </c>
    </row>
    <row r="15934" spans="1:8" s="695" customFormat="1" ht="15" customHeight="1" x14ac:dyDescent="0.25">
      <c r="A15934" s="747">
        <v>45127</v>
      </c>
      <c r="B15934" s="65" t="s">
        <v>9769</v>
      </c>
      <c r="C15934" s="560" t="s">
        <v>8483</v>
      </c>
      <c r="D15934" s="753" t="s">
        <v>10661</v>
      </c>
      <c r="E15934" s="561">
        <v>45196</v>
      </c>
      <c r="F15934" s="132"/>
      <c r="G15934" s="132">
        <f t="shared" si="254"/>
        <v>-45196</v>
      </c>
      <c r="H15934" s="718" t="s">
        <v>10433</v>
      </c>
    </row>
    <row r="15935" spans="1:8" s="695" customFormat="1" ht="15" customHeight="1" x14ac:dyDescent="0.25">
      <c r="A15935" s="747">
        <v>45127</v>
      </c>
      <c r="B15935" s="65" t="s">
        <v>9877</v>
      </c>
      <c r="C15935" s="560" t="s">
        <v>8483</v>
      </c>
      <c r="D15935" s="753" t="s">
        <v>10661</v>
      </c>
      <c r="E15935" s="561">
        <v>190000</v>
      </c>
      <c r="F15935" s="132"/>
      <c r="G15935" s="132">
        <f t="shared" ref="G15935:G15998" si="255">F15935-E15935</f>
        <v>-190000</v>
      </c>
      <c r="H15935" s="718" t="s">
        <v>10433</v>
      </c>
    </row>
    <row r="15936" spans="1:8" s="695" customFormat="1" ht="15" customHeight="1" x14ac:dyDescent="0.25">
      <c r="A15936" s="747">
        <v>45127</v>
      </c>
      <c r="B15936" s="65" t="s">
        <v>10253</v>
      </c>
      <c r="C15936" s="560" t="s">
        <v>8483</v>
      </c>
      <c r="D15936" s="753" t="s">
        <v>10661</v>
      </c>
      <c r="E15936" s="561">
        <v>190000</v>
      </c>
      <c r="F15936" s="132"/>
      <c r="G15936" s="132">
        <f t="shared" si="255"/>
        <v>-190000</v>
      </c>
      <c r="H15936" s="718" t="s">
        <v>10433</v>
      </c>
    </row>
    <row r="15937" spans="1:8" s="695" customFormat="1" ht="15" customHeight="1" x14ac:dyDescent="0.25">
      <c r="A15937" s="747">
        <v>45127</v>
      </c>
      <c r="B15937" s="65" t="s">
        <v>10405</v>
      </c>
      <c r="C15937" s="560" t="s">
        <v>8483</v>
      </c>
      <c r="D15937" s="753" t="s">
        <v>10661</v>
      </c>
      <c r="E15937" s="561">
        <v>190000</v>
      </c>
      <c r="F15937" s="132"/>
      <c r="G15937" s="132">
        <f t="shared" si="255"/>
        <v>-190000</v>
      </c>
      <c r="H15937" s="718" t="s">
        <v>10433</v>
      </c>
    </row>
    <row r="15938" spans="1:8" s="695" customFormat="1" ht="15" customHeight="1" x14ac:dyDescent="0.25">
      <c r="A15938" s="747">
        <v>45127</v>
      </c>
      <c r="B15938" s="65" t="s">
        <v>10447</v>
      </c>
      <c r="C15938" s="65" t="s">
        <v>9568</v>
      </c>
      <c r="D15938" s="189" t="s">
        <v>10662</v>
      </c>
      <c r="E15938" s="132">
        <v>100000</v>
      </c>
      <c r="F15938" s="132"/>
      <c r="G15938" s="132">
        <f t="shared" si="255"/>
        <v>-100000</v>
      </c>
      <c r="H15938" s="718" t="s">
        <v>10433</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10433</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10433</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10433</v>
      </c>
    </row>
    <row r="15942" spans="1:8" s="695" customFormat="1" ht="15" customHeight="1" x14ac:dyDescent="0.25">
      <c r="A15942" s="747">
        <v>45128</v>
      </c>
      <c r="B15942" s="65" t="s">
        <v>10447</v>
      </c>
      <c r="C15942" s="65" t="s">
        <v>3174</v>
      </c>
      <c r="D15942" s="189" t="s">
        <v>10663</v>
      </c>
      <c r="E15942" s="132">
        <v>22790</v>
      </c>
      <c r="F15942" s="132"/>
      <c r="G15942" s="132">
        <f t="shared" si="255"/>
        <v>-22790</v>
      </c>
      <c r="H15942" s="718" t="s">
        <v>10433</v>
      </c>
    </row>
    <row r="15943" spans="1:8" s="695" customFormat="1" ht="15" customHeight="1" x14ac:dyDescent="0.25">
      <c r="A15943" s="747">
        <v>45128</v>
      </c>
      <c r="B15943" s="65" t="s">
        <v>10351</v>
      </c>
      <c r="C15943" s="65" t="s">
        <v>9657</v>
      </c>
      <c r="D15943" s="189" t="s">
        <v>10664</v>
      </c>
      <c r="E15943" s="132">
        <v>25000</v>
      </c>
      <c r="F15943" s="132"/>
      <c r="G15943" s="132">
        <f t="shared" si="255"/>
        <v>-25000</v>
      </c>
      <c r="H15943" s="718" t="s">
        <v>10433</v>
      </c>
    </row>
    <row r="15944" spans="1:8" s="695" customFormat="1" ht="15" customHeight="1" x14ac:dyDescent="0.25">
      <c r="A15944" s="747">
        <v>45128</v>
      </c>
      <c r="B15944" s="65" t="s">
        <v>9509</v>
      </c>
      <c r="C15944" s="65" t="s">
        <v>9657</v>
      </c>
      <c r="D15944" s="189" t="s">
        <v>10664</v>
      </c>
      <c r="E15944" s="132">
        <v>25000</v>
      </c>
      <c r="F15944" s="132"/>
      <c r="G15944" s="132">
        <f t="shared" si="255"/>
        <v>-25000</v>
      </c>
      <c r="H15944" s="718" t="s">
        <v>10433</v>
      </c>
    </row>
    <row r="15945" spans="1:8" s="695" customFormat="1" ht="15" x14ac:dyDescent="0.25">
      <c r="A15945" s="747">
        <v>45128</v>
      </c>
      <c r="B15945" s="65" t="s">
        <v>9940</v>
      </c>
      <c r="C15945" s="65" t="s">
        <v>394</v>
      </c>
      <c r="D15945" s="189" t="s">
        <v>10665</v>
      </c>
      <c r="E15945" s="132">
        <v>300</v>
      </c>
      <c r="F15945" s="132"/>
      <c r="G15945" s="132">
        <f t="shared" si="255"/>
        <v>-300</v>
      </c>
      <c r="H15945" s="718" t="s">
        <v>10433</v>
      </c>
    </row>
    <row r="15946" spans="1:8" s="695" customFormat="1" ht="15" x14ac:dyDescent="0.25">
      <c r="A15946" s="747">
        <v>45128</v>
      </c>
      <c r="B15946" s="65" t="s">
        <v>10405</v>
      </c>
      <c r="C15946" s="65" t="s">
        <v>394</v>
      </c>
      <c r="D15946" s="189" t="s">
        <v>10666</v>
      </c>
      <c r="E15946" s="132">
        <v>3000</v>
      </c>
      <c r="F15946" s="132"/>
      <c r="G15946" s="132">
        <f t="shared" si="255"/>
        <v>-3000</v>
      </c>
      <c r="H15946" s="718" t="s">
        <v>10433</v>
      </c>
    </row>
    <row r="15947" spans="1:8" s="695" customFormat="1" ht="24" x14ac:dyDescent="0.25">
      <c r="A15947" s="747">
        <v>45129</v>
      </c>
      <c r="B15947" s="65" t="s">
        <v>9509</v>
      </c>
      <c r="C15947" s="65" t="s">
        <v>10671</v>
      </c>
      <c r="D15947" s="189" t="s">
        <v>10672</v>
      </c>
      <c r="E15947" s="132">
        <v>36000</v>
      </c>
      <c r="F15947" s="132"/>
      <c r="G15947" s="132">
        <f t="shared" si="255"/>
        <v>-36000</v>
      </c>
      <c r="H15947" s="718" t="s">
        <v>10433</v>
      </c>
    </row>
    <row r="15948" spans="1:8" s="695" customFormat="1" ht="15" x14ac:dyDescent="0.25">
      <c r="A15948" s="747">
        <v>45129</v>
      </c>
      <c r="B15948" s="65" t="s">
        <v>10405</v>
      </c>
      <c r="C15948" s="65" t="s">
        <v>5791</v>
      </c>
      <c r="D15948" s="189" t="s">
        <v>372</v>
      </c>
      <c r="E15948" s="132">
        <v>1000</v>
      </c>
      <c r="F15948" s="132"/>
      <c r="G15948" s="132">
        <f t="shared" si="255"/>
        <v>-1000</v>
      </c>
      <c r="H15948" s="718" t="s">
        <v>10433</v>
      </c>
    </row>
    <row r="15949" spans="1:8" s="695" customFormat="1" ht="15" x14ac:dyDescent="0.25">
      <c r="A15949" s="747">
        <v>45129</v>
      </c>
      <c r="B15949" s="65" t="s">
        <v>10405</v>
      </c>
      <c r="C15949" s="65" t="s">
        <v>10673</v>
      </c>
      <c r="D15949" s="189" t="s">
        <v>10667</v>
      </c>
      <c r="E15949" s="132">
        <v>94000</v>
      </c>
      <c r="F15949" s="132"/>
      <c r="G15949" s="132">
        <f t="shared" si="255"/>
        <v>-94000</v>
      </c>
      <c r="H15949" s="718" t="s">
        <v>10433</v>
      </c>
    </row>
    <row r="15950" spans="1:8" s="695" customFormat="1" ht="15" x14ac:dyDescent="0.25">
      <c r="A15950" s="747">
        <v>45129</v>
      </c>
      <c r="B15950" s="65" t="s">
        <v>10405</v>
      </c>
      <c r="C15950" s="65" t="s">
        <v>10668</v>
      </c>
      <c r="D15950" s="189" t="s">
        <v>10669</v>
      </c>
      <c r="E15950" s="132">
        <v>44000</v>
      </c>
      <c r="F15950" s="132"/>
      <c r="G15950" s="132">
        <f t="shared" si="255"/>
        <v>-44000</v>
      </c>
      <c r="H15950" s="718" t="s">
        <v>10433</v>
      </c>
    </row>
    <row r="15951" spans="1:8" s="695" customFormat="1" ht="15" x14ac:dyDescent="0.25">
      <c r="A15951" s="747">
        <v>45129</v>
      </c>
      <c r="B15951" s="65" t="s">
        <v>9509</v>
      </c>
      <c r="C15951" s="65" t="s">
        <v>5791</v>
      </c>
      <c r="D15951" s="189" t="s">
        <v>10670</v>
      </c>
      <c r="E15951" s="132">
        <v>3500</v>
      </c>
      <c r="F15951" s="132"/>
      <c r="G15951" s="132">
        <f t="shared" si="255"/>
        <v>-3500</v>
      </c>
      <c r="H15951" s="718" t="s">
        <v>10433</v>
      </c>
    </row>
    <row r="15952" spans="1:8" s="695" customFormat="1" ht="15" x14ac:dyDescent="0.25">
      <c r="A15952" s="747">
        <v>45129</v>
      </c>
      <c r="B15952" s="65" t="s">
        <v>10405</v>
      </c>
      <c r="C15952" s="65" t="s">
        <v>5791</v>
      </c>
      <c r="D15952" s="189" t="s">
        <v>372</v>
      </c>
      <c r="E15952" s="132">
        <v>1500</v>
      </c>
      <c r="F15952" s="132"/>
      <c r="G15952" s="132">
        <f t="shared" si="255"/>
        <v>-1500</v>
      </c>
      <c r="H15952" s="718" t="s">
        <v>10433</v>
      </c>
    </row>
    <row r="15953" spans="1:8" s="695" customFormat="1" ht="15" x14ac:dyDescent="0.25">
      <c r="A15953" s="747">
        <v>45129</v>
      </c>
      <c r="B15953" s="65" t="s">
        <v>2957</v>
      </c>
      <c r="C15953" s="65" t="s">
        <v>3174</v>
      </c>
      <c r="D15953" s="189" t="s">
        <v>6543</v>
      </c>
      <c r="E15953" s="132">
        <v>13310</v>
      </c>
      <c r="F15953" s="132"/>
      <c r="G15953" s="132">
        <f t="shared" si="255"/>
        <v>-13310</v>
      </c>
      <c r="H15953" s="718" t="s">
        <v>10433</v>
      </c>
    </row>
    <row r="15954" spans="1:8" s="695" customFormat="1" ht="15" x14ac:dyDescent="0.25">
      <c r="A15954" s="747">
        <v>45129</v>
      </c>
      <c r="B15954" s="65" t="s">
        <v>10405</v>
      </c>
      <c r="C15954" s="65" t="s">
        <v>3174</v>
      </c>
      <c r="D15954" s="189" t="s">
        <v>6700</v>
      </c>
      <c r="E15954" s="132">
        <v>7380</v>
      </c>
      <c r="F15954" s="132"/>
      <c r="G15954" s="132">
        <f t="shared" si="255"/>
        <v>-7380</v>
      </c>
      <c r="H15954" s="718" t="s">
        <v>10433</v>
      </c>
    </row>
    <row r="15955" spans="1:8" s="695" customFormat="1" ht="15" x14ac:dyDescent="0.25">
      <c r="A15955" s="747">
        <v>45129</v>
      </c>
      <c r="B15955" s="65" t="s">
        <v>10405</v>
      </c>
      <c r="C15955" s="65" t="s">
        <v>1205</v>
      </c>
      <c r="D15955" s="189" t="s">
        <v>10674</v>
      </c>
      <c r="E15955" s="132">
        <v>77000</v>
      </c>
      <c r="F15955" s="132"/>
      <c r="G15955" s="132">
        <f t="shared" si="255"/>
        <v>-77000</v>
      </c>
      <c r="H15955" s="718" t="s">
        <v>10433</v>
      </c>
    </row>
    <row r="15956" spans="1:8" s="695" customFormat="1" ht="15" x14ac:dyDescent="0.25">
      <c r="A15956" s="747">
        <v>45129</v>
      </c>
      <c r="B15956" s="65" t="s">
        <v>9463</v>
      </c>
      <c r="C15956" s="65" t="s">
        <v>10628</v>
      </c>
      <c r="D15956" s="189" t="s">
        <v>10675</v>
      </c>
      <c r="E15956" s="132">
        <v>1000</v>
      </c>
      <c r="F15956" s="132"/>
      <c r="G15956" s="132">
        <f t="shared" si="255"/>
        <v>-1000</v>
      </c>
      <c r="H15956" s="718" t="s">
        <v>10433</v>
      </c>
    </row>
    <row r="15957" spans="1:8" s="695" customFormat="1" ht="15" x14ac:dyDescent="0.25">
      <c r="A15957" s="747">
        <v>45129</v>
      </c>
      <c r="B15957" s="65" t="s">
        <v>2957</v>
      </c>
      <c r="C15957" s="65" t="s">
        <v>288</v>
      </c>
      <c r="D15957" s="189" t="s">
        <v>10677</v>
      </c>
      <c r="E15957" s="132">
        <v>120000</v>
      </c>
      <c r="F15957" s="132"/>
      <c r="G15957" s="132">
        <f t="shared" si="255"/>
        <v>-120000</v>
      </c>
      <c r="H15957" s="718" t="s">
        <v>10433</v>
      </c>
    </row>
    <row r="15958" spans="1:8" s="695" customFormat="1" ht="15" x14ac:dyDescent="0.25">
      <c r="A15958" s="747">
        <v>45129</v>
      </c>
      <c r="B15958" s="65" t="s">
        <v>9463</v>
      </c>
      <c r="C15958" s="65" t="s">
        <v>3174</v>
      </c>
      <c r="D15958" s="189" t="s">
        <v>10026</v>
      </c>
      <c r="E15958" s="132">
        <v>3230</v>
      </c>
      <c r="F15958" s="132"/>
      <c r="G15958" s="132">
        <f t="shared" si="255"/>
        <v>-3230</v>
      </c>
      <c r="H15958" s="718" t="s">
        <v>10433</v>
      </c>
    </row>
    <row r="15959" spans="1:8" s="695" customFormat="1" ht="15" x14ac:dyDescent="0.25">
      <c r="A15959" s="747">
        <v>45129</v>
      </c>
      <c r="B15959" s="65" t="s">
        <v>103</v>
      </c>
      <c r="C15959" s="65" t="s">
        <v>103</v>
      </c>
      <c r="D15959" s="189" t="s">
        <v>10320</v>
      </c>
      <c r="E15959" s="132">
        <v>2000</v>
      </c>
      <c r="F15959" s="132"/>
      <c r="G15959" s="132">
        <f t="shared" si="255"/>
        <v>-2000</v>
      </c>
      <c r="H15959" s="718" t="s">
        <v>10433</v>
      </c>
    </row>
    <row r="15960" spans="1:8" s="695" customFormat="1" ht="15" x14ac:dyDescent="0.25">
      <c r="A15960" s="747">
        <v>45131</v>
      </c>
      <c r="B15960" s="65" t="s">
        <v>9463</v>
      </c>
      <c r="C15960" s="978" t="s">
        <v>3174</v>
      </c>
      <c r="D15960" s="907" t="s">
        <v>10684</v>
      </c>
      <c r="E15960" s="687">
        <v>110000</v>
      </c>
      <c r="F15960" s="132"/>
      <c r="G15960" s="132">
        <f t="shared" si="255"/>
        <v>-110000</v>
      </c>
      <c r="H15960" s="718" t="s">
        <v>10433</v>
      </c>
    </row>
    <row r="15961" spans="1:8" s="695" customFormat="1" ht="15" x14ac:dyDescent="0.25">
      <c r="A15961" s="747">
        <v>45131</v>
      </c>
      <c r="B15961" s="65" t="s">
        <v>10253</v>
      </c>
      <c r="C15961" s="65" t="s">
        <v>5791</v>
      </c>
      <c r="D15961" s="189" t="s">
        <v>372</v>
      </c>
      <c r="E15961" s="132">
        <v>400</v>
      </c>
      <c r="F15961" s="132"/>
      <c r="G15961" s="132">
        <f t="shared" si="255"/>
        <v>-400</v>
      </c>
      <c r="H15961" s="718" t="s">
        <v>10433</v>
      </c>
    </row>
    <row r="15962" spans="1:8" s="695" customFormat="1" ht="15" x14ac:dyDescent="0.25">
      <c r="A15962" s="747">
        <v>45131</v>
      </c>
      <c r="B15962" s="65" t="s">
        <v>10686</v>
      </c>
      <c r="C15962" s="65" t="s">
        <v>10687</v>
      </c>
      <c r="D15962" s="189" t="s">
        <v>10685</v>
      </c>
      <c r="E15962" s="132">
        <v>200000</v>
      </c>
      <c r="F15962" s="132"/>
      <c r="G15962" s="132">
        <f t="shared" si="255"/>
        <v>-200000</v>
      </c>
      <c r="H15962" s="718" t="s">
        <v>10433</v>
      </c>
    </row>
    <row r="15963" spans="1:8" s="695" customFormat="1" ht="15" x14ac:dyDescent="0.25">
      <c r="A15963" s="747">
        <v>45131</v>
      </c>
      <c r="B15963" s="65" t="s">
        <v>25</v>
      </c>
      <c r="C15963" s="65" t="s">
        <v>8230</v>
      </c>
      <c r="D15963" s="189" t="s">
        <v>10350</v>
      </c>
      <c r="E15963" s="132">
        <v>97736</v>
      </c>
      <c r="F15963" s="132"/>
      <c r="G15963" s="132">
        <f t="shared" si="255"/>
        <v>-97736</v>
      </c>
      <c r="H15963" s="718" t="s">
        <v>10433</v>
      </c>
    </row>
    <row r="15964" spans="1:8" s="695" customFormat="1" ht="15" x14ac:dyDescent="0.25">
      <c r="A15964" s="747">
        <v>45131</v>
      </c>
      <c r="B15964" s="65" t="s">
        <v>103</v>
      </c>
      <c r="C15964" s="65" t="s">
        <v>8230</v>
      </c>
      <c r="D15964" s="189" t="s">
        <v>10350</v>
      </c>
      <c r="E15964" s="132">
        <v>48454</v>
      </c>
      <c r="F15964" s="132"/>
      <c r="G15964" s="132">
        <f t="shared" si="255"/>
        <v>-48454</v>
      </c>
      <c r="H15964" s="718" t="s">
        <v>10433</v>
      </c>
    </row>
    <row r="15965" spans="1:8" s="695" customFormat="1" ht="24" x14ac:dyDescent="0.25">
      <c r="A15965" s="747">
        <v>45131</v>
      </c>
      <c r="B15965" s="65" t="s">
        <v>1407</v>
      </c>
      <c r="C15965" s="65" t="s">
        <v>394</v>
      </c>
      <c r="D15965" s="189" t="s">
        <v>10688</v>
      </c>
      <c r="E15965" s="132">
        <v>4000</v>
      </c>
      <c r="F15965" s="132"/>
      <c r="G15965" s="132">
        <f t="shared" si="255"/>
        <v>-4000</v>
      </c>
      <c r="H15965" s="718" t="s">
        <v>10433</v>
      </c>
    </row>
    <row r="15966" spans="1:8" s="695" customFormat="1" ht="15" x14ac:dyDescent="0.25">
      <c r="A15966" s="747">
        <v>45131</v>
      </c>
      <c r="B15966" s="65" t="s">
        <v>103</v>
      </c>
      <c r="C15966" s="65" t="s">
        <v>103</v>
      </c>
      <c r="D15966" s="189" t="s">
        <v>10150</v>
      </c>
      <c r="E15966" s="132">
        <v>500</v>
      </c>
      <c r="F15966" s="132"/>
      <c r="G15966" s="132">
        <f t="shared" si="255"/>
        <v>-500</v>
      </c>
      <c r="H15966" s="718" t="s">
        <v>10433</v>
      </c>
    </row>
    <row r="15967" spans="1:8" s="695" customFormat="1" ht="15" x14ac:dyDescent="0.25">
      <c r="A15967" s="747">
        <v>45131</v>
      </c>
      <c r="B15967" s="65" t="s">
        <v>10341</v>
      </c>
      <c r="C15967" s="65" t="s">
        <v>795</v>
      </c>
      <c r="D15967" s="189" t="s">
        <v>372</v>
      </c>
      <c r="E15967" s="132">
        <v>2300</v>
      </c>
      <c r="F15967" s="132"/>
      <c r="G15967" s="132">
        <f t="shared" si="255"/>
        <v>-2300</v>
      </c>
      <c r="H15967" s="718" t="s">
        <v>10433</v>
      </c>
    </row>
    <row r="15968" spans="1:8" s="695" customFormat="1" ht="15" x14ac:dyDescent="0.25">
      <c r="A15968" s="747">
        <v>45131</v>
      </c>
      <c r="B15968" s="65" t="s">
        <v>103</v>
      </c>
      <c r="C15968" s="65" t="s">
        <v>795</v>
      </c>
      <c r="D15968" s="189" t="s">
        <v>372</v>
      </c>
      <c r="E15968" s="132">
        <v>400</v>
      </c>
      <c r="F15968" s="132"/>
      <c r="G15968" s="132">
        <f t="shared" si="255"/>
        <v>-400</v>
      </c>
      <c r="H15968" s="718" t="s">
        <v>10433</v>
      </c>
    </row>
    <row r="15969" spans="1:8" s="695" customFormat="1" ht="15" x14ac:dyDescent="0.25">
      <c r="A15969" s="747">
        <v>45131</v>
      </c>
      <c r="B15969" s="65" t="s">
        <v>9940</v>
      </c>
      <c r="C15969" s="65" t="s">
        <v>795</v>
      </c>
      <c r="D15969" s="189" t="s">
        <v>372</v>
      </c>
      <c r="E15969" s="132">
        <v>1500</v>
      </c>
      <c r="F15969" s="132"/>
      <c r="G15969" s="132">
        <f t="shared" si="255"/>
        <v>-1500</v>
      </c>
      <c r="H15969" s="718" t="s">
        <v>10433</v>
      </c>
    </row>
    <row r="15970" spans="1:8" s="695" customFormat="1" ht="15" x14ac:dyDescent="0.25">
      <c r="A15970" s="747">
        <v>45131</v>
      </c>
      <c r="B15970" s="65" t="s">
        <v>9509</v>
      </c>
      <c r="C15970" s="65" t="s">
        <v>795</v>
      </c>
      <c r="D15970" s="189" t="s">
        <v>372</v>
      </c>
      <c r="E15970" s="132">
        <v>1900</v>
      </c>
      <c r="F15970" s="132"/>
      <c r="G15970" s="132">
        <f t="shared" si="255"/>
        <v>-1900</v>
      </c>
      <c r="H15970" s="718" t="s">
        <v>10433</v>
      </c>
    </row>
    <row r="15971" spans="1:8" s="695" customFormat="1" ht="15" x14ac:dyDescent="0.25">
      <c r="A15971" s="747">
        <v>45131</v>
      </c>
      <c r="B15971" s="65" t="s">
        <v>9509</v>
      </c>
      <c r="C15971" s="65" t="s">
        <v>3174</v>
      </c>
      <c r="D15971" s="189" t="s">
        <v>10689</v>
      </c>
      <c r="E15971" s="132">
        <v>4350</v>
      </c>
      <c r="F15971" s="132"/>
      <c r="G15971" s="132">
        <f t="shared" si="255"/>
        <v>-4350</v>
      </c>
      <c r="H15971" s="718" t="s">
        <v>10433</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10433</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10433</v>
      </c>
    </row>
    <row r="15974" spans="1:8" s="695" customFormat="1" ht="15" x14ac:dyDescent="0.25">
      <c r="A15974" s="747">
        <v>45131</v>
      </c>
      <c r="B15974" s="65" t="s">
        <v>103</v>
      </c>
      <c r="C15974" s="65" t="s">
        <v>103</v>
      </c>
      <c r="D15974" s="189" t="s">
        <v>10320</v>
      </c>
      <c r="E15974" s="132">
        <v>2000</v>
      </c>
      <c r="F15974" s="132"/>
      <c r="G15974" s="132">
        <f t="shared" si="255"/>
        <v>-2000</v>
      </c>
      <c r="H15974" s="718" t="s">
        <v>10433</v>
      </c>
    </row>
    <row r="15975" spans="1:8" s="695" customFormat="1" ht="15" x14ac:dyDescent="0.25">
      <c r="A15975" s="747">
        <v>45131</v>
      </c>
      <c r="B15975" s="65" t="s">
        <v>10132</v>
      </c>
      <c r="C15975" s="65" t="s">
        <v>10282</v>
      </c>
      <c r="D15975" s="189" t="s">
        <v>10625</v>
      </c>
      <c r="E15975" s="132">
        <v>275000</v>
      </c>
      <c r="F15975" s="132"/>
      <c r="G15975" s="132">
        <f t="shared" si="255"/>
        <v>-275000</v>
      </c>
      <c r="H15975" s="718" t="s">
        <v>10433</v>
      </c>
    </row>
    <row r="15976" spans="1:8" s="695" customFormat="1" ht="15" x14ac:dyDescent="0.25">
      <c r="A15976" s="747">
        <v>45131</v>
      </c>
      <c r="B15976" s="65" t="s">
        <v>10405</v>
      </c>
      <c r="C15976" s="65" t="s">
        <v>5791</v>
      </c>
      <c r="D15976" s="189" t="s">
        <v>372</v>
      </c>
      <c r="E15976" s="132">
        <v>2000</v>
      </c>
      <c r="F15976" s="132"/>
      <c r="G15976" s="132">
        <f t="shared" si="255"/>
        <v>-2000</v>
      </c>
      <c r="H15976" s="718" t="s">
        <v>10433</v>
      </c>
    </row>
    <row r="15977" spans="1:8" s="695" customFormat="1" ht="15" customHeight="1" x14ac:dyDescent="0.25">
      <c r="A15977" s="747">
        <v>45131</v>
      </c>
      <c r="B15977" s="65" t="s">
        <v>10132</v>
      </c>
      <c r="C15977" s="65" t="s">
        <v>5791</v>
      </c>
      <c r="D15977" s="189" t="s">
        <v>372</v>
      </c>
      <c r="E15977" s="132">
        <v>800</v>
      </c>
      <c r="F15977" s="132"/>
      <c r="G15977" s="132">
        <f t="shared" si="255"/>
        <v>-800</v>
      </c>
      <c r="H15977" s="718" t="s">
        <v>10433</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10433</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10433</v>
      </c>
    </row>
    <row r="15980" spans="1:8" s="695" customFormat="1" ht="15" x14ac:dyDescent="0.25">
      <c r="A15980" s="747">
        <v>45132</v>
      </c>
      <c r="B15980" s="65" t="s">
        <v>9516</v>
      </c>
      <c r="C15980" s="65" t="s">
        <v>10379</v>
      </c>
      <c r="D15980" s="189" t="s">
        <v>10690</v>
      </c>
      <c r="E15980" s="132">
        <v>2000</v>
      </c>
      <c r="F15980" s="132"/>
      <c r="G15980" s="132">
        <f t="shared" si="255"/>
        <v>-2000</v>
      </c>
      <c r="H15980" s="718" t="s">
        <v>10433</v>
      </c>
    </row>
    <row r="15981" spans="1:8" s="695" customFormat="1" ht="15" customHeight="1" x14ac:dyDescent="0.25">
      <c r="A15981" s="747">
        <v>45132</v>
      </c>
      <c r="B15981" s="65" t="s">
        <v>10253</v>
      </c>
      <c r="C15981" s="65" t="s">
        <v>3174</v>
      </c>
      <c r="D15981" s="189" t="s">
        <v>10691</v>
      </c>
      <c r="E15981" s="132">
        <v>49020</v>
      </c>
      <c r="F15981" s="132"/>
      <c r="G15981" s="132">
        <f t="shared" si="255"/>
        <v>-49020</v>
      </c>
      <c r="H15981" s="718" t="s">
        <v>10433</v>
      </c>
    </row>
    <row r="15982" spans="1:8" s="695" customFormat="1" ht="15" customHeight="1" x14ac:dyDescent="0.25">
      <c r="A15982" s="747">
        <v>45132</v>
      </c>
      <c r="B15982" s="65" t="s">
        <v>9463</v>
      </c>
      <c r="C15982" s="65" t="s">
        <v>9568</v>
      </c>
      <c r="D15982" s="189" t="s">
        <v>10692</v>
      </c>
      <c r="E15982" s="132">
        <v>100000</v>
      </c>
      <c r="F15982" s="132"/>
      <c r="G15982" s="132">
        <f t="shared" si="255"/>
        <v>-100000</v>
      </c>
      <c r="H15982" s="718" t="s">
        <v>10433</v>
      </c>
    </row>
    <row r="15983" spans="1:8" s="695" customFormat="1" ht="15" customHeight="1" x14ac:dyDescent="0.25">
      <c r="A15983" s="747">
        <v>45132</v>
      </c>
      <c r="B15983" s="65" t="s">
        <v>9463</v>
      </c>
      <c r="C15983" s="65" t="s">
        <v>3174</v>
      </c>
      <c r="D15983" s="189" t="s">
        <v>10693</v>
      </c>
      <c r="E15983" s="132">
        <v>2850</v>
      </c>
      <c r="F15983" s="132"/>
      <c r="G15983" s="132">
        <f t="shared" si="255"/>
        <v>-2850</v>
      </c>
      <c r="H15983" s="718" t="s">
        <v>10433</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10433</v>
      </c>
    </row>
    <row r="15985" spans="1:8" s="695" customFormat="1" ht="15" customHeight="1" x14ac:dyDescent="0.25">
      <c r="A15985" s="747">
        <v>45132</v>
      </c>
      <c r="B15985" s="65" t="s">
        <v>9877</v>
      </c>
      <c r="C15985" s="65" t="s">
        <v>9006</v>
      </c>
      <c r="D15985" s="189" t="s">
        <v>10525</v>
      </c>
      <c r="E15985" s="132">
        <v>150000</v>
      </c>
      <c r="F15985" s="132"/>
      <c r="G15985" s="132">
        <f t="shared" si="255"/>
        <v>-150000</v>
      </c>
      <c r="H15985" s="718" t="s">
        <v>10433</v>
      </c>
    </row>
    <row r="15986" spans="1:8" s="695" customFormat="1" ht="15" customHeight="1" x14ac:dyDescent="0.25">
      <c r="A15986" s="747">
        <v>45132</v>
      </c>
      <c r="B15986" s="65" t="s">
        <v>10405</v>
      </c>
      <c r="C15986" s="65" t="s">
        <v>3174</v>
      </c>
      <c r="D15986" s="189" t="s">
        <v>10694</v>
      </c>
      <c r="E15986" s="132">
        <v>111560</v>
      </c>
      <c r="F15986" s="132"/>
      <c r="G15986" s="132">
        <f t="shared" si="255"/>
        <v>-111560</v>
      </c>
      <c r="H15986" s="718" t="s">
        <v>10433</v>
      </c>
    </row>
    <row r="15987" spans="1:8" s="695" customFormat="1" ht="24" customHeight="1" x14ac:dyDescent="0.25">
      <c r="A15987" s="747">
        <v>45132</v>
      </c>
      <c r="B15987" s="65" t="s">
        <v>10132</v>
      </c>
      <c r="C15987" s="65" t="s">
        <v>9980</v>
      </c>
      <c r="D15987" s="189" t="s">
        <v>10695</v>
      </c>
      <c r="E15987" s="132">
        <v>47470</v>
      </c>
      <c r="F15987" s="132"/>
      <c r="G15987" s="132">
        <f t="shared" si="255"/>
        <v>-47470</v>
      </c>
      <c r="H15987" s="718" t="s">
        <v>10433</v>
      </c>
    </row>
    <row r="15988" spans="1:8" s="695" customFormat="1" ht="15" x14ac:dyDescent="0.25">
      <c r="A15988" s="747">
        <v>45132</v>
      </c>
      <c r="B15988" s="65" t="s">
        <v>3979</v>
      </c>
      <c r="C15988" s="65" t="s">
        <v>3174</v>
      </c>
      <c r="D15988" s="189" t="s">
        <v>10698</v>
      </c>
      <c r="E15988" s="132">
        <v>30605</v>
      </c>
      <c r="F15988" s="132"/>
      <c r="G15988" s="132">
        <f t="shared" si="255"/>
        <v>-30605</v>
      </c>
      <c r="H15988" s="718" t="s">
        <v>10433</v>
      </c>
    </row>
    <row r="15989" spans="1:8" s="695" customFormat="1" ht="15" customHeight="1" x14ac:dyDescent="0.25">
      <c r="A15989" s="747">
        <v>45132</v>
      </c>
      <c r="B15989" s="65" t="s">
        <v>16</v>
      </c>
      <c r="C15989" s="65" t="s">
        <v>10699</v>
      </c>
      <c r="D15989" s="189" t="s">
        <v>10700</v>
      </c>
      <c r="E15989" s="132">
        <v>21000</v>
      </c>
      <c r="F15989" s="132"/>
      <c r="G15989" s="132">
        <f t="shared" si="255"/>
        <v>-21000</v>
      </c>
      <c r="H15989" s="718" t="s">
        <v>10433</v>
      </c>
    </row>
    <row r="15990" spans="1:8" s="695" customFormat="1" ht="15" customHeight="1" x14ac:dyDescent="0.25">
      <c r="A15990" s="747">
        <v>45132</v>
      </c>
      <c r="B15990" s="65" t="s">
        <v>10702</v>
      </c>
      <c r="C15990" s="65" t="s">
        <v>3174</v>
      </c>
      <c r="D15990" s="189" t="s">
        <v>10701</v>
      </c>
      <c r="E15990" s="132">
        <v>15816</v>
      </c>
      <c r="F15990" s="132"/>
      <c r="G15990" s="132">
        <f t="shared" si="255"/>
        <v>-15816</v>
      </c>
      <c r="H15990" s="718" t="s">
        <v>10433</v>
      </c>
    </row>
    <row r="15991" spans="1:8" s="695" customFormat="1" ht="15" customHeight="1" x14ac:dyDescent="0.25">
      <c r="A15991" s="747">
        <v>45132</v>
      </c>
      <c r="B15991" s="65" t="s">
        <v>6463</v>
      </c>
      <c r="C15991" s="65" t="s">
        <v>3174</v>
      </c>
      <c r="D15991" s="189" t="s">
        <v>10703</v>
      </c>
      <c r="E15991" s="132">
        <v>40000</v>
      </c>
      <c r="F15991" s="132"/>
      <c r="G15991" s="132">
        <f t="shared" si="255"/>
        <v>-40000</v>
      </c>
      <c r="H15991" s="718" t="s">
        <v>10433</v>
      </c>
    </row>
    <row r="15992" spans="1:8" s="695" customFormat="1" ht="24" customHeight="1" x14ac:dyDescent="0.25">
      <c r="A15992" s="747">
        <v>45132</v>
      </c>
      <c r="B15992" s="65" t="s">
        <v>8982</v>
      </c>
      <c r="C15992" s="65" t="s">
        <v>3174</v>
      </c>
      <c r="D15992" s="189" t="s">
        <v>10704</v>
      </c>
      <c r="E15992" s="132">
        <v>7100</v>
      </c>
      <c r="F15992" s="132"/>
      <c r="G15992" s="132">
        <f t="shared" si="255"/>
        <v>-7100</v>
      </c>
      <c r="H15992" s="718" t="s">
        <v>10433</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10433</v>
      </c>
    </row>
    <row r="15994" spans="1:8" s="695" customFormat="1" ht="24" customHeight="1" x14ac:dyDescent="0.25">
      <c r="A15994" s="747">
        <v>45132</v>
      </c>
      <c r="B15994" s="65" t="s">
        <v>9463</v>
      </c>
      <c r="C15994" s="560" t="s">
        <v>3174</v>
      </c>
      <c r="D15994" s="753" t="s">
        <v>10706</v>
      </c>
      <c r="E15994" s="561">
        <v>57375</v>
      </c>
      <c r="F15994" s="132"/>
      <c r="G15994" s="132">
        <f t="shared" si="255"/>
        <v>-57375</v>
      </c>
      <c r="H15994" s="718" t="s">
        <v>10433</v>
      </c>
    </row>
    <row r="15995" spans="1:8" s="695" customFormat="1" ht="24" customHeight="1" x14ac:dyDescent="0.25">
      <c r="A15995" s="747">
        <v>45132</v>
      </c>
      <c r="B15995" s="65" t="s">
        <v>10405</v>
      </c>
      <c r="C15995" s="560" t="s">
        <v>3174</v>
      </c>
      <c r="D15995" s="753" t="s">
        <v>10706</v>
      </c>
      <c r="E15995" s="561">
        <v>57375</v>
      </c>
      <c r="F15995" s="132"/>
      <c r="G15995" s="132">
        <f t="shared" si="255"/>
        <v>-57375</v>
      </c>
      <c r="H15995" s="718" t="s">
        <v>10433</v>
      </c>
    </row>
    <row r="15996" spans="1:8" s="695" customFormat="1" ht="24" customHeight="1" x14ac:dyDescent="0.25">
      <c r="A15996" s="747">
        <v>45132</v>
      </c>
      <c r="B15996" s="65" t="s">
        <v>9509</v>
      </c>
      <c r="C15996" s="560" t="s">
        <v>3174</v>
      </c>
      <c r="D15996" s="753" t="s">
        <v>10706</v>
      </c>
      <c r="E15996" s="561">
        <v>57375</v>
      </c>
      <c r="F15996" s="132"/>
      <c r="G15996" s="132">
        <f t="shared" si="255"/>
        <v>-57375</v>
      </c>
      <c r="H15996" s="718" t="s">
        <v>10433</v>
      </c>
    </row>
    <row r="15997" spans="1:8" s="695" customFormat="1" ht="24" customHeight="1" x14ac:dyDescent="0.25">
      <c r="A15997" s="747">
        <v>45132</v>
      </c>
      <c r="B15997" s="65" t="s">
        <v>10132</v>
      </c>
      <c r="C15997" s="560" t="s">
        <v>3174</v>
      </c>
      <c r="D15997" s="753" t="s">
        <v>10706</v>
      </c>
      <c r="E15997" s="561">
        <v>57375</v>
      </c>
      <c r="F15997" s="132"/>
      <c r="G15997" s="132">
        <f t="shared" si="255"/>
        <v>-57375</v>
      </c>
      <c r="H15997" s="718" t="s">
        <v>10433</v>
      </c>
    </row>
    <row r="15998" spans="1:8" s="695" customFormat="1" ht="15" customHeight="1" x14ac:dyDescent="0.25">
      <c r="A15998" s="747">
        <v>45132</v>
      </c>
      <c r="B15998" s="65" t="s">
        <v>10488</v>
      </c>
      <c r="C15998" s="679" t="s">
        <v>3174</v>
      </c>
      <c r="D15998" s="923" t="s">
        <v>10711</v>
      </c>
      <c r="E15998" s="681">
        <v>14167</v>
      </c>
      <c r="F15998" s="132"/>
      <c r="G15998" s="132">
        <f t="shared" si="255"/>
        <v>-14167</v>
      </c>
      <c r="H15998" s="718" t="s">
        <v>10433</v>
      </c>
    </row>
    <row r="15999" spans="1:8" s="695" customFormat="1" ht="15" customHeight="1" x14ac:dyDescent="0.25">
      <c r="A15999" s="747">
        <v>45132</v>
      </c>
      <c r="B15999" s="65" t="s">
        <v>8752</v>
      </c>
      <c r="C15999" s="679" t="s">
        <v>3174</v>
      </c>
      <c r="D15999" s="923" t="s">
        <v>10711</v>
      </c>
      <c r="E15999" s="681">
        <v>14167</v>
      </c>
      <c r="F15999" s="132"/>
      <c r="G15999" s="132">
        <f t="shared" ref="G15999:G16062" si="256">F15999-E15999</f>
        <v>-14167</v>
      </c>
      <c r="H15999" s="718" t="s">
        <v>10433</v>
      </c>
    </row>
    <row r="16000" spans="1:8" s="695" customFormat="1" ht="15" x14ac:dyDescent="0.25">
      <c r="A16000" s="747">
        <v>45132</v>
      </c>
      <c r="B16000" s="65" t="s">
        <v>10405</v>
      </c>
      <c r="C16000" s="679" t="s">
        <v>3174</v>
      </c>
      <c r="D16000" s="923" t="s">
        <v>10711</v>
      </c>
      <c r="E16000" s="681">
        <v>14167</v>
      </c>
      <c r="F16000" s="132"/>
      <c r="G16000" s="132">
        <f t="shared" si="256"/>
        <v>-14167</v>
      </c>
      <c r="H16000" s="718" t="s">
        <v>10433</v>
      </c>
    </row>
    <row r="16001" spans="1:8" s="695" customFormat="1" ht="24" x14ac:dyDescent="0.25">
      <c r="A16001" s="747">
        <v>45132</v>
      </c>
      <c r="B16001" s="65" t="s">
        <v>10488</v>
      </c>
      <c r="C16001" s="643" t="s">
        <v>3174</v>
      </c>
      <c r="D16001" s="912" t="s">
        <v>10712</v>
      </c>
      <c r="E16001" s="645">
        <v>8000</v>
      </c>
      <c r="F16001" s="132"/>
      <c r="G16001" s="132">
        <f t="shared" si="256"/>
        <v>-8000</v>
      </c>
      <c r="H16001" s="718" t="s">
        <v>10433</v>
      </c>
    </row>
    <row r="16002" spans="1:8" s="695" customFormat="1" ht="24" customHeight="1" x14ac:dyDescent="0.25">
      <c r="A16002" s="747">
        <v>45132</v>
      </c>
      <c r="B16002" s="65" t="s">
        <v>10405</v>
      </c>
      <c r="C16002" s="643" t="s">
        <v>3174</v>
      </c>
      <c r="D16002" s="912" t="s">
        <v>10712</v>
      </c>
      <c r="E16002" s="645">
        <v>8000</v>
      </c>
      <c r="F16002" s="132"/>
      <c r="G16002" s="132">
        <f t="shared" si="256"/>
        <v>-8000</v>
      </c>
      <c r="H16002" s="718" t="s">
        <v>10433</v>
      </c>
    </row>
    <row r="16003" spans="1:8" s="695" customFormat="1" ht="24" x14ac:dyDescent="0.25">
      <c r="A16003" s="747">
        <v>45132</v>
      </c>
      <c r="B16003" s="65" t="s">
        <v>9509</v>
      </c>
      <c r="C16003" s="643" t="s">
        <v>3174</v>
      </c>
      <c r="D16003" s="912" t="s">
        <v>10712</v>
      </c>
      <c r="E16003" s="645">
        <v>8000</v>
      </c>
      <c r="F16003" s="132"/>
      <c r="G16003" s="132">
        <f t="shared" si="256"/>
        <v>-8000</v>
      </c>
      <c r="H16003" s="718" t="s">
        <v>10433</v>
      </c>
    </row>
    <row r="16004" spans="1:8" s="695" customFormat="1" ht="15" x14ac:dyDescent="0.25">
      <c r="A16004" s="747">
        <v>45132</v>
      </c>
      <c r="B16004" s="65" t="s">
        <v>10405</v>
      </c>
      <c r="C16004" s="65" t="s">
        <v>3174</v>
      </c>
      <c r="D16004" s="189" t="s">
        <v>10707</v>
      </c>
      <c r="E16004" s="132">
        <v>2000</v>
      </c>
      <c r="F16004" s="132"/>
      <c r="G16004" s="132">
        <f t="shared" si="256"/>
        <v>-2000</v>
      </c>
      <c r="H16004" s="718" t="s">
        <v>10433</v>
      </c>
    </row>
    <row r="16005" spans="1:8" s="695" customFormat="1" ht="15" customHeight="1" x14ac:dyDescent="0.25">
      <c r="A16005" s="747">
        <v>45132</v>
      </c>
      <c r="B16005" s="65" t="s">
        <v>16</v>
      </c>
      <c r="C16005" s="65" t="s">
        <v>394</v>
      </c>
      <c r="D16005" s="189" t="s">
        <v>10708</v>
      </c>
      <c r="E16005" s="132">
        <v>250</v>
      </c>
      <c r="F16005" s="132"/>
      <c r="G16005" s="132">
        <f t="shared" si="256"/>
        <v>-250</v>
      </c>
      <c r="H16005" s="718" t="s">
        <v>10433</v>
      </c>
    </row>
    <row r="16006" spans="1:8" s="695" customFormat="1" ht="15" customHeight="1" x14ac:dyDescent="0.25">
      <c r="A16006" s="747">
        <v>45132</v>
      </c>
      <c r="B16006" s="65" t="s">
        <v>10405</v>
      </c>
      <c r="C16006" s="65" t="s">
        <v>5791</v>
      </c>
      <c r="D16006" s="189" t="s">
        <v>10709</v>
      </c>
      <c r="E16006" s="132">
        <v>300</v>
      </c>
      <c r="F16006" s="132"/>
      <c r="G16006" s="132">
        <f t="shared" si="256"/>
        <v>-300</v>
      </c>
      <c r="H16006" s="718" t="s">
        <v>10433</v>
      </c>
    </row>
    <row r="16007" spans="1:8" s="695" customFormat="1" ht="15" customHeight="1" x14ac:dyDescent="0.25">
      <c r="A16007" s="747">
        <v>45132</v>
      </c>
      <c r="B16007" s="65" t="s">
        <v>10405</v>
      </c>
      <c r="C16007" s="65" t="s">
        <v>5791</v>
      </c>
      <c r="D16007" s="189" t="s">
        <v>372</v>
      </c>
      <c r="E16007" s="132">
        <v>800</v>
      </c>
      <c r="F16007" s="132"/>
      <c r="G16007" s="132">
        <f t="shared" si="256"/>
        <v>-800</v>
      </c>
      <c r="H16007" s="718" t="s">
        <v>10433</v>
      </c>
    </row>
    <row r="16008" spans="1:8" s="695" customFormat="1" ht="15" customHeight="1" x14ac:dyDescent="0.25">
      <c r="A16008" s="747">
        <v>45132</v>
      </c>
      <c r="B16008" s="65" t="s">
        <v>9615</v>
      </c>
      <c r="C16008" s="65" t="s">
        <v>3174</v>
      </c>
      <c r="D16008" s="189" t="s">
        <v>10710</v>
      </c>
      <c r="E16008" s="132">
        <v>4600</v>
      </c>
      <c r="F16008" s="132"/>
      <c r="G16008" s="132">
        <f t="shared" si="256"/>
        <v>-4600</v>
      </c>
      <c r="H16008" s="718" t="s">
        <v>10433</v>
      </c>
    </row>
    <row r="16009" spans="1:8" s="695" customFormat="1" ht="15" customHeight="1" x14ac:dyDescent="0.25">
      <c r="A16009" s="747">
        <v>45132</v>
      </c>
      <c r="B16009" s="65" t="s">
        <v>16</v>
      </c>
      <c r="C16009" s="65" t="s">
        <v>103</v>
      </c>
      <c r="D16009" s="189" t="s">
        <v>10320</v>
      </c>
      <c r="E16009" s="132">
        <v>2000</v>
      </c>
      <c r="F16009" s="132"/>
      <c r="G16009" s="132">
        <f t="shared" si="256"/>
        <v>-2000</v>
      </c>
      <c r="H16009" s="718" t="s">
        <v>10433</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10433</v>
      </c>
    </row>
    <row r="16011" spans="1:8" s="695" customFormat="1" ht="15" customHeight="1" x14ac:dyDescent="0.25">
      <c r="A16011" s="747">
        <v>45132</v>
      </c>
      <c r="B16011" s="65" t="s">
        <v>9463</v>
      </c>
      <c r="C16011" s="65" t="s">
        <v>394</v>
      </c>
      <c r="D16011" s="189" t="s">
        <v>10713</v>
      </c>
      <c r="E16011" s="132">
        <v>7000</v>
      </c>
      <c r="F16011" s="132"/>
      <c r="G16011" s="132">
        <f t="shared" si="256"/>
        <v>-7000</v>
      </c>
      <c r="H16011" s="718" t="s">
        <v>10433</v>
      </c>
    </row>
    <row r="16012" spans="1:8" s="695" customFormat="1" ht="15" x14ac:dyDescent="0.25">
      <c r="A16012" s="747">
        <v>45132</v>
      </c>
      <c r="B16012" s="65" t="s">
        <v>10405</v>
      </c>
      <c r="C16012" s="65" t="s">
        <v>394</v>
      </c>
      <c r="D16012" s="189" t="s">
        <v>10714</v>
      </c>
      <c r="E16012" s="132">
        <v>1900</v>
      </c>
      <c r="F16012" s="132"/>
      <c r="G16012" s="132">
        <f t="shared" si="256"/>
        <v>-1900</v>
      </c>
      <c r="H16012" s="718" t="s">
        <v>10433</v>
      </c>
    </row>
    <row r="16013" spans="1:8" s="695" customFormat="1" ht="15" x14ac:dyDescent="0.25">
      <c r="A16013" s="747">
        <v>45133</v>
      </c>
      <c r="B16013" s="65" t="s">
        <v>10447</v>
      </c>
      <c r="C16013" s="65" t="s">
        <v>10282</v>
      </c>
      <c r="D16013" s="189" t="s">
        <v>10715</v>
      </c>
      <c r="E16013" s="132">
        <v>250000</v>
      </c>
      <c r="F16013" s="132"/>
      <c r="G16013" s="132">
        <f t="shared" si="256"/>
        <v>-250000</v>
      </c>
      <c r="H16013" s="718" t="s">
        <v>10433</v>
      </c>
    </row>
    <row r="16014" spans="1:8" s="695" customFormat="1" ht="15" customHeight="1" x14ac:dyDescent="0.25">
      <c r="A16014" s="747">
        <v>45133</v>
      </c>
      <c r="B16014" s="65" t="s">
        <v>10447</v>
      </c>
      <c r="C16014" s="65" t="s">
        <v>10282</v>
      </c>
      <c r="D16014" s="189" t="s">
        <v>10715</v>
      </c>
      <c r="E16014" s="132">
        <v>100000</v>
      </c>
      <c r="F16014" s="132"/>
      <c r="G16014" s="132">
        <f t="shared" si="256"/>
        <v>-100000</v>
      </c>
      <c r="H16014" s="718" t="s">
        <v>10433</v>
      </c>
    </row>
    <row r="16015" spans="1:8" s="695" customFormat="1" ht="15" customHeight="1" x14ac:dyDescent="0.25">
      <c r="A16015" s="747">
        <v>45133</v>
      </c>
      <c r="B16015" s="65" t="s">
        <v>9877</v>
      </c>
      <c r="C16015" s="65" t="s">
        <v>1519</v>
      </c>
      <c r="D16015" s="189" t="s">
        <v>10716</v>
      </c>
      <c r="E16015" s="132">
        <v>150000</v>
      </c>
      <c r="F16015" s="132"/>
      <c r="G16015" s="132">
        <f t="shared" si="256"/>
        <v>-150000</v>
      </c>
      <c r="H16015" s="718" t="s">
        <v>10433</v>
      </c>
    </row>
    <row r="16016" spans="1:8" s="695" customFormat="1" ht="15" x14ac:dyDescent="0.25">
      <c r="A16016" s="747">
        <v>45133</v>
      </c>
      <c r="B16016" s="65" t="s">
        <v>10405</v>
      </c>
      <c r="C16016" s="65" t="s">
        <v>5791</v>
      </c>
      <c r="D16016" s="189" t="s">
        <v>372</v>
      </c>
      <c r="E16016" s="132">
        <v>2400</v>
      </c>
      <c r="F16016" s="132"/>
      <c r="G16016" s="132">
        <f t="shared" si="256"/>
        <v>-2400</v>
      </c>
      <c r="H16016" s="718" t="s">
        <v>10433</v>
      </c>
    </row>
    <row r="16017" spans="1:8" s="695" customFormat="1" ht="15" x14ac:dyDescent="0.25">
      <c r="A16017" s="747">
        <v>45133</v>
      </c>
      <c r="B16017" s="65" t="s">
        <v>8982</v>
      </c>
      <c r="C16017" s="65" t="s">
        <v>3174</v>
      </c>
      <c r="D16017" s="189" t="s">
        <v>10717</v>
      </c>
      <c r="E16017" s="132">
        <v>13720</v>
      </c>
      <c r="F16017" s="132"/>
      <c r="G16017" s="132">
        <f t="shared" si="256"/>
        <v>-13720</v>
      </c>
      <c r="H16017" s="718" t="s">
        <v>10433</v>
      </c>
    </row>
    <row r="16018" spans="1:8" s="695" customFormat="1" ht="15" x14ac:dyDescent="0.25">
      <c r="A16018" s="747">
        <v>45133</v>
      </c>
      <c r="B16018" s="65" t="s">
        <v>10405</v>
      </c>
      <c r="C16018" s="65" t="s">
        <v>394</v>
      </c>
      <c r="D16018" s="189" t="s">
        <v>10718</v>
      </c>
      <c r="E16018" s="132">
        <v>1000</v>
      </c>
      <c r="F16018" s="132"/>
      <c r="G16018" s="132">
        <f t="shared" si="256"/>
        <v>-1000</v>
      </c>
      <c r="H16018" s="718" t="s">
        <v>10433</v>
      </c>
    </row>
    <row r="16019" spans="1:8" s="695" customFormat="1" ht="15" x14ac:dyDescent="0.25">
      <c r="A16019" s="747">
        <v>45133</v>
      </c>
      <c r="B16019" s="65" t="s">
        <v>10351</v>
      </c>
      <c r="C16019" s="65" t="s">
        <v>3174</v>
      </c>
      <c r="D16019" s="189" t="s">
        <v>10719</v>
      </c>
      <c r="E16019" s="132">
        <v>5600</v>
      </c>
      <c r="F16019" s="132"/>
      <c r="G16019" s="132">
        <f t="shared" si="256"/>
        <v>-5600</v>
      </c>
      <c r="H16019" s="718" t="s">
        <v>10433</v>
      </c>
    </row>
    <row r="16020" spans="1:8" s="695" customFormat="1" ht="15" customHeight="1" x14ac:dyDescent="0.25">
      <c r="A16020" s="747">
        <v>45134</v>
      </c>
      <c r="B16020" s="65" t="s">
        <v>25</v>
      </c>
      <c r="C16020" s="65" t="s">
        <v>394</v>
      </c>
      <c r="D16020" s="189" t="s">
        <v>10720</v>
      </c>
      <c r="E16020" s="132">
        <v>20000</v>
      </c>
      <c r="F16020" s="132"/>
      <c r="G16020" s="132">
        <f t="shared" si="256"/>
        <v>-20000</v>
      </c>
      <c r="H16020" s="718" t="s">
        <v>10433</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10433</v>
      </c>
    </row>
    <row r="16022" spans="1:8" s="695" customFormat="1" ht="15" customHeight="1" x14ac:dyDescent="0.25">
      <c r="A16022" s="747">
        <v>45134</v>
      </c>
      <c r="B16022" s="65" t="s">
        <v>9940</v>
      </c>
      <c r="C16022" s="65" t="s">
        <v>5434</v>
      </c>
      <c r="D16022" s="189" t="s">
        <v>10721</v>
      </c>
      <c r="E16022" s="132">
        <v>6000</v>
      </c>
      <c r="F16022" s="132"/>
      <c r="G16022" s="132">
        <f t="shared" si="256"/>
        <v>-6000</v>
      </c>
      <c r="H16022" s="718" t="s">
        <v>10433</v>
      </c>
    </row>
    <row r="16023" spans="1:8" s="695" customFormat="1" ht="15" x14ac:dyDescent="0.25">
      <c r="A16023" s="747">
        <v>45134</v>
      </c>
      <c r="B16023" s="65" t="s">
        <v>10351</v>
      </c>
      <c r="C16023" s="65" t="s">
        <v>3174</v>
      </c>
      <c r="D16023" s="189" t="s">
        <v>10729</v>
      </c>
      <c r="E16023" s="132">
        <v>2500</v>
      </c>
      <c r="F16023" s="132"/>
      <c r="G16023" s="132">
        <f t="shared" si="256"/>
        <v>-2500</v>
      </c>
      <c r="H16023" s="718" t="s">
        <v>10433</v>
      </c>
    </row>
    <row r="16024" spans="1:8" s="695" customFormat="1" ht="15" x14ac:dyDescent="0.25">
      <c r="A16024" s="747">
        <v>45134</v>
      </c>
      <c r="B16024" s="65" t="s">
        <v>10405</v>
      </c>
      <c r="C16024" s="65" t="s">
        <v>5791</v>
      </c>
      <c r="D16024" s="189" t="s">
        <v>372</v>
      </c>
      <c r="E16024" s="132">
        <v>600</v>
      </c>
      <c r="F16024" s="132"/>
      <c r="G16024" s="132">
        <f t="shared" si="256"/>
        <v>-600</v>
      </c>
      <c r="H16024" s="718" t="s">
        <v>10433</v>
      </c>
    </row>
    <row r="16025" spans="1:8" s="695" customFormat="1" ht="15" x14ac:dyDescent="0.25">
      <c r="A16025" s="747">
        <v>45134</v>
      </c>
      <c r="B16025" s="65" t="s">
        <v>9509</v>
      </c>
      <c r="C16025" s="65" t="s">
        <v>5791</v>
      </c>
      <c r="D16025" s="189" t="s">
        <v>372</v>
      </c>
      <c r="E16025" s="132">
        <v>600</v>
      </c>
      <c r="F16025" s="132"/>
      <c r="G16025" s="132">
        <f t="shared" si="256"/>
        <v>-600</v>
      </c>
      <c r="H16025" s="718" t="s">
        <v>10433</v>
      </c>
    </row>
    <row r="16026" spans="1:8" s="695" customFormat="1" ht="15" customHeight="1" x14ac:dyDescent="0.25">
      <c r="A16026" s="747">
        <v>45134</v>
      </c>
      <c r="B16026" s="65" t="s">
        <v>9463</v>
      </c>
      <c r="C16026" s="65" t="s">
        <v>10628</v>
      </c>
      <c r="D16026" s="189" t="s">
        <v>10722</v>
      </c>
      <c r="E16026" s="132">
        <v>1500</v>
      </c>
      <c r="F16026" s="132"/>
      <c r="G16026" s="132">
        <f t="shared" si="256"/>
        <v>-1500</v>
      </c>
      <c r="H16026" s="718" t="s">
        <v>10433</v>
      </c>
    </row>
    <row r="16027" spans="1:8" s="695" customFormat="1" ht="15" customHeight="1" x14ac:dyDescent="0.25">
      <c r="A16027" s="747">
        <v>45134</v>
      </c>
      <c r="B16027" s="65" t="s">
        <v>2957</v>
      </c>
      <c r="C16027" s="65" t="s">
        <v>10723</v>
      </c>
      <c r="D16027" s="189" t="s">
        <v>10724</v>
      </c>
      <c r="E16027" s="132">
        <v>48730</v>
      </c>
      <c r="F16027" s="132"/>
      <c r="G16027" s="132">
        <f t="shared" si="256"/>
        <v>-48730</v>
      </c>
      <c r="H16027" s="718" t="s">
        <v>10433</v>
      </c>
    </row>
    <row r="16028" spans="1:8" s="695" customFormat="1" ht="15" customHeight="1" x14ac:dyDescent="0.25">
      <c r="A16028" s="747">
        <v>45134</v>
      </c>
      <c r="B16028" s="65" t="s">
        <v>10488</v>
      </c>
      <c r="C16028" s="65" t="s">
        <v>10725</v>
      </c>
      <c r="D16028" s="189" t="s">
        <v>10328</v>
      </c>
      <c r="E16028" s="132">
        <v>10000</v>
      </c>
      <c r="F16028" s="132"/>
      <c r="G16028" s="132">
        <f t="shared" si="256"/>
        <v>-10000</v>
      </c>
      <c r="H16028" s="718" t="s">
        <v>10433</v>
      </c>
    </row>
    <row r="16029" spans="1:8" s="695" customFormat="1" ht="15" customHeight="1" x14ac:dyDescent="0.25">
      <c r="A16029" s="747">
        <v>45134</v>
      </c>
      <c r="B16029" s="65" t="s">
        <v>10488</v>
      </c>
      <c r="C16029" s="65" t="s">
        <v>3476</v>
      </c>
      <c r="D16029" s="189" t="s">
        <v>10328</v>
      </c>
      <c r="E16029" s="132">
        <v>30000</v>
      </c>
      <c r="F16029" s="132"/>
      <c r="G16029" s="132">
        <f t="shared" si="256"/>
        <v>-30000</v>
      </c>
      <c r="H16029" s="718" t="s">
        <v>10433</v>
      </c>
    </row>
    <row r="16030" spans="1:8" s="695" customFormat="1" ht="15" customHeight="1" x14ac:dyDescent="0.25">
      <c r="A16030" s="747">
        <v>45135</v>
      </c>
      <c r="B16030" s="65" t="s">
        <v>10488</v>
      </c>
      <c r="C16030" s="65" t="s">
        <v>3476</v>
      </c>
      <c r="D16030" s="189" t="s">
        <v>10726</v>
      </c>
      <c r="E16030" s="132">
        <v>10000</v>
      </c>
      <c r="F16030" s="132"/>
      <c r="G16030" s="132">
        <f t="shared" si="256"/>
        <v>-10000</v>
      </c>
      <c r="H16030" s="718" t="s">
        <v>10433</v>
      </c>
    </row>
    <row r="16031" spans="1:8" s="695" customFormat="1" ht="15" customHeight="1" x14ac:dyDescent="0.25">
      <c r="A16031" s="747">
        <v>45138</v>
      </c>
      <c r="B16031" s="65" t="s">
        <v>9877</v>
      </c>
      <c r="C16031" s="65" t="s">
        <v>5791</v>
      </c>
      <c r="D16031" s="189" t="s">
        <v>10446</v>
      </c>
      <c r="E16031" s="132">
        <v>250</v>
      </c>
      <c r="F16031" s="132"/>
      <c r="G16031" s="132">
        <f t="shared" si="256"/>
        <v>-250</v>
      </c>
      <c r="H16031" s="718" t="s">
        <v>10433</v>
      </c>
    </row>
    <row r="16032" spans="1:8" s="695" customFormat="1" ht="15" customHeight="1" x14ac:dyDescent="0.25">
      <c r="A16032" s="747">
        <v>45138</v>
      </c>
      <c r="B16032" s="65" t="s">
        <v>16</v>
      </c>
      <c r="C16032" s="65" t="s">
        <v>103</v>
      </c>
      <c r="D16032" s="189" t="s">
        <v>10320</v>
      </c>
      <c r="E16032" s="132">
        <v>2000</v>
      </c>
      <c r="F16032" s="132"/>
      <c r="G16032" s="132">
        <f t="shared" si="256"/>
        <v>-2000</v>
      </c>
      <c r="H16032" s="718" t="s">
        <v>10433</v>
      </c>
    </row>
    <row r="16033" spans="1:8" s="695" customFormat="1" ht="15" customHeight="1" x14ac:dyDescent="0.25">
      <c r="A16033" s="747">
        <v>45138</v>
      </c>
      <c r="B16033" s="65" t="s">
        <v>10405</v>
      </c>
      <c r="C16033" s="65" t="s">
        <v>288</v>
      </c>
      <c r="D16033" s="189" t="s">
        <v>8758</v>
      </c>
      <c r="E16033" s="132">
        <v>1400</v>
      </c>
      <c r="F16033" s="132"/>
      <c r="G16033" s="132">
        <f t="shared" si="256"/>
        <v>-1400</v>
      </c>
      <c r="H16033" s="718" t="s">
        <v>10433</v>
      </c>
    </row>
    <row r="16034" spans="1:8" s="695" customFormat="1" ht="15" x14ac:dyDescent="0.25">
      <c r="A16034" s="747">
        <v>45138</v>
      </c>
      <c r="B16034" s="65" t="s">
        <v>10341</v>
      </c>
      <c r="C16034" s="65" t="s">
        <v>3174</v>
      </c>
      <c r="D16034" s="189" t="s">
        <v>2289</v>
      </c>
      <c r="E16034" s="132">
        <v>30724</v>
      </c>
      <c r="F16034" s="132"/>
      <c r="G16034" s="132">
        <f t="shared" si="256"/>
        <v>-30724</v>
      </c>
      <c r="H16034" s="718" t="s">
        <v>10767</v>
      </c>
    </row>
    <row r="16035" spans="1:8" s="695" customFormat="1" ht="15" x14ac:dyDescent="0.25">
      <c r="A16035" s="747">
        <v>45138</v>
      </c>
      <c r="B16035" s="65" t="s">
        <v>10405</v>
      </c>
      <c r="C16035" s="65" t="s">
        <v>3174</v>
      </c>
      <c r="D16035" s="189" t="s">
        <v>2289</v>
      </c>
      <c r="E16035" s="132">
        <v>6350</v>
      </c>
      <c r="F16035" s="132"/>
      <c r="G16035" s="132">
        <f t="shared" si="256"/>
        <v>-6350</v>
      </c>
      <c r="H16035" s="718" t="s">
        <v>10768</v>
      </c>
    </row>
    <row r="16036" spans="1:8" s="695" customFormat="1" ht="15" x14ac:dyDescent="0.25">
      <c r="A16036" s="747">
        <v>45138</v>
      </c>
      <c r="B16036" s="65" t="s">
        <v>10488</v>
      </c>
      <c r="C16036" s="65" t="s">
        <v>3174</v>
      </c>
      <c r="D16036" s="189" t="s">
        <v>2289</v>
      </c>
      <c r="E16036" s="132">
        <v>22890</v>
      </c>
      <c r="F16036" s="132"/>
      <c r="G16036" s="132">
        <f t="shared" si="256"/>
        <v>-22890</v>
      </c>
      <c r="H16036" s="718" t="s">
        <v>10769</v>
      </c>
    </row>
    <row r="16037" spans="1:8" s="695" customFormat="1" ht="15" customHeight="1" x14ac:dyDescent="0.25">
      <c r="A16037" s="747">
        <v>45138</v>
      </c>
      <c r="B16037" s="65" t="s">
        <v>10447</v>
      </c>
      <c r="C16037" s="65" t="s">
        <v>3174</v>
      </c>
      <c r="D16037" s="189" t="s">
        <v>10741</v>
      </c>
      <c r="E16037" s="132">
        <v>4000</v>
      </c>
      <c r="F16037" s="132"/>
      <c r="G16037" s="132">
        <f t="shared" si="256"/>
        <v>-4000</v>
      </c>
      <c r="H16037" s="718" t="s">
        <v>10770</v>
      </c>
    </row>
    <row r="16038" spans="1:8" s="695" customFormat="1" ht="15" customHeight="1" x14ac:dyDescent="0.25">
      <c r="A16038" s="747">
        <v>45138</v>
      </c>
      <c r="B16038" s="65" t="s">
        <v>9615</v>
      </c>
      <c r="C16038" s="65" t="s">
        <v>5791</v>
      </c>
      <c r="D16038" s="189" t="s">
        <v>10446</v>
      </c>
      <c r="E16038" s="132">
        <v>600</v>
      </c>
      <c r="F16038" s="132"/>
      <c r="G16038" s="132">
        <f t="shared" si="256"/>
        <v>-600</v>
      </c>
      <c r="H16038" s="718" t="s">
        <v>10771</v>
      </c>
    </row>
    <row r="16039" spans="1:8" s="695" customFormat="1" ht="15" x14ac:dyDescent="0.25">
      <c r="A16039" s="747">
        <v>45138</v>
      </c>
      <c r="B16039" s="65" t="s">
        <v>9615</v>
      </c>
      <c r="C16039" s="65" t="s">
        <v>9657</v>
      </c>
      <c r="D16039" s="189" t="s">
        <v>10742</v>
      </c>
      <c r="E16039" s="132">
        <v>15000</v>
      </c>
      <c r="F16039" s="132"/>
      <c r="G16039" s="132">
        <f t="shared" si="256"/>
        <v>-15000</v>
      </c>
      <c r="H16039" s="718" t="s">
        <v>10772</v>
      </c>
    </row>
    <row r="16040" spans="1:8" s="695" customFormat="1" ht="15" x14ac:dyDescent="0.25">
      <c r="A16040" s="747">
        <v>45138</v>
      </c>
      <c r="B16040" s="65" t="s">
        <v>8653</v>
      </c>
      <c r="C16040" s="65" t="s">
        <v>63</v>
      </c>
      <c r="D16040" s="189" t="s">
        <v>10743</v>
      </c>
      <c r="E16040" s="132">
        <v>10000</v>
      </c>
      <c r="F16040" s="132"/>
      <c r="G16040" s="132">
        <f t="shared" si="256"/>
        <v>-10000</v>
      </c>
      <c r="H16040" s="718" t="s">
        <v>10773</v>
      </c>
    </row>
    <row r="16041" spans="1:8" s="695" customFormat="1" ht="15" x14ac:dyDescent="0.25">
      <c r="A16041" s="747">
        <v>45138</v>
      </c>
      <c r="B16041" s="65" t="s">
        <v>10341</v>
      </c>
      <c r="C16041" s="65" t="s">
        <v>5791</v>
      </c>
      <c r="D16041" s="189" t="s">
        <v>372</v>
      </c>
      <c r="E16041" s="132">
        <v>1400</v>
      </c>
      <c r="F16041" s="132"/>
      <c r="G16041" s="132">
        <f t="shared" si="256"/>
        <v>-1400</v>
      </c>
      <c r="H16041" s="718" t="s">
        <v>10774</v>
      </c>
    </row>
    <row r="16042" spans="1:8" ht="24" x14ac:dyDescent="0.2">
      <c r="A16042" s="746">
        <v>45112</v>
      </c>
      <c r="B16042" s="180" t="s">
        <v>8752</v>
      </c>
      <c r="C16042" s="180" t="s">
        <v>8483</v>
      </c>
      <c r="D16042" s="234" t="s">
        <v>10434</v>
      </c>
      <c r="E16042" s="242">
        <v>100000</v>
      </c>
      <c r="F16042" s="242"/>
      <c r="G16042" s="242">
        <f t="shared" si="256"/>
        <v>-100000</v>
      </c>
      <c r="H16042" s="722" t="s">
        <v>10433</v>
      </c>
    </row>
    <row r="16043" spans="1:8" ht="24" x14ac:dyDescent="0.2">
      <c r="A16043" s="746">
        <v>45112</v>
      </c>
      <c r="B16043" s="180" t="s">
        <v>10351</v>
      </c>
      <c r="C16043" s="180" t="s">
        <v>8483</v>
      </c>
      <c r="D16043" s="234" t="s">
        <v>10434</v>
      </c>
      <c r="E16043" s="242">
        <v>200000</v>
      </c>
      <c r="F16043" s="242"/>
      <c r="G16043" s="242">
        <f t="shared" si="256"/>
        <v>-200000</v>
      </c>
      <c r="H16043" s="722" t="s">
        <v>10433</v>
      </c>
    </row>
    <row r="16044" spans="1:8" ht="24" x14ac:dyDescent="0.2">
      <c r="A16044" s="746">
        <v>45112</v>
      </c>
      <c r="B16044" s="180" t="s">
        <v>9463</v>
      </c>
      <c r="C16044" s="180" t="s">
        <v>8483</v>
      </c>
      <c r="D16044" s="234" t="s">
        <v>10434</v>
      </c>
      <c r="E16044" s="242">
        <v>270000</v>
      </c>
      <c r="F16044" s="242"/>
      <c r="G16044" s="242">
        <f t="shared" si="256"/>
        <v>-270000</v>
      </c>
      <c r="H16044" s="722" t="s">
        <v>10433</v>
      </c>
    </row>
    <row r="16045" spans="1:8" ht="24" x14ac:dyDescent="0.2">
      <c r="A16045" s="746">
        <v>45112</v>
      </c>
      <c r="B16045" s="180" t="s">
        <v>9769</v>
      </c>
      <c r="C16045" s="180" t="s">
        <v>8483</v>
      </c>
      <c r="D16045" s="234" t="s">
        <v>10434</v>
      </c>
      <c r="E16045" s="242">
        <v>430000</v>
      </c>
      <c r="F16045" s="242"/>
      <c r="G16045" s="242">
        <f t="shared" si="256"/>
        <v>-430000</v>
      </c>
      <c r="H16045" s="722" t="s">
        <v>10433</v>
      </c>
    </row>
    <row r="16046" spans="1:8" ht="24" x14ac:dyDescent="0.2">
      <c r="A16046" s="746">
        <v>45112</v>
      </c>
      <c r="B16046" s="180" t="s">
        <v>10253</v>
      </c>
      <c r="C16046" s="180" t="s">
        <v>8483</v>
      </c>
      <c r="D16046" s="234" t="s">
        <v>10434</v>
      </c>
      <c r="E16046" s="242">
        <v>50000</v>
      </c>
      <c r="F16046" s="242"/>
      <c r="G16046" s="242">
        <f t="shared" si="256"/>
        <v>-50000</v>
      </c>
      <c r="H16046" s="722" t="s">
        <v>10433</v>
      </c>
    </row>
    <row r="16047" spans="1:8" ht="15" x14ac:dyDescent="0.2">
      <c r="A16047" s="746">
        <v>45113</v>
      </c>
      <c r="B16047" s="180" t="s">
        <v>3979</v>
      </c>
      <c r="C16047" s="679" t="s">
        <v>3031</v>
      </c>
      <c r="D16047" s="923" t="s">
        <v>10435</v>
      </c>
      <c r="E16047" s="681">
        <v>35352</v>
      </c>
      <c r="F16047" s="242"/>
      <c r="G16047" s="242">
        <f t="shared" si="256"/>
        <v>-35352</v>
      </c>
      <c r="H16047" s="722" t="s">
        <v>10433</v>
      </c>
    </row>
    <row r="16048" spans="1:8" ht="15" x14ac:dyDescent="0.2">
      <c r="A16048" s="746">
        <v>45113</v>
      </c>
      <c r="B16048" s="180" t="s">
        <v>3978</v>
      </c>
      <c r="C16048" s="679" t="s">
        <v>3031</v>
      </c>
      <c r="D16048" s="923" t="s">
        <v>10435</v>
      </c>
      <c r="E16048" s="681">
        <v>32760</v>
      </c>
      <c r="F16048" s="242"/>
      <c r="G16048" s="242">
        <f t="shared" si="256"/>
        <v>-32760</v>
      </c>
      <c r="H16048" s="722" t="s">
        <v>10433</v>
      </c>
    </row>
    <row r="16049" spans="1:8" ht="15" x14ac:dyDescent="0.2">
      <c r="A16049" s="746">
        <v>45113</v>
      </c>
      <c r="B16049" s="180" t="s">
        <v>9516</v>
      </c>
      <c r="C16049" s="679" t="s">
        <v>3031</v>
      </c>
      <c r="D16049" s="923" t="s">
        <v>10435</v>
      </c>
      <c r="E16049" s="681">
        <v>97105</v>
      </c>
      <c r="F16049" s="242"/>
      <c r="G16049" s="242">
        <f t="shared" si="256"/>
        <v>-97105</v>
      </c>
      <c r="H16049" s="722" t="s">
        <v>10433</v>
      </c>
    </row>
    <row r="16050" spans="1:8" ht="15" x14ac:dyDescent="0.2">
      <c r="A16050" s="746">
        <v>45113</v>
      </c>
      <c r="B16050" s="180" t="s">
        <v>37</v>
      </c>
      <c r="C16050" s="679" t="s">
        <v>3031</v>
      </c>
      <c r="D16050" s="923" t="s">
        <v>10435</v>
      </c>
      <c r="E16050" s="681">
        <v>15560</v>
      </c>
      <c r="F16050" s="242"/>
      <c r="G16050" s="242">
        <f t="shared" si="256"/>
        <v>-15560</v>
      </c>
      <c r="H16050" s="722" t="s">
        <v>10433</v>
      </c>
    </row>
    <row r="16051" spans="1:8" ht="15" x14ac:dyDescent="0.2">
      <c r="A16051" s="746">
        <v>45113</v>
      </c>
      <c r="B16051" s="180" t="s">
        <v>37</v>
      </c>
      <c r="C16051" s="679" t="s">
        <v>3031</v>
      </c>
      <c r="D16051" s="923" t="s">
        <v>10435</v>
      </c>
      <c r="E16051" s="681">
        <v>15560</v>
      </c>
      <c r="F16051" s="242"/>
      <c r="G16051" s="242">
        <f t="shared" si="256"/>
        <v>-15560</v>
      </c>
      <c r="H16051" s="722" t="s">
        <v>10433</v>
      </c>
    </row>
    <row r="16052" spans="1:8" s="695" customFormat="1" ht="24" customHeight="1" x14ac:dyDescent="0.25">
      <c r="A16052" s="746">
        <v>45113</v>
      </c>
      <c r="B16052" s="180" t="s">
        <v>9940</v>
      </c>
      <c r="C16052" s="180" t="s">
        <v>9978</v>
      </c>
      <c r="D16052" s="234" t="s">
        <v>10436</v>
      </c>
      <c r="E16052" s="242">
        <v>985000</v>
      </c>
      <c r="F16052" s="242"/>
      <c r="G16052" s="242">
        <f t="shared" si="256"/>
        <v>-985000</v>
      </c>
      <c r="H16052" s="722" t="s">
        <v>10433</v>
      </c>
    </row>
    <row r="16053" spans="1:8" ht="15" x14ac:dyDescent="0.2">
      <c r="A16053" s="746">
        <v>45113</v>
      </c>
      <c r="B16053" s="125" t="s">
        <v>10341</v>
      </c>
      <c r="C16053" s="125" t="s">
        <v>8896</v>
      </c>
      <c r="D16053" s="234" t="s">
        <v>10437</v>
      </c>
      <c r="E16053" s="126">
        <v>200000</v>
      </c>
      <c r="F16053" s="126"/>
      <c r="G16053" s="126">
        <f t="shared" si="256"/>
        <v>-200000</v>
      </c>
      <c r="H16053" s="722" t="s">
        <v>10433</v>
      </c>
    </row>
    <row r="16054" spans="1:8" ht="24" x14ac:dyDescent="0.2">
      <c r="A16054" s="746">
        <v>45120</v>
      </c>
      <c r="B16054" s="180" t="s">
        <v>10341</v>
      </c>
      <c r="C16054" s="180" t="s">
        <v>10554</v>
      </c>
      <c r="D16054" s="234" t="s">
        <v>10555</v>
      </c>
      <c r="E16054" s="242">
        <v>975000</v>
      </c>
      <c r="F16054" s="242"/>
      <c r="G16054" s="242">
        <f t="shared" si="256"/>
        <v>-975000</v>
      </c>
      <c r="H16054" s="722" t="s">
        <v>10433</v>
      </c>
    </row>
    <row r="16055" spans="1:8" ht="15" x14ac:dyDescent="0.2">
      <c r="A16055" s="746">
        <v>45124</v>
      </c>
      <c r="B16055" s="180" t="s">
        <v>9769</v>
      </c>
      <c r="C16055" s="679" t="s">
        <v>166</v>
      </c>
      <c r="D16055" s="923" t="s">
        <v>10589</v>
      </c>
      <c r="E16055" s="681">
        <v>64100</v>
      </c>
      <c r="F16055" s="242"/>
      <c r="G16055" s="242">
        <f t="shared" si="256"/>
        <v>-64100</v>
      </c>
      <c r="H16055" s="722" t="s">
        <v>10433</v>
      </c>
    </row>
    <row r="16056" spans="1:8" ht="15" x14ac:dyDescent="0.2">
      <c r="A16056" s="746">
        <v>45124</v>
      </c>
      <c r="B16056" s="180" t="s">
        <v>9877</v>
      </c>
      <c r="C16056" s="679" t="s">
        <v>166</v>
      </c>
      <c r="D16056" s="923" t="s">
        <v>10589</v>
      </c>
      <c r="E16056" s="681">
        <v>66000</v>
      </c>
      <c r="F16056" s="242"/>
      <c r="G16056" s="242">
        <f t="shared" si="256"/>
        <v>-66000</v>
      </c>
      <c r="H16056" s="722" t="s">
        <v>10433</v>
      </c>
    </row>
    <row r="16057" spans="1:8" ht="15" x14ac:dyDescent="0.2">
      <c r="A16057" s="746">
        <v>45124</v>
      </c>
      <c r="B16057" s="180" t="s">
        <v>10076</v>
      </c>
      <c r="C16057" s="679" t="s">
        <v>166</v>
      </c>
      <c r="D16057" s="923" t="s">
        <v>10589</v>
      </c>
      <c r="E16057" s="681">
        <v>15800</v>
      </c>
      <c r="F16057" s="242"/>
      <c r="G16057" s="242">
        <f t="shared" si="256"/>
        <v>-15800</v>
      </c>
      <c r="H16057" s="722" t="s">
        <v>10433</v>
      </c>
    </row>
    <row r="16058" spans="1:8" ht="15" x14ac:dyDescent="0.2">
      <c r="A16058" s="746">
        <v>45124</v>
      </c>
      <c r="B16058" s="180" t="s">
        <v>10447</v>
      </c>
      <c r="C16058" s="679" t="s">
        <v>166</v>
      </c>
      <c r="D16058" s="923" t="s">
        <v>10589</v>
      </c>
      <c r="E16058" s="681">
        <v>13260</v>
      </c>
      <c r="F16058" s="242"/>
      <c r="G16058" s="242">
        <f t="shared" si="256"/>
        <v>-13260</v>
      </c>
      <c r="H16058" s="722" t="s">
        <v>10433</v>
      </c>
    </row>
    <row r="16059" spans="1:8" ht="15" x14ac:dyDescent="0.2">
      <c r="A16059" s="746">
        <v>45124</v>
      </c>
      <c r="B16059" s="180" t="s">
        <v>8752</v>
      </c>
      <c r="C16059" s="679" t="s">
        <v>166</v>
      </c>
      <c r="D16059" s="923" t="s">
        <v>10589</v>
      </c>
      <c r="E16059" s="681">
        <v>290840</v>
      </c>
      <c r="F16059" s="242"/>
      <c r="G16059" s="242">
        <f t="shared" si="256"/>
        <v>-290840</v>
      </c>
      <c r="H16059" s="722" t="s">
        <v>10433</v>
      </c>
    </row>
    <row r="16060" spans="1:8" ht="15" x14ac:dyDescent="0.2">
      <c r="A16060" s="746">
        <v>45124</v>
      </c>
      <c r="B16060" s="180" t="s">
        <v>9877</v>
      </c>
      <c r="C16060" s="180" t="s">
        <v>8150</v>
      </c>
      <c r="D16060" s="234" t="s">
        <v>10590</v>
      </c>
      <c r="E16060" s="242">
        <v>96000</v>
      </c>
      <c r="F16060" s="242"/>
      <c r="G16060" s="242">
        <f t="shared" si="256"/>
        <v>-96000</v>
      </c>
      <c r="H16060" s="722" t="s">
        <v>10433</v>
      </c>
    </row>
    <row r="16061" spans="1:8" ht="15" x14ac:dyDescent="0.2">
      <c r="A16061" s="746">
        <v>45131</v>
      </c>
      <c r="B16061" s="180" t="s">
        <v>8982</v>
      </c>
      <c r="C16061" s="180" t="s">
        <v>7538</v>
      </c>
      <c r="D16061" s="234" t="s">
        <v>10594</v>
      </c>
      <c r="E16061" s="242">
        <v>385000</v>
      </c>
      <c r="F16061" s="242"/>
      <c r="G16061" s="242">
        <f t="shared" si="256"/>
        <v>-385000</v>
      </c>
      <c r="H16061" s="722" t="s">
        <v>10433</v>
      </c>
    </row>
    <row r="16062" spans="1:8" ht="15" x14ac:dyDescent="0.2">
      <c r="A16062" s="746">
        <v>45131</v>
      </c>
      <c r="B16062" s="180" t="s">
        <v>3979</v>
      </c>
      <c r="C16062" s="180" t="s">
        <v>10727</v>
      </c>
      <c r="D16062" s="234" t="s">
        <v>10728</v>
      </c>
      <c r="E16062" s="242">
        <v>250000</v>
      </c>
      <c r="F16062" s="242"/>
      <c r="G16062" s="242">
        <f t="shared" si="256"/>
        <v>-250000</v>
      </c>
      <c r="H16062" s="722" t="s">
        <v>10433</v>
      </c>
    </row>
    <row r="16063" spans="1:8" ht="15" x14ac:dyDescent="0.2">
      <c r="A16063" s="743">
        <v>45118</v>
      </c>
      <c r="B16063" s="94" t="s">
        <v>3979</v>
      </c>
      <c r="C16063" s="97" t="s">
        <v>561</v>
      </c>
      <c r="D16063" s="908" t="s">
        <v>10468</v>
      </c>
      <c r="E16063" s="95"/>
      <c r="F16063" s="95">
        <v>359992</v>
      </c>
      <c r="G16063" s="95">
        <f t="shared" ref="G16063:G16127" si="257">F16063-E16063</f>
        <v>359992</v>
      </c>
      <c r="H16063" s="715" t="s">
        <v>10433</v>
      </c>
    </row>
    <row r="16064" spans="1:8" ht="15" x14ac:dyDescent="0.2">
      <c r="A16064" s="743">
        <v>45118</v>
      </c>
      <c r="B16064" s="94" t="s">
        <v>10447</v>
      </c>
      <c r="C16064" s="97" t="s">
        <v>561</v>
      </c>
      <c r="D16064" s="817" t="s">
        <v>8871</v>
      </c>
      <c r="E16064" s="95"/>
      <c r="F16064" s="95">
        <v>2316250</v>
      </c>
      <c r="G16064" s="95">
        <f t="shared" si="257"/>
        <v>2316250</v>
      </c>
      <c r="H16064" s="715" t="s">
        <v>10433</v>
      </c>
    </row>
    <row r="16065" spans="1:10" ht="15" x14ac:dyDescent="0.2">
      <c r="A16065" s="743">
        <v>45118</v>
      </c>
      <c r="B16065" s="94" t="s">
        <v>8032</v>
      </c>
      <c r="C16065" s="97" t="s">
        <v>561</v>
      </c>
      <c r="D16065" s="817" t="s">
        <v>10469</v>
      </c>
      <c r="E16065" s="95"/>
      <c r="F16065" s="95">
        <v>500000</v>
      </c>
      <c r="G16065" s="95">
        <f t="shared" si="257"/>
        <v>500000</v>
      </c>
      <c r="H16065" s="715" t="s">
        <v>10433</v>
      </c>
    </row>
    <row r="16066" spans="1:10" ht="15" x14ac:dyDescent="0.2">
      <c r="A16066" s="743">
        <v>45118</v>
      </c>
      <c r="B16066" s="94" t="s">
        <v>10447</v>
      </c>
      <c r="C16066" s="97" t="s">
        <v>561</v>
      </c>
      <c r="D16066" s="817" t="s">
        <v>10676</v>
      </c>
      <c r="E16066" s="95">
        <v>18163</v>
      </c>
      <c r="F16066" s="95"/>
      <c r="G16066" s="95">
        <f t="shared" si="257"/>
        <v>-18163</v>
      </c>
      <c r="H16066" s="715" t="s">
        <v>10433</v>
      </c>
    </row>
    <row r="16067" spans="1:10" ht="15" x14ac:dyDescent="0.2">
      <c r="A16067" s="743">
        <v>45118</v>
      </c>
      <c r="B16067" s="94" t="s">
        <v>8032</v>
      </c>
      <c r="C16067" s="97" t="s">
        <v>561</v>
      </c>
      <c r="D16067" s="817" t="s">
        <v>10470</v>
      </c>
      <c r="E16067" s="95"/>
      <c r="F16067" s="95">
        <v>500000</v>
      </c>
      <c r="G16067" s="95">
        <f t="shared" si="257"/>
        <v>500000</v>
      </c>
      <c r="H16067" s="715" t="s">
        <v>10433</v>
      </c>
    </row>
    <row r="16068" spans="1:10" ht="15" x14ac:dyDescent="0.2">
      <c r="A16068" s="743">
        <v>45119</v>
      </c>
      <c r="B16068" s="94" t="s">
        <v>37</v>
      </c>
      <c r="C16068" s="97" t="s">
        <v>561</v>
      </c>
      <c r="D16068" s="908" t="s">
        <v>10506</v>
      </c>
      <c r="E16068" s="95"/>
      <c r="F16068" s="95">
        <v>188568</v>
      </c>
      <c r="G16068" s="182">
        <f t="shared" si="257"/>
        <v>188568</v>
      </c>
      <c r="H16068" s="715" t="s">
        <v>10433</v>
      </c>
    </row>
    <row r="16069" spans="1:10" ht="15" x14ac:dyDescent="0.2">
      <c r="A16069" s="743">
        <v>45120</v>
      </c>
      <c r="B16069" s="94" t="s">
        <v>3978</v>
      </c>
      <c r="C16069" s="97" t="s">
        <v>561</v>
      </c>
      <c r="D16069" s="908" t="s">
        <v>10545</v>
      </c>
      <c r="E16069" s="95"/>
      <c r="F16069" s="95">
        <v>337081</v>
      </c>
      <c r="G16069" s="182">
        <f t="shared" si="257"/>
        <v>337081</v>
      </c>
      <c r="H16069" s="715" t="s">
        <v>10433</v>
      </c>
    </row>
    <row r="16070" spans="1:10" s="695" customFormat="1" ht="24" customHeight="1" x14ac:dyDescent="0.25">
      <c r="A16070" s="743">
        <v>45120</v>
      </c>
      <c r="B16070" s="97" t="s">
        <v>2957</v>
      </c>
      <c r="C16070" s="97" t="s">
        <v>561</v>
      </c>
      <c r="D16070" s="818" t="s">
        <v>10549</v>
      </c>
      <c r="E16070" s="182"/>
      <c r="F16070" s="182">
        <v>575000</v>
      </c>
      <c r="G16070" s="182">
        <f t="shared" si="257"/>
        <v>575000</v>
      </c>
      <c r="H16070" s="715" t="s">
        <v>10433</v>
      </c>
    </row>
    <row r="16071" spans="1:10" ht="15" x14ac:dyDescent="0.2">
      <c r="A16071" s="743">
        <v>45122</v>
      </c>
      <c r="B16071" s="94" t="s">
        <v>9463</v>
      </c>
      <c r="C16071" s="97" t="s">
        <v>561</v>
      </c>
      <c r="D16071" s="817" t="s">
        <v>10586</v>
      </c>
      <c r="E16071" s="182"/>
      <c r="F16071" s="95">
        <v>450000</v>
      </c>
      <c r="G16071" s="95">
        <f t="shared" si="257"/>
        <v>450000</v>
      </c>
      <c r="H16071" s="715" t="s">
        <v>10433</v>
      </c>
    </row>
    <row r="16072" spans="1:10" ht="15" x14ac:dyDescent="0.2">
      <c r="A16072" s="743">
        <v>45124</v>
      </c>
      <c r="B16072" s="94" t="s">
        <v>10488</v>
      </c>
      <c r="C16072" s="97" t="s">
        <v>561</v>
      </c>
      <c r="D16072" s="817" t="s">
        <v>10587</v>
      </c>
      <c r="E16072" s="182"/>
      <c r="F16072" s="95">
        <v>1000000</v>
      </c>
      <c r="G16072" s="95">
        <f t="shared" si="257"/>
        <v>1000000</v>
      </c>
      <c r="H16072" s="715" t="s">
        <v>10433</v>
      </c>
    </row>
    <row r="16073" spans="1:10" ht="15" x14ac:dyDescent="0.2">
      <c r="A16073" s="743">
        <v>45138</v>
      </c>
      <c r="B16073" s="94" t="s">
        <v>9615</v>
      </c>
      <c r="C16073" s="97" t="s">
        <v>561</v>
      </c>
      <c r="D16073" s="817" t="s">
        <v>10732</v>
      </c>
      <c r="E16073" s="182"/>
      <c r="F16073" s="95">
        <v>885630</v>
      </c>
      <c r="G16073" s="95">
        <f t="shared" si="257"/>
        <v>885630</v>
      </c>
      <c r="H16073" s="715" t="s">
        <v>10433</v>
      </c>
    </row>
    <row r="16074" spans="1:10" ht="15" x14ac:dyDescent="0.2">
      <c r="A16074" s="743">
        <v>45138</v>
      </c>
      <c r="B16074" s="94" t="s">
        <v>9615</v>
      </c>
      <c r="C16074" s="97" t="s">
        <v>561</v>
      </c>
      <c r="D16074" s="817" t="s">
        <v>10676</v>
      </c>
      <c r="E16074" s="182">
        <v>8856</v>
      </c>
      <c r="F16074" s="95"/>
      <c r="G16074" s="95">
        <f t="shared" si="257"/>
        <v>-8856</v>
      </c>
      <c r="H16074" s="715" t="s">
        <v>10433</v>
      </c>
      <c r="J16074" s="42"/>
    </row>
    <row r="16075" spans="1:10" ht="15" x14ac:dyDescent="0.2">
      <c r="A16075" s="747">
        <v>45139</v>
      </c>
      <c r="B16075" s="65" t="s">
        <v>9463</v>
      </c>
      <c r="C16075" s="65" t="s">
        <v>10628</v>
      </c>
      <c r="D16075" s="189" t="s">
        <v>10744</v>
      </c>
      <c r="E16075" s="132">
        <v>500</v>
      </c>
      <c r="F16075" s="132"/>
      <c r="G16075" s="60">
        <f t="shared" si="257"/>
        <v>-500</v>
      </c>
      <c r="H16075" s="718" t="s">
        <v>10738</v>
      </c>
    </row>
    <row r="16076" spans="1:10" ht="15" x14ac:dyDescent="0.2">
      <c r="A16076" s="747">
        <v>45139</v>
      </c>
      <c r="B16076" s="65" t="s">
        <v>9509</v>
      </c>
      <c r="C16076" s="65" t="s">
        <v>3174</v>
      </c>
      <c r="D16076" s="189" t="s">
        <v>10745</v>
      </c>
      <c r="E16076" s="132">
        <v>2940</v>
      </c>
      <c r="F16076" s="132"/>
      <c r="G16076" s="60">
        <f t="shared" si="257"/>
        <v>-2940</v>
      </c>
      <c r="H16076" s="718" t="s">
        <v>10738</v>
      </c>
      <c r="J16076" s="42"/>
    </row>
    <row r="16077" spans="1:10" ht="15" customHeight="1" x14ac:dyDescent="0.2">
      <c r="A16077" s="747">
        <v>45139</v>
      </c>
      <c r="B16077" s="65" t="s">
        <v>9509</v>
      </c>
      <c r="C16077" s="65" t="s">
        <v>288</v>
      </c>
      <c r="D16077" s="189" t="s">
        <v>10747</v>
      </c>
      <c r="E16077" s="132">
        <v>2800</v>
      </c>
      <c r="F16077" s="132"/>
      <c r="G16077" s="60">
        <f t="shared" si="257"/>
        <v>-2800</v>
      </c>
      <c r="H16077" s="718" t="s">
        <v>10738</v>
      </c>
      <c r="J16077" s="42"/>
    </row>
    <row r="16078" spans="1:10" ht="15" customHeight="1" x14ac:dyDescent="0.2">
      <c r="A16078" s="747">
        <v>45139</v>
      </c>
      <c r="B16078" s="65" t="s">
        <v>10405</v>
      </c>
      <c r="C16078" s="65" t="s">
        <v>8896</v>
      </c>
      <c r="D16078" s="189" t="s">
        <v>10746</v>
      </c>
      <c r="E16078" s="132">
        <v>70000</v>
      </c>
      <c r="F16078" s="132"/>
      <c r="G16078" s="60">
        <f t="shared" si="257"/>
        <v>-70000</v>
      </c>
      <c r="H16078" s="718" t="s">
        <v>10738</v>
      </c>
    </row>
    <row r="16079" spans="1:10" ht="15" customHeight="1" x14ac:dyDescent="0.2">
      <c r="A16079" s="747">
        <v>45139</v>
      </c>
      <c r="B16079" s="65" t="s">
        <v>9509</v>
      </c>
      <c r="C16079" s="65" t="s">
        <v>5791</v>
      </c>
      <c r="D16079" s="189" t="s">
        <v>372</v>
      </c>
      <c r="E16079" s="132">
        <v>350</v>
      </c>
      <c r="F16079" s="132"/>
      <c r="G16079" s="60">
        <f t="shared" si="257"/>
        <v>-350</v>
      </c>
      <c r="H16079" s="718" t="s">
        <v>10738</v>
      </c>
    </row>
    <row r="16080" spans="1:10" ht="15" x14ac:dyDescent="0.2">
      <c r="A16080" s="747">
        <v>45139</v>
      </c>
      <c r="B16080" s="65" t="s">
        <v>9509</v>
      </c>
      <c r="C16080" s="65" t="s">
        <v>5791</v>
      </c>
      <c r="D16080" s="189" t="s">
        <v>372</v>
      </c>
      <c r="E16080" s="132">
        <v>350</v>
      </c>
      <c r="F16080" s="132"/>
      <c r="G16080" s="60">
        <f t="shared" si="257"/>
        <v>-350</v>
      </c>
      <c r="H16080" s="718" t="s">
        <v>10738</v>
      </c>
    </row>
    <row r="16081" spans="1:8" ht="15" x14ac:dyDescent="0.2">
      <c r="A16081" s="747">
        <v>45139</v>
      </c>
      <c r="B16081" s="65" t="s">
        <v>16</v>
      </c>
      <c r="C16081" s="65" t="s">
        <v>103</v>
      </c>
      <c r="D16081" s="189" t="s">
        <v>10320</v>
      </c>
      <c r="E16081" s="132">
        <v>2000</v>
      </c>
      <c r="F16081" s="132"/>
      <c r="G16081" s="60">
        <f t="shared" si="257"/>
        <v>-2000</v>
      </c>
      <c r="H16081" s="718" t="s">
        <v>10738</v>
      </c>
    </row>
    <row r="16082" spans="1:8" ht="15" x14ac:dyDescent="0.2">
      <c r="A16082" s="747">
        <v>45139</v>
      </c>
      <c r="B16082" s="65" t="s">
        <v>10341</v>
      </c>
      <c r="C16082" s="65" t="s">
        <v>5791</v>
      </c>
      <c r="D16082" s="189" t="s">
        <v>372</v>
      </c>
      <c r="E16082" s="132">
        <v>3500</v>
      </c>
      <c r="F16082" s="132"/>
      <c r="G16082" s="60">
        <f t="shared" si="257"/>
        <v>-3500</v>
      </c>
      <c r="H16082" s="718" t="s">
        <v>10738</v>
      </c>
    </row>
    <row r="16083" spans="1:8" ht="15" x14ac:dyDescent="0.2">
      <c r="A16083" s="747">
        <v>45139</v>
      </c>
      <c r="B16083" s="65" t="s">
        <v>10686</v>
      </c>
      <c r="C16083" s="65" t="s">
        <v>394</v>
      </c>
      <c r="D16083" s="189" t="s">
        <v>10748</v>
      </c>
      <c r="E16083" s="132">
        <v>150</v>
      </c>
      <c r="F16083" s="132"/>
      <c r="G16083" s="60">
        <f t="shared" si="257"/>
        <v>-150</v>
      </c>
      <c r="H16083" s="718" t="s">
        <v>10738</v>
      </c>
    </row>
    <row r="16084" spans="1:8" ht="15" x14ac:dyDescent="0.2">
      <c r="A16084" s="747">
        <v>45139</v>
      </c>
      <c r="B16084" s="65" t="s">
        <v>9509</v>
      </c>
      <c r="C16084" s="65" t="s">
        <v>3174</v>
      </c>
      <c r="D16084" s="189" t="s">
        <v>10749</v>
      </c>
      <c r="E16084" s="132">
        <v>57000</v>
      </c>
      <c r="F16084" s="132"/>
      <c r="G16084" s="60">
        <f t="shared" si="257"/>
        <v>-57000</v>
      </c>
      <c r="H16084" s="718" t="s">
        <v>10738</v>
      </c>
    </row>
    <row r="16085" spans="1:8" ht="15" x14ac:dyDescent="0.2">
      <c r="A16085" s="747">
        <v>45139</v>
      </c>
      <c r="B16085" s="65" t="s">
        <v>10253</v>
      </c>
      <c r="C16085" s="65" t="s">
        <v>10593</v>
      </c>
      <c r="D16085" s="189" t="s">
        <v>10750</v>
      </c>
      <c r="E16085" s="132">
        <v>250000</v>
      </c>
      <c r="F16085" s="132"/>
      <c r="G16085" s="60">
        <f t="shared" si="257"/>
        <v>-250000</v>
      </c>
      <c r="H16085" s="718" t="s">
        <v>10738</v>
      </c>
    </row>
    <row r="16086" spans="1:8" ht="15" x14ac:dyDescent="0.2">
      <c r="A16086" s="747">
        <v>45139</v>
      </c>
      <c r="B16086" s="65" t="s">
        <v>10253</v>
      </c>
      <c r="C16086" s="65" t="s">
        <v>10593</v>
      </c>
      <c r="D16086" s="189" t="s">
        <v>10750</v>
      </c>
      <c r="E16086" s="132">
        <v>250000</v>
      </c>
      <c r="F16086" s="132"/>
      <c r="G16086" s="60">
        <f t="shared" si="257"/>
        <v>-250000</v>
      </c>
      <c r="H16086" s="718" t="s">
        <v>10738</v>
      </c>
    </row>
    <row r="16087" spans="1:8" ht="15" x14ac:dyDescent="0.2">
      <c r="A16087" s="747">
        <v>45139</v>
      </c>
      <c r="B16087" s="65" t="s">
        <v>10405</v>
      </c>
      <c r="C16087" s="65" t="s">
        <v>10593</v>
      </c>
      <c r="D16087" s="189" t="s">
        <v>10750</v>
      </c>
      <c r="E16087" s="132">
        <v>250000</v>
      </c>
      <c r="F16087" s="132"/>
      <c r="G16087" s="60">
        <f t="shared" si="257"/>
        <v>-250000</v>
      </c>
      <c r="H16087" s="718" t="s">
        <v>10738</v>
      </c>
    </row>
    <row r="16088" spans="1:8" ht="15" x14ac:dyDescent="0.2">
      <c r="A16088" s="747">
        <v>45139</v>
      </c>
      <c r="B16088" s="65" t="s">
        <v>10405</v>
      </c>
      <c r="C16088" s="65" t="s">
        <v>10593</v>
      </c>
      <c r="D16088" s="189" t="s">
        <v>10750</v>
      </c>
      <c r="E16088" s="132">
        <v>50000</v>
      </c>
      <c r="F16088" s="132"/>
      <c r="G16088" s="60">
        <f t="shared" si="257"/>
        <v>-50000</v>
      </c>
      <c r="H16088" s="718" t="s">
        <v>10738</v>
      </c>
    </row>
    <row r="16089" spans="1:8" ht="15" x14ac:dyDescent="0.2">
      <c r="A16089" s="747">
        <v>45139</v>
      </c>
      <c r="B16089" s="65" t="s">
        <v>10253</v>
      </c>
      <c r="C16089" s="65" t="s">
        <v>9858</v>
      </c>
      <c r="D16089" s="189" t="s">
        <v>10751</v>
      </c>
      <c r="E16089" s="132">
        <v>100000</v>
      </c>
      <c r="F16089" s="132"/>
      <c r="G16089" s="60">
        <f t="shared" si="257"/>
        <v>-100000</v>
      </c>
      <c r="H16089" s="718" t="s">
        <v>10738</v>
      </c>
    </row>
    <row r="16090" spans="1:8" ht="15" x14ac:dyDescent="0.2">
      <c r="A16090" s="747">
        <v>45140</v>
      </c>
      <c r="B16090" s="65" t="s">
        <v>25</v>
      </c>
      <c r="C16090" s="65" t="s">
        <v>8230</v>
      </c>
      <c r="D16090" s="189" t="s">
        <v>6365</v>
      </c>
      <c r="E16090" s="132">
        <v>230</v>
      </c>
      <c r="F16090" s="132"/>
      <c r="G16090" s="60">
        <f t="shared" si="257"/>
        <v>-230</v>
      </c>
      <c r="H16090" s="718" t="s">
        <v>10738</v>
      </c>
    </row>
    <row r="16091" spans="1:8" ht="15" x14ac:dyDescent="0.2">
      <c r="A16091" s="747">
        <v>45140</v>
      </c>
      <c r="B16091" s="65" t="s">
        <v>16</v>
      </c>
      <c r="C16091" s="65" t="s">
        <v>8230</v>
      </c>
      <c r="D16091" s="189" t="s">
        <v>6365</v>
      </c>
      <c r="E16091" s="132">
        <v>240</v>
      </c>
      <c r="F16091" s="132"/>
      <c r="G16091" s="60">
        <f t="shared" si="257"/>
        <v>-240</v>
      </c>
      <c r="H16091" s="718" t="s">
        <v>10738</v>
      </c>
    </row>
    <row r="16092" spans="1:8" ht="15" x14ac:dyDescent="0.2">
      <c r="A16092" s="747">
        <v>45140</v>
      </c>
      <c r="B16092" s="65" t="s">
        <v>10488</v>
      </c>
      <c r="C16092" s="65" t="s">
        <v>5791</v>
      </c>
      <c r="D16092" s="189" t="s">
        <v>372</v>
      </c>
      <c r="E16092" s="132">
        <v>350</v>
      </c>
      <c r="F16092" s="132"/>
      <c r="G16092" s="60">
        <f t="shared" si="257"/>
        <v>-350</v>
      </c>
      <c r="H16092" s="718" t="s">
        <v>10738</v>
      </c>
    </row>
    <row r="16093" spans="1:8" ht="15" x14ac:dyDescent="0.2">
      <c r="A16093" s="747">
        <v>45140</v>
      </c>
      <c r="B16093" s="65" t="s">
        <v>9463</v>
      </c>
      <c r="C16093" s="65" t="s">
        <v>394</v>
      </c>
      <c r="D16093" s="189" t="s">
        <v>7666</v>
      </c>
      <c r="E16093" s="132">
        <v>1410</v>
      </c>
      <c r="F16093" s="132"/>
      <c r="G16093" s="60">
        <f t="shared" si="257"/>
        <v>-1410</v>
      </c>
      <c r="H16093" s="718" t="s">
        <v>10738</v>
      </c>
    </row>
    <row r="16094" spans="1:8" ht="15" x14ac:dyDescent="0.2">
      <c r="A16094" s="747">
        <v>45140</v>
      </c>
      <c r="B16094" s="65" t="s">
        <v>103</v>
      </c>
      <c r="C16094" s="65" t="s">
        <v>103</v>
      </c>
      <c r="D16094" s="189" t="s">
        <v>10752</v>
      </c>
      <c r="E16094" s="132">
        <v>1000</v>
      </c>
      <c r="F16094" s="132"/>
      <c r="G16094" s="60">
        <f t="shared" si="257"/>
        <v>-1000</v>
      </c>
      <c r="H16094" s="718" t="s">
        <v>10738</v>
      </c>
    </row>
    <row r="16095" spans="1:8" ht="15" x14ac:dyDescent="0.2">
      <c r="A16095" s="747">
        <v>45140</v>
      </c>
      <c r="B16095" s="65" t="s">
        <v>10447</v>
      </c>
      <c r="C16095" s="65" t="s">
        <v>5791</v>
      </c>
      <c r="D16095" s="189" t="s">
        <v>10753</v>
      </c>
      <c r="E16095" s="132">
        <v>7890</v>
      </c>
      <c r="F16095" s="132"/>
      <c r="G16095" s="60">
        <f t="shared" si="257"/>
        <v>-7890</v>
      </c>
      <c r="H16095" s="718" t="s">
        <v>10738</v>
      </c>
    </row>
    <row r="16096" spans="1:8" ht="15" x14ac:dyDescent="0.2">
      <c r="A16096" s="747">
        <v>45140</v>
      </c>
      <c r="B16096" s="65" t="s">
        <v>10488</v>
      </c>
      <c r="C16096" s="65" t="s">
        <v>3174</v>
      </c>
      <c r="D16096" s="189" t="s">
        <v>2175</v>
      </c>
      <c r="E16096" s="132">
        <v>9450</v>
      </c>
      <c r="F16096" s="132"/>
      <c r="G16096" s="60">
        <f t="shared" si="257"/>
        <v>-9450</v>
      </c>
      <c r="H16096" s="718" t="s">
        <v>10738</v>
      </c>
    </row>
    <row r="16097" spans="1:8" ht="15" x14ac:dyDescent="0.2">
      <c r="A16097" s="747">
        <v>45140</v>
      </c>
      <c r="B16097" s="65" t="s">
        <v>10341</v>
      </c>
      <c r="C16097" s="65" t="s">
        <v>3174</v>
      </c>
      <c r="D16097" s="189" t="s">
        <v>2289</v>
      </c>
      <c r="E16097" s="132">
        <v>2300</v>
      </c>
      <c r="F16097" s="132"/>
      <c r="G16097" s="60">
        <f t="shared" si="257"/>
        <v>-2300</v>
      </c>
      <c r="H16097" s="718" t="s">
        <v>10738</v>
      </c>
    </row>
    <row r="16098" spans="1:8" ht="15" x14ac:dyDescent="0.2">
      <c r="A16098" s="747">
        <v>45140</v>
      </c>
      <c r="B16098" s="65" t="s">
        <v>103</v>
      </c>
      <c r="C16098" s="65" t="s">
        <v>103</v>
      </c>
      <c r="D16098" s="189" t="s">
        <v>10320</v>
      </c>
      <c r="E16098" s="132">
        <v>2000</v>
      </c>
      <c r="F16098" s="132"/>
      <c r="G16098" s="60">
        <f t="shared" si="257"/>
        <v>-2000</v>
      </c>
      <c r="H16098" s="718" t="s">
        <v>10738</v>
      </c>
    </row>
    <row r="16099" spans="1:8" ht="15" x14ac:dyDescent="0.2">
      <c r="A16099" s="747">
        <v>45140</v>
      </c>
      <c r="B16099" s="65" t="s">
        <v>10488</v>
      </c>
      <c r="C16099" s="65" t="s">
        <v>3476</v>
      </c>
      <c r="D16099" s="189" t="s">
        <v>9625</v>
      </c>
      <c r="E16099" s="132">
        <v>40000</v>
      </c>
      <c r="F16099" s="132"/>
      <c r="G16099" s="60">
        <f t="shared" si="257"/>
        <v>-40000</v>
      </c>
      <c r="H16099" s="718" t="s">
        <v>10738</v>
      </c>
    </row>
    <row r="16100" spans="1:8" ht="15" x14ac:dyDescent="0.2">
      <c r="A16100" s="747">
        <v>45140</v>
      </c>
      <c r="B16100" s="65" t="s">
        <v>10341</v>
      </c>
      <c r="C16100" s="65" t="s">
        <v>5791</v>
      </c>
      <c r="D16100" s="189" t="s">
        <v>372</v>
      </c>
      <c r="E16100" s="132">
        <v>800</v>
      </c>
      <c r="F16100" s="132"/>
      <c r="G16100" s="60">
        <f t="shared" si="257"/>
        <v>-800</v>
      </c>
      <c r="H16100" s="718" t="s">
        <v>10738</v>
      </c>
    </row>
    <row r="16101" spans="1:8" ht="15" x14ac:dyDescent="0.2">
      <c r="A16101" s="747">
        <v>45140</v>
      </c>
      <c r="B16101" s="65" t="s">
        <v>10447</v>
      </c>
      <c r="C16101" s="65" t="s">
        <v>5791</v>
      </c>
      <c r="D16101" s="189" t="s">
        <v>372</v>
      </c>
      <c r="E16101" s="132">
        <v>1700</v>
      </c>
      <c r="F16101" s="132"/>
      <c r="G16101" s="60">
        <f t="shared" si="257"/>
        <v>-1700</v>
      </c>
      <c r="H16101" s="718" t="s">
        <v>10738</v>
      </c>
    </row>
    <row r="16102" spans="1:8" ht="15" x14ac:dyDescent="0.2">
      <c r="A16102" s="747">
        <v>45140</v>
      </c>
      <c r="B16102" s="65" t="s">
        <v>9509</v>
      </c>
      <c r="C16102" s="65" t="s">
        <v>3174</v>
      </c>
      <c r="D16102" s="189" t="s">
        <v>10754</v>
      </c>
      <c r="E16102" s="132">
        <v>800</v>
      </c>
      <c r="F16102" s="132"/>
      <c r="G16102" s="60">
        <f t="shared" si="257"/>
        <v>-800</v>
      </c>
      <c r="H16102" s="718" t="s">
        <v>10738</v>
      </c>
    </row>
    <row r="16103" spans="1:8" ht="15" x14ac:dyDescent="0.2">
      <c r="A16103" s="747">
        <v>45140</v>
      </c>
      <c r="B16103" s="65" t="s">
        <v>9940</v>
      </c>
      <c r="C16103" s="65" t="s">
        <v>288</v>
      </c>
      <c r="D16103" s="189" t="s">
        <v>8243</v>
      </c>
      <c r="E16103" s="132">
        <v>250</v>
      </c>
      <c r="F16103" s="132"/>
      <c r="G16103" s="60">
        <f t="shared" si="257"/>
        <v>-250</v>
      </c>
      <c r="H16103" s="718" t="s">
        <v>10738</v>
      </c>
    </row>
    <row r="16104" spans="1:8" ht="15" x14ac:dyDescent="0.2">
      <c r="A16104" s="747">
        <v>45140</v>
      </c>
      <c r="B16104" s="65" t="s">
        <v>10488</v>
      </c>
      <c r="C16104" s="65" t="s">
        <v>5791</v>
      </c>
      <c r="D16104" s="189" t="s">
        <v>10446</v>
      </c>
      <c r="E16104" s="132">
        <v>300</v>
      </c>
      <c r="F16104" s="132"/>
      <c r="G16104" s="60">
        <f t="shared" si="257"/>
        <v>-300</v>
      </c>
      <c r="H16104" s="718" t="s">
        <v>10738</v>
      </c>
    </row>
    <row r="16105" spans="1:8" ht="15" x14ac:dyDescent="0.2">
      <c r="A16105" s="747">
        <v>45140</v>
      </c>
      <c r="B16105" s="65" t="s">
        <v>10405</v>
      </c>
      <c r="C16105" s="65" t="s">
        <v>5791</v>
      </c>
      <c r="D16105" s="189" t="s">
        <v>10446</v>
      </c>
      <c r="E16105" s="132">
        <v>600</v>
      </c>
      <c r="F16105" s="132"/>
      <c r="G16105" s="60">
        <f t="shared" si="257"/>
        <v>-600</v>
      </c>
      <c r="H16105" s="718" t="s">
        <v>10738</v>
      </c>
    </row>
    <row r="16106" spans="1:8" ht="15" x14ac:dyDescent="0.2">
      <c r="A16106" s="747">
        <v>45140</v>
      </c>
      <c r="B16106" s="65" t="s">
        <v>10405</v>
      </c>
      <c r="C16106" s="65" t="s">
        <v>9059</v>
      </c>
      <c r="D16106" s="189" t="s">
        <v>10755</v>
      </c>
      <c r="E16106" s="132">
        <v>1000</v>
      </c>
      <c r="F16106" s="132"/>
      <c r="G16106" s="60">
        <f t="shared" si="257"/>
        <v>-1000</v>
      </c>
      <c r="H16106" s="718" t="s">
        <v>10738</v>
      </c>
    </row>
    <row r="16107" spans="1:8" ht="15" x14ac:dyDescent="0.2">
      <c r="A16107" s="747">
        <v>45139</v>
      </c>
      <c r="B16107" s="43" t="s">
        <v>10488</v>
      </c>
      <c r="C16107" s="65" t="s">
        <v>3174</v>
      </c>
      <c r="D16107" s="111" t="s">
        <v>10756</v>
      </c>
      <c r="E16107" s="132">
        <v>142500</v>
      </c>
      <c r="F16107" s="60"/>
      <c r="G16107" s="60">
        <f t="shared" si="257"/>
        <v>-142500</v>
      </c>
      <c r="H16107" s="718" t="s">
        <v>10738</v>
      </c>
    </row>
    <row r="16108" spans="1:8" ht="15" customHeight="1" x14ac:dyDescent="0.2">
      <c r="A16108" s="747">
        <v>45139</v>
      </c>
      <c r="B16108" s="43" t="s">
        <v>2957</v>
      </c>
      <c r="C16108" s="65" t="s">
        <v>394</v>
      </c>
      <c r="D16108" s="111" t="s">
        <v>6441</v>
      </c>
      <c r="E16108" s="132">
        <v>5950</v>
      </c>
      <c r="F16108" s="60"/>
      <c r="G16108" s="60">
        <f t="shared" si="257"/>
        <v>-5950</v>
      </c>
      <c r="H16108" s="718" t="s">
        <v>10738</v>
      </c>
    </row>
    <row r="16109" spans="1:8" ht="15" x14ac:dyDescent="0.2">
      <c r="A16109" s="747">
        <v>45139</v>
      </c>
      <c r="B16109" s="43" t="s">
        <v>10686</v>
      </c>
      <c r="C16109" s="65" t="s">
        <v>762</v>
      </c>
      <c r="D16109" s="111" t="s">
        <v>10761</v>
      </c>
      <c r="E16109" s="132">
        <v>3420</v>
      </c>
      <c r="F16109" s="60"/>
      <c r="G16109" s="60">
        <f t="shared" si="257"/>
        <v>-3420</v>
      </c>
      <c r="H16109" s="718" t="s">
        <v>10738</v>
      </c>
    </row>
    <row r="16110" spans="1:8" ht="15" x14ac:dyDescent="0.2">
      <c r="A16110" s="747">
        <v>45139</v>
      </c>
      <c r="B16110" s="43" t="s">
        <v>2957</v>
      </c>
      <c r="C16110" s="65" t="s">
        <v>3031</v>
      </c>
      <c r="D16110" s="111" t="s">
        <v>10762</v>
      </c>
      <c r="E16110" s="132">
        <v>74516</v>
      </c>
      <c r="F16110" s="60"/>
      <c r="G16110" s="60">
        <f t="shared" si="257"/>
        <v>-74516</v>
      </c>
      <c r="H16110" s="718" t="s">
        <v>10738</v>
      </c>
    </row>
    <row r="16111" spans="1:8" ht="15" x14ac:dyDescent="0.2">
      <c r="A16111" s="747">
        <v>45139</v>
      </c>
      <c r="B16111" s="43" t="s">
        <v>10405</v>
      </c>
      <c r="C16111" s="65" t="s">
        <v>3174</v>
      </c>
      <c r="D16111" s="111" t="s">
        <v>10763</v>
      </c>
      <c r="E16111" s="132">
        <v>5464</v>
      </c>
      <c r="F16111" s="60"/>
      <c r="G16111" s="60">
        <f t="shared" si="257"/>
        <v>-5464</v>
      </c>
      <c r="H16111" s="718" t="s">
        <v>10738</v>
      </c>
    </row>
    <row r="16112" spans="1:8" ht="15" x14ac:dyDescent="0.2">
      <c r="A16112" s="747">
        <v>45139</v>
      </c>
      <c r="B16112" s="43" t="s">
        <v>10488</v>
      </c>
      <c r="C16112" s="65" t="s">
        <v>8150</v>
      </c>
      <c r="D16112" s="111" t="s">
        <v>10764</v>
      </c>
      <c r="E16112" s="132">
        <v>50000</v>
      </c>
      <c r="F16112" s="60"/>
      <c r="G16112" s="60">
        <f t="shared" si="257"/>
        <v>-50000</v>
      </c>
      <c r="H16112" s="718" t="s">
        <v>10738</v>
      </c>
    </row>
    <row r="16113" spans="1:8" ht="15" x14ac:dyDescent="0.2">
      <c r="A16113" s="747">
        <v>45139</v>
      </c>
      <c r="B16113" s="43" t="s">
        <v>10488</v>
      </c>
      <c r="C16113" s="65" t="s">
        <v>288</v>
      </c>
      <c r="D16113" s="111" t="s">
        <v>372</v>
      </c>
      <c r="E16113" s="132">
        <v>900</v>
      </c>
      <c r="F16113" s="60"/>
      <c r="G16113" s="60">
        <f t="shared" si="257"/>
        <v>-900</v>
      </c>
      <c r="H16113" s="718" t="s">
        <v>10738</v>
      </c>
    </row>
    <row r="16114" spans="1:8" ht="15" x14ac:dyDescent="0.2">
      <c r="A16114" s="747">
        <v>45139</v>
      </c>
      <c r="B16114" s="43" t="s">
        <v>10253</v>
      </c>
      <c r="C16114" s="65" t="s">
        <v>394</v>
      </c>
      <c r="D16114" s="111" t="s">
        <v>10765</v>
      </c>
      <c r="E16114" s="132">
        <v>1000</v>
      </c>
      <c r="F16114" s="60"/>
      <c r="G16114" s="60">
        <f t="shared" si="257"/>
        <v>-1000</v>
      </c>
      <c r="H16114" s="718" t="s">
        <v>10738</v>
      </c>
    </row>
    <row r="16115" spans="1:8" ht="15" x14ac:dyDescent="0.2">
      <c r="A16115" s="747">
        <v>45139</v>
      </c>
      <c r="B16115" s="43" t="s">
        <v>9509</v>
      </c>
      <c r="C16115" s="65" t="s">
        <v>5791</v>
      </c>
      <c r="D16115" s="111" t="s">
        <v>372</v>
      </c>
      <c r="E16115" s="132">
        <v>1700</v>
      </c>
      <c r="F16115" s="60"/>
      <c r="G16115" s="60">
        <f t="shared" si="257"/>
        <v>-1700</v>
      </c>
      <c r="H16115" s="718" t="s">
        <v>10738</v>
      </c>
    </row>
    <row r="16116" spans="1:8" ht="15" x14ac:dyDescent="0.2">
      <c r="A16116" s="747">
        <v>45139</v>
      </c>
      <c r="B16116" s="43" t="s">
        <v>9463</v>
      </c>
      <c r="C16116" s="65" t="s">
        <v>9568</v>
      </c>
      <c r="D16116" s="111" t="s">
        <v>10766</v>
      </c>
      <c r="E16116" s="132">
        <v>100000</v>
      </c>
      <c r="F16116" s="60"/>
      <c r="G16116" s="60">
        <f t="shared" si="257"/>
        <v>-100000</v>
      </c>
      <c r="H16116" s="718" t="s">
        <v>10738</v>
      </c>
    </row>
    <row r="16117" spans="1:8" ht="15" customHeight="1" x14ac:dyDescent="0.2">
      <c r="A16117" s="747">
        <v>45142</v>
      </c>
      <c r="B16117" s="43" t="s">
        <v>16</v>
      </c>
      <c r="C16117" s="65" t="s">
        <v>394</v>
      </c>
      <c r="D16117" s="111" t="s">
        <v>10775</v>
      </c>
      <c r="E16117" s="132">
        <v>9500</v>
      </c>
      <c r="F16117" s="60"/>
      <c r="G16117" s="60">
        <f t="shared" si="257"/>
        <v>-9500</v>
      </c>
      <c r="H16117" s="718" t="s">
        <v>10738</v>
      </c>
    </row>
    <row r="16118" spans="1:8" ht="15" customHeight="1" x14ac:dyDescent="0.2">
      <c r="A16118" s="747">
        <v>45142</v>
      </c>
      <c r="B16118" s="43" t="s">
        <v>16</v>
      </c>
      <c r="C16118" s="65" t="s">
        <v>394</v>
      </c>
      <c r="D16118" s="111" t="s">
        <v>10776</v>
      </c>
      <c r="E16118" s="132">
        <v>2500</v>
      </c>
      <c r="F16118" s="60"/>
      <c r="G16118" s="60">
        <f t="shared" si="257"/>
        <v>-2500</v>
      </c>
      <c r="H16118" s="718" t="s">
        <v>10738</v>
      </c>
    </row>
    <row r="16119" spans="1:8" ht="15" x14ac:dyDescent="0.2">
      <c r="A16119" s="747">
        <v>45142</v>
      </c>
      <c r="B16119" s="43" t="s">
        <v>103</v>
      </c>
      <c r="C16119" s="65" t="s">
        <v>103</v>
      </c>
      <c r="D16119" s="111" t="s">
        <v>10320</v>
      </c>
      <c r="E16119" s="132">
        <v>3000</v>
      </c>
      <c r="F16119" s="60"/>
      <c r="G16119" s="60">
        <f t="shared" si="257"/>
        <v>-3000</v>
      </c>
      <c r="H16119" s="718" t="s">
        <v>10738</v>
      </c>
    </row>
    <row r="16120" spans="1:8" ht="15" x14ac:dyDescent="0.2">
      <c r="A16120" s="747">
        <v>45142</v>
      </c>
      <c r="B16120" s="43" t="s">
        <v>10686</v>
      </c>
      <c r="C16120" s="65" t="s">
        <v>8460</v>
      </c>
      <c r="D16120" s="111" t="s">
        <v>372</v>
      </c>
      <c r="E16120" s="132">
        <v>3000</v>
      </c>
      <c r="F16120" s="60"/>
      <c r="G16120" s="60">
        <f t="shared" si="257"/>
        <v>-3000</v>
      </c>
      <c r="H16120" s="718" t="s">
        <v>10738</v>
      </c>
    </row>
    <row r="16121" spans="1:8" ht="15" x14ac:dyDescent="0.2">
      <c r="A16121" s="747">
        <v>45142</v>
      </c>
      <c r="B16121" s="43" t="s">
        <v>9509</v>
      </c>
      <c r="C16121" s="65" t="s">
        <v>3174</v>
      </c>
      <c r="D16121" s="111" t="s">
        <v>10923</v>
      </c>
      <c r="E16121" s="132">
        <v>21000</v>
      </c>
      <c r="F16121" s="60"/>
      <c r="G16121" s="60">
        <f t="shared" si="257"/>
        <v>-21000</v>
      </c>
      <c r="H16121" s="718" t="s">
        <v>10738</v>
      </c>
    </row>
    <row r="16122" spans="1:8" ht="15" x14ac:dyDescent="0.2">
      <c r="A16122" s="747">
        <v>45142</v>
      </c>
      <c r="B16122" s="43" t="s">
        <v>10488</v>
      </c>
      <c r="C16122" s="65" t="s">
        <v>3174</v>
      </c>
      <c r="D16122" s="111" t="s">
        <v>10777</v>
      </c>
      <c r="E16122" s="132">
        <v>42000</v>
      </c>
      <c r="F16122" s="60"/>
      <c r="G16122" s="60">
        <f t="shared" si="257"/>
        <v>-42000</v>
      </c>
      <c r="H16122" s="718" t="s">
        <v>10738</v>
      </c>
    </row>
    <row r="16123" spans="1:8" ht="15" x14ac:dyDescent="0.2">
      <c r="A16123" s="747">
        <v>45142</v>
      </c>
      <c r="B16123" s="65" t="s">
        <v>10447</v>
      </c>
      <c r="C16123" s="65" t="s">
        <v>3174</v>
      </c>
      <c r="D16123" s="111" t="s">
        <v>10778</v>
      </c>
      <c r="E16123" s="132">
        <v>11105</v>
      </c>
      <c r="F16123" s="60"/>
      <c r="G16123" s="60">
        <f t="shared" si="257"/>
        <v>-11105</v>
      </c>
      <c r="H16123" s="718" t="s">
        <v>10738</v>
      </c>
    </row>
    <row r="16124" spans="1:8" ht="15" x14ac:dyDescent="0.2">
      <c r="A16124" s="747">
        <v>45142</v>
      </c>
      <c r="B16124" s="65" t="s">
        <v>10447</v>
      </c>
      <c r="C16124" s="65" t="s">
        <v>5791</v>
      </c>
      <c r="D16124" s="111" t="s">
        <v>10779</v>
      </c>
      <c r="E16124" s="132">
        <v>3400</v>
      </c>
      <c r="F16124" s="60"/>
      <c r="G16124" s="60">
        <f t="shared" si="257"/>
        <v>-3400</v>
      </c>
      <c r="H16124" s="718" t="s">
        <v>10738</v>
      </c>
    </row>
    <row r="16125" spans="1:8" ht="15" x14ac:dyDescent="0.2">
      <c r="A16125" s="747">
        <v>45142</v>
      </c>
      <c r="B16125" s="43" t="s">
        <v>10405</v>
      </c>
      <c r="C16125" s="65" t="s">
        <v>3174</v>
      </c>
      <c r="D16125" s="111" t="s">
        <v>10780</v>
      </c>
      <c r="E16125" s="132">
        <v>148275</v>
      </c>
      <c r="F16125" s="60"/>
      <c r="G16125" s="60">
        <f t="shared" si="257"/>
        <v>-148275</v>
      </c>
      <c r="H16125" s="718" t="s">
        <v>10738</v>
      </c>
    </row>
    <row r="16126" spans="1:8" ht="15" x14ac:dyDescent="0.2">
      <c r="A16126" s="747">
        <v>45142</v>
      </c>
      <c r="B16126" s="43" t="s">
        <v>10405</v>
      </c>
      <c r="C16126" s="65" t="s">
        <v>5791</v>
      </c>
      <c r="D16126" s="111" t="s">
        <v>372</v>
      </c>
      <c r="E16126" s="132">
        <v>1000</v>
      </c>
      <c r="F16126" s="60"/>
      <c r="G16126" s="60">
        <f t="shared" si="257"/>
        <v>-1000</v>
      </c>
      <c r="H16126" s="718" t="s">
        <v>10738</v>
      </c>
    </row>
    <row r="16127" spans="1:8" ht="15" x14ac:dyDescent="0.2">
      <c r="A16127" s="747">
        <v>45142</v>
      </c>
      <c r="B16127" s="65" t="s">
        <v>10447</v>
      </c>
      <c r="C16127" s="65" t="s">
        <v>9933</v>
      </c>
      <c r="D16127" s="111" t="s">
        <v>10781</v>
      </c>
      <c r="E16127" s="132">
        <v>60000</v>
      </c>
      <c r="F16127" s="60"/>
      <c r="G16127" s="60">
        <f t="shared" si="257"/>
        <v>-60000</v>
      </c>
      <c r="H16127" s="718" t="s">
        <v>10738</v>
      </c>
    </row>
    <row r="16128" spans="1:8" ht="15" x14ac:dyDescent="0.2">
      <c r="A16128" s="747">
        <v>45142</v>
      </c>
      <c r="B16128" s="43" t="s">
        <v>7886</v>
      </c>
      <c r="C16128" s="65" t="s">
        <v>6912</v>
      </c>
      <c r="D16128" s="111" t="s">
        <v>10782</v>
      </c>
      <c r="E16128" s="132">
        <v>10000</v>
      </c>
      <c r="F16128" s="60"/>
      <c r="G16128" s="60">
        <f t="shared" ref="G16128:G16191" si="258">F16128-E16128</f>
        <v>-10000</v>
      </c>
      <c r="H16128" s="718" t="s">
        <v>10738</v>
      </c>
    </row>
    <row r="16129" spans="1:8" ht="15" x14ac:dyDescent="0.2">
      <c r="A16129" s="747">
        <v>45142</v>
      </c>
      <c r="B16129" s="43" t="s">
        <v>9509</v>
      </c>
      <c r="C16129" s="65" t="s">
        <v>5791</v>
      </c>
      <c r="D16129" s="111" t="s">
        <v>10783</v>
      </c>
      <c r="E16129" s="132">
        <v>1200</v>
      </c>
      <c r="F16129" s="60"/>
      <c r="G16129" s="60">
        <f t="shared" si="258"/>
        <v>-1200</v>
      </c>
      <c r="H16129" s="718" t="s">
        <v>10738</v>
      </c>
    </row>
    <row r="16130" spans="1:8" ht="15" x14ac:dyDescent="0.2">
      <c r="A16130" s="747">
        <v>45142</v>
      </c>
      <c r="B16130" s="43" t="s">
        <v>9463</v>
      </c>
      <c r="C16130" s="65" t="s">
        <v>3174</v>
      </c>
      <c r="D16130" s="111" t="s">
        <v>7968</v>
      </c>
      <c r="E16130" s="132">
        <v>800</v>
      </c>
      <c r="F16130" s="60"/>
      <c r="G16130" s="60">
        <f t="shared" si="258"/>
        <v>-800</v>
      </c>
      <c r="H16130" s="718" t="s">
        <v>10738</v>
      </c>
    </row>
    <row r="16131" spans="1:8" ht="15" x14ac:dyDescent="0.2">
      <c r="A16131" s="747">
        <v>45142</v>
      </c>
      <c r="B16131" s="43" t="s">
        <v>10447</v>
      </c>
      <c r="C16131" s="65" t="s">
        <v>288</v>
      </c>
      <c r="D16131" s="111" t="s">
        <v>2452</v>
      </c>
      <c r="E16131" s="132">
        <v>200</v>
      </c>
      <c r="F16131" s="60"/>
      <c r="G16131" s="60">
        <f t="shared" si="258"/>
        <v>-200</v>
      </c>
      <c r="H16131" s="718" t="s">
        <v>10738</v>
      </c>
    </row>
    <row r="16132" spans="1:8" ht="15" x14ac:dyDescent="0.2">
      <c r="A16132" s="747">
        <v>45142</v>
      </c>
      <c r="B16132" s="43" t="s">
        <v>10405</v>
      </c>
      <c r="C16132" s="65" t="s">
        <v>5791</v>
      </c>
      <c r="D16132" s="111" t="s">
        <v>2452</v>
      </c>
      <c r="E16132" s="132">
        <v>500</v>
      </c>
      <c r="F16132" s="60"/>
      <c r="G16132" s="60">
        <f t="shared" si="258"/>
        <v>-500</v>
      </c>
      <c r="H16132" s="718" t="s">
        <v>10738</v>
      </c>
    </row>
    <row r="16133" spans="1:8" ht="15" x14ac:dyDescent="0.2">
      <c r="A16133" s="747">
        <v>45142</v>
      </c>
      <c r="B16133" s="43" t="s">
        <v>10405</v>
      </c>
      <c r="C16133" s="65" t="s">
        <v>5791</v>
      </c>
      <c r="D16133" s="111" t="s">
        <v>10446</v>
      </c>
      <c r="E16133" s="132">
        <v>250</v>
      </c>
      <c r="F16133" s="60"/>
      <c r="G16133" s="60">
        <f t="shared" si="258"/>
        <v>-250</v>
      </c>
      <c r="H16133" s="718" t="s">
        <v>10738</v>
      </c>
    </row>
    <row r="16134" spans="1:8" ht="15" x14ac:dyDescent="0.2">
      <c r="A16134" s="747">
        <v>45143</v>
      </c>
      <c r="B16134" s="43" t="s">
        <v>10405</v>
      </c>
      <c r="C16134" s="65" t="s">
        <v>1816</v>
      </c>
      <c r="D16134" s="111" t="s">
        <v>10328</v>
      </c>
      <c r="E16134" s="132">
        <v>231000</v>
      </c>
      <c r="F16134" s="60"/>
      <c r="G16134" s="60">
        <f t="shared" si="258"/>
        <v>-231000</v>
      </c>
      <c r="H16134" s="718" t="s">
        <v>10738</v>
      </c>
    </row>
    <row r="16135" spans="1:8" ht="15" x14ac:dyDescent="0.2">
      <c r="A16135" s="747">
        <v>45143</v>
      </c>
      <c r="B16135" s="43" t="s">
        <v>10132</v>
      </c>
      <c r="C16135" s="65" t="s">
        <v>3174</v>
      </c>
      <c r="D16135" s="111" t="s">
        <v>10803</v>
      </c>
      <c r="E16135" s="132">
        <v>50000</v>
      </c>
      <c r="F16135" s="60"/>
      <c r="G16135" s="60">
        <f t="shared" si="258"/>
        <v>-50000</v>
      </c>
      <c r="H16135" s="718" t="s">
        <v>10738</v>
      </c>
    </row>
    <row r="16136" spans="1:8" ht="15" x14ac:dyDescent="0.2">
      <c r="A16136" s="747">
        <v>45143</v>
      </c>
      <c r="B16136" s="43" t="s">
        <v>10488</v>
      </c>
      <c r="C16136" s="65" t="s">
        <v>10725</v>
      </c>
      <c r="D16136" s="111" t="s">
        <v>10831</v>
      </c>
      <c r="E16136" s="132">
        <v>20000</v>
      </c>
      <c r="F16136" s="60"/>
      <c r="G16136" s="60">
        <f t="shared" si="258"/>
        <v>-20000</v>
      </c>
      <c r="H16136" s="718" t="s">
        <v>10738</v>
      </c>
    </row>
    <row r="16137" spans="1:8" ht="15" x14ac:dyDescent="0.2">
      <c r="A16137" s="747">
        <v>45143</v>
      </c>
      <c r="B16137" s="43" t="s">
        <v>8122</v>
      </c>
      <c r="C16137" s="65" t="s">
        <v>3174</v>
      </c>
      <c r="D16137" s="111" t="s">
        <v>394</v>
      </c>
      <c r="E16137" s="132">
        <v>570</v>
      </c>
      <c r="F16137" s="60"/>
      <c r="G16137" s="60">
        <f t="shared" si="258"/>
        <v>-570</v>
      </c>
      <c r="H16137" s="718" t="s">
        <v>10738</v>
      </c>
    </row>
    <row r="16138" spans="1:8" ht="15" x14ac:dyDescent="0.2">
      <c r="A16138" s="747">
        <v>45143</v>
      </c>
      <c r="B16138" s="43" t="s">
        <v>9940</v>
      </c>
      <c r="C16138" s="65" t="s">
        <v>3174</v>
      </c>
      <c r="D16138" s="111" t="s">
        <v>10804</v>
      </c>
      <c r="E16138" s="132">
        <v>2000</v>
      </c>
      <c r="F16138" s="60"/>
      <c r="G16138" s="60">
        <f t="shared" si="258"/>
        <v>-2000</v>
      </c>
      <c r="H16138" s="718" t="s">
        <v>10738</v>
      </c>
    </row>
    <row r="16139" spans="1:8" ht="15" x14ac:dyDescent="0.2">
      <c r="A16139" s="747">
        <v>45145</v>
      </c>
      <c r="B16139" s="43" t="s">
        <v>9516</v>
      </c>
      <c r="C16139" s="65" t="s">
        <v>10379</v>
      </c>
      <c r="D16139" s="111" t="s">
        <v>10805</v>
      </c>
      <c r="E16139" s="132">
        <v>22000</v>
      </c>
      <c r="F16139" s="60"/>
      <c r="G16139" s="60">
        <f t="shared" si="258"/>
        <v>-22000</v>
      </c>
      <c r="H16139" s="718" t="s">
        <v>10738</v>
      </c>
    </row>
    <row r="16140" spans="1:8" ht="15" x14ac:dyDescent="0.2">
      <c r="A16140" s="747">
        <v>45145</v>
      </c>
      <c r="B16140" s="43" t="s">
        <v>8653</v>
      </c>
      <c r="C16140" s="65" t="s">
        <v>63</v>
      </c>
      <c r="D16140" s="111" t="s">
        <v>10806</v>
      </c>
      <c r="E16140" s="132">
        <v>10000</v>
      </c>
      <c r="F16140" s="60"/>
      <c r="G16140" s="60">
        <f t="shared" si="258"/>
        <v>-10000</v>
      </c>
      <c r="H16140" s="718" t="s">
        <v>10738</v>
      </c>
    </row>
    <row r="16141" spans="1:8" ht="15" x14ac:dyDescent="0.2">
      <c r="A16141" s="747">
        <v>45145</v>
      </c>
      <c r="B16141" s="43" t="s">
        <v>10076</v>
      </c>
      <c r="C16141" s="65" t="s">
        <v>3174</v>
      </c>
      <c r="D16141" s="111" t="s">
        <v>10807</v>
      </c>
      <c r="E16141" s="132">
        <v>3500</v>
      </c>
      <c r="F16141" s="60"/>
      <c r="G16141" s="60">
        <f t="shared" si="258"/>
        <v>-3500</v>
      </c>
      <c r="H16141" s="718" t="s">
        <v>10738</v>
      </c>
    </row>
    <row r="16142" spans="1:8" ht="15" x14ac:dyDescent="0.2">
      <c r="A16142" s="747">
        <v>45145</v>
      </c>
      <c r="B16142" s="43" t="s">
        <v>16</v>
      </c>
      <c r="C16142" s="65" t="s">
        <v>103</v>
      </c>
      <c r="D16142" s="111" t="s">
        <v>10320</v>
      </c>
      <c r="E16142" s="132">
        <v>3500</v>
      </c>
      <c r="F16142" s="60"/>
      <c r="G16142" s="60">
        <f t="shared" si="258"/>
        <v>-3500</v>
      </c>
      <c r="H16142" s="718" t="s">
        <v>10738</v>
      </c>
    </row>
    <row r="16143" spans="1:8" ht="15" x14ac:dyDescent="0.2">
      <c r="A16143" s="747">
        <v>45145</v>
      </c>
      <c r="B16143" s="43" t="s">
        <v>10405</v>
      </c>
      <c r="C16143" s="65" t="s">
        <v>7029</v>
      </c>
      <c r="D16143" s="111" t="s">
        <v>372</v>
      </c>
      <c r="E16143" s="132">
        <v>15000</v>
      </c>
      <c r="F16143" s="60"/>
      <c r="G16143" s="60">
        <f t="shared" si="258"/>
        <v>-15000</v>
      </c>
      <c r="H16143" s="718" t="s">
        <v>10738</v>
      </c>
    </row>
    <row r="16144" spans="1:8" ht="15" x14ac:dyDescent="0.2">
      <c r="A16144" s="747">
        <v>45145</v>
      </c>
      <c r="B16144" s="43" t="s">
        <v>10253</v>
      </c>
      <c r="C16144" s="65" t="s">
        <v>5791</v>
      </c>
      <c r="D16144" s="111" t="s">
        <v>372</v>
      </c>
      <c r="E16144" s="132">
        <v>1000</v>
      </c>
      <c r="F16144" s="60"/>
      <c r="G16144" s="60">
        <f t="shared" si="258"/>
        <v>-1000</v>
      </c>
      <c r="H16144" s="718" t="s">
        <v>10738</v>
      </c>
    </row>
    <row r="16145" spans="1:8" ht="15" x14ac:dyDescent="0.2">
      <c r="A16145" s="747">
        <v>45145</v>
      </c>
      <c r="B16145" s="43" t="s">
        <v>10405</v>
      </c>
      <c r="C16145" s="65" t="s">
        <v>5791</v>
      </c>
      <c r="D16145" s="111" t="s">
        <v>372</v>
      </c>
      <c r="E16145" s="132">
        <v>1800</v>
      </c>
      <c r="F16145" s="60"/>
      <c r="G16145" s="60">
        <f t="shared" si="258"/>
        <v>-1800</v>
      </c>
      <c r="H16145" s="718" t="s">
        <v>10738</v>
      </c>
    </row>
    <row r="16146" spans="1:8" ht="15" x14ac:dyDescent="0.2">
      <c r="A16146" s="747">
        <v>45145</v>
      </c>
      <c r="B16146" s="43" t="s">
        <v>37</v>
      </c>
      <c r="C16146" s="65" t="s">
        <v>394</v>
      </c>
      <c r="D16146" s="111" t="s">
        <v>10210</v>
      </c>
      <c r="E16146" s="132">
        <v>3000</v>
      </c>
      <c r="F16146" s="60"/>
      <c r="G16146" s="60">
        <f t="shared" si="258"/>
        <v>-3000</v>
      </c>
      <c r="H16146" s="718" t="s">
        <v>10738</v>
      </c>
    </row>
    <row r="16147" spans="1:8" ht="15" x14ac:dyDescent="0.2">
      <c r="A16147" s="747">
        <v>45145</v>
      </c>
      <c r="B16147" s="43" t="s">
        <v>37</v>
      </c>
      <c r="C16147" s="65" t="s">
        <v>394</v>
      </c>
      <c r="D16147" s="111" t="s">
        <v>10808</v>
      </c>
      <c r="E16147" s="132">
        <v>3000</v>
      </c>
      <c r="F16147" s="60"/>
      <c r="G16147" s="60">
        <f t="shared" si="258"/>
        <v>-3000</v>
      </c>
      <c r="H16147" s="718" t="s">
        <v>10738</v>
      </c>
    </row>
    <row r="16148" spans="1:8" ht="15" x14ac:dyDescent="0.2">
      <c r="A16148" s="747">
        <v>45145</v>
      </c>
      <c r="B16148" s="43" t="s">
        <v>37</v>
      </c>
      <c r="C16148" s="65" t="s">
        <v>288</v>
      </c>
      <c r="D16148" s="111" t="s">
        <v>8859</v>
      </c>
      <c r="E16148" s="132">
        <v>200</v>
      </c>
      <c r="F16148" s="60"/>
      <c r="G16148" s="60">
        <f t="shared" si="258"/>
        <v>-200</v>
      </c>
      <c r="H16148" s="718" t="s">
        <v>10738</v>
      </c>
    </row>
    <row r="16149" spans="1:8" ht="15" x14ac:dyDescent="0.2">
      <c r="A16149" s="747">
        <v>45145</v>
      </c>
      <c r="B16149" s="43" t="s">
        <v>7886</v>
      </c>
      <c r="C16149" s="65" t="s">
        <v>6912</v>
      </c>
      <c r="D16149" s="111" t="s">
        <v>10810</v>
      </c>
      <c r="E16149" s="132">
        <v>50000</v>
      </c>
      <c r="F16149" s="60"/>
      <c r="G16149" s="60">
        <f t="shared" si="258"/>
        <v>-50000</v>
      </c>
      <c r="H16149" s="718" t="s">
        <v>10738</v>
      </c>
    </row>
    <row r="16150" spans="1:8" ht="15" x14ac:dyDescent="0.2">
      <c r="A16150" s="747">
        <v>45145</v>
      </c>
      <c r="B16150" s="43" t="s">
        <v>16</v>
      </c>
      <c r="C16150" s="65" t="s">
        <v>10814</v>
      </c>
      <c r="D16150" s="111" t="s">
        <v>10812</v>
      </c>
      <c r="E16150" s="132">
        <v>2500</v>
      </c>
      <c r="F16150" s="60"/>
      <c r="G16150" s="60">
        <f t="shared" si="258"/>
        <v>-2500</v>
      </c>
      <c r="H16150" s="718" t="s">
        <v>10738</v>
      </c>
    </row>
    <row r="16151" spans="1:8" ht="15" x14ac:dyDescent="0.2">
      <c r="A16151" s="747">
        <v>45145</v>
      </c>
      <c r="B16151" s="43" t="s">
        <v>9463</v>
      </c>
      <c r="C16151" s="65" t="s">
        <v>10628</v>
      </c>
      <c r="D16151" s="111" t="s">
        <v>10813</v>
      </c>
      <c r="E16151" s="132">
        <v>500</v>
      </c>
      <c r="F16151" s="60"/>
      <c r="G16151" s="60">
        <f t="shared" si="258"/>
        <v>-500</v>
      </c>
      <c r="H16151" s="718" t="s">
        <v>10738</v>
      </c>
    </row>
    <row r="16152" spans="1:8" ht="15" x14ac:dyDescent="0.2">
      <c r="A16152" s="747">
        <v>45145</v>
      </c>
      <c r="B16152" s="43" t="s">
        <v>9509</v>
      </c>
      <c r="C16152" s="65" t="s">
        <v>5791</v>
      </c>
      <c r="D16152" s="111" t="s">
        <v>10446</v>
      </c>
      <c r="E16152" s="132">
        <v>250</v>
      </c>
      <c r="F16152" s="60"/>
      <c r="G16152" s="60">
        <f t="shared" si="258"/>
        <v>-250</v>
      </c>
      <c r="H16152" s="718" t="s">
        <v>10738</v>
      </c>
    </row>
    <row r="16153" spans="1:8" ht="15" x14ac:dyDescent="0.2">
      <c r="A16153" s="747">
        <v>45145</v>
      </c>
      <c r="B16153" s="43" t="s">
        <v>8426</v>
      </c>
      <c r="C16153" s="65" t="s">
        <v>3174</v>
      </c>
      <c r="D16153" s="111" t="s">
        <v>10815</v>
      </c>
      <c r="E16153" s="132">
        <v>19226</v>
      </c>
      <c r="F16153" s="60"/>
      <c r="G16153" s="60">
        <f t="shared" si="258"/>
        <v>-19226</v>
      </c>
      <c r="H16153" s="718" t="s">
        <v>10738</v>
      </c>
    </row>
    <row r="16154" spans="1:8" ht="15" x14ac:dyDescent="0.2">
      <c r="A16154" s="747">
        <v>45145</v>
      </c>
      <c r="B16154" s="43" t="s">
        <v>10351</v>
      </c>
      <c r="C16154" s="65" t="s">
        <v>3174</v>
      </c>
      <c r="D16154" s="111" t="s">
        <v>10815</v>
      </c>
      <c r="E16154" s="132">
        <v>57780</v>
      </c>
      <c r="F16154" s="60"/>
      <c r="G16154" s="60">
        <f t="shared" si="258"/>
        <v>-57780</v>
      </c>
      <c r="H16154" s="718" t="s">
        <v>10738</v>
      </c>
    </row>
    <row r="16155" spans="1:8" ht="15" x14ac:dyDescent="0.2">
      <c r="A16155" s="747">
        <v>45145</v>
      </c>
      <c r="B16155" s="43" t="s">
        <v>9769</v>
      </c>
      <c r="C16155" s="65" t="s">
        <v>3174</v>
      </c>
      <c r="D16155" s="111" t="s">
        <v>10815</v>
      </c>
      <c r="E16155" s="132">
        <v>45024</v>
      </c>
      <c r="F16155" s="60"/>
      <c r="G16155" s="60">
        <f t="shared" si="258"/>
        <v>-45024</v>
      </c>
      <c r="H16155" s="718" t="s">
        <v>10738</v>
      </c>
    </row>
    <row r="16156" spans="1:8" ht="15" x14ac:dyDescent="0.2">
      <c r="A16156" s="747">
        <v>45145</v>
      </c>
      <c r="B16156" s="43" t="s">
        <v>10132</v>
      </c>
      <c r="C16156" s="65" t="s">
        <v>10816</v>
      </c>
      <c r="D16156" s="111" t="s">
        <v>10817</v>
      </c>
      <c r="E16156" s="132">
        <v>88000</v>
      </c>
      <c r="F16156" s="60"/>
      <c r="G16156" s="60">
        <f t="shared" si="258"/>
        <v>-88000</v>
      </c>
      <c r="H16156" s="718" t="s">
        <v>10738</v>
      </c>
    </row>
    <row r="16157" spans="1:8" ht="15" x14ac:dyDescent="0.2">
      <c r="A16157" s="747">
        <v>45145</v>
      </c>
      <c r="B16157" s="43" t="s">
        <v>10405</v>
      </c>
      <c r="C16157" s="65" t="s">
        <v>10818</v>
      </c>
      <c r="D16157" s="111" t="s">
        <v>10819</v>
      </c>
      <c r="E16157" s="132">
        <v>27000</v>
      </c>
      <c r="F16157" s="60"/>
      <c r="G16157" s="60">
        <f t="shared" si="258"/>
        <v>-27000</v>
      </c>
      <c r="H16157" s="718" t="s">
        <v>10738</v>
      </c>
    </row>
    <row r="16158" spans="1:8" ht="15" x14ac:dyDescent="0.2">
      <c r="A16158" s="747">
        <v>45147</v>
      </c>
      <c r="B16158" s="43" t="s">
        <v>9615</v>
      </c>
      <c r="C16158" s="65" t="s">
        <v>361</v>
      </c>
      <c r="D16158" s="111" t="s">
        <v>10820</v>
      </c>
      <c r="E16158" s="132">
        <v>22500</v>
      </c>
      <c r="F16158" s="60"/>
      <c r="G16158" s="60">
        <f t="shared" si="258"/>
        <v>-22500</v>
      </c>
      <c r="H16158" s="718" t="s">
        <v>10738</v>
      </c>
    </row>
    <row r="16159" spans="1:8" ht="15" x14ac:dyDescent="0.2">
      <c r="A16159" s="747">
        <v>45147</v>
      </c>
      <c r="B16159" s="43" t="s">
        <v>9463</v>
      </c>
      <c r="C16159" s="65" t="s">
        <v>7029</v>
      </c>
      <c r="D16159" s="111" t="s">
        <v>2734</v>
      </c>
      <c r="E16159" s="132">
        <v>12000</v>
      </c>
      <c r="F16159" s="60"/>
      <c r="G16159" s="60">
        <f t="shared" si="258"/>
        <v>-12000</v>
      </c>
      <c r="H16159" s="718" t="s">
        <v>10738</v>
      </c>
    </row>
    <row r="16160" spans="1:8" ht="15" x14ac:dyDescent="0.2">
      <c r="A16160" s="747">
        <v>45147</v>
      </c>
      <c r="B16160" s="43" t="s">
        <v>16</v>
      </c>
      <c r="C16160" s="65" t="s">
        <v>103</v>
      </c>
      <c r="D16160" s="111" t="s">
        <v>394</v>
      </c>
      <c r="E16160" s="132">
        <v>1000</v>
      </c>
      <c r="F16160" s="60"/>
      <c r="G16160" s="60">
        <f t="shared" si="258"/>
        <v>-1000</v>
      </c>
      <c r="H16160" s="718" t="s">
        <v>10738</v>
      </c>
    </row>
    <row r="16161" spans="1:8" ht="15" x14ac:dyDescent="0.2">
      <c r="A16161" s="747">
        <v>45147</v>
      </c>
      <c r="B16161" s="43" t="s">
        <v>10447</v>
      </c>
      <c r="C16161" s="65" t="s">
        <v>3174</v>
      </c>
      <c r="D16161" s="111" t="s">
        <v>10821</v>
      </c>
      <c r="E16161" s="132">
        <v>10000</v>
      </c>
      <c r="F16161" s="60"/>
      <c r="G16161" s="60">
        <f t="shared" si="258"/>
        <v>-10000</v>
      </c>
      <c r="H16161" s="718" t="s">
        <v>10738</v>
      </c>
    </row>
    <row r="16162" spans="1:8" ht="15" x14ac:dyDescent="0.2">
      <c r="A16162" s="747">
        <v>45147</v>
      </c>
      <c r="B16162" s="43" t="s">
        <v>10132</v>
      </c>
      <c r="C16162" s="65" t="s">
        <v>5791</v>
      </c>
      <c r="D16162" s="111" t="s">
        <v>372</v>
      </c>
      <c r="E16162" s="132">
        <v>1000</v>
      </c>
      <c r="F16162" s="60"/>
      <c r="G16162" s="60">
        <f t="shared" si="258"/>
        <v>-1000</v>
      </c>
      <c r="H16162" s="718" t="s">
        <v>10738</v>
      </c>
    </row>
    <row r="16163" spans="1:8" ht="15" x14ac:dyDescent="0.2">
      <c r="A16163" s="747">
        <v>45147</v>
      </c>
      <c r="B16163" s="43" t="s">
        <v>10405</v>
      </c>
      <c r="C16163" s="65" t="s">
        <v>5791</v>
      </c>
      <c r="E16163" s="132">
        <v>8000</v>
      </c>
      <c r="F16163" s="60"/>
      <c r="G16163" s="60">
        <f t="shared" si="258"/>
        <v>-8000</v>
      </c>
      <c r="H16163" s="718" t="s">
        <v>10738</v>
      </c>
    </row>
    <row r="16164" spans="1:8" ht="15" x14ac:dyDescent="0.2">
      <c r="A16164" s="747">
        <v>45147</v>
      </c>
      <c r="B16164" s="65" t="s">
        <v>25</v>
      </c>
      <c r="C16164" s="65" t="s">
        <v>394</v>
      </c>
      <c r="D16164" s="111" t="s">
        <v>10823</v>
      </c>
      <c r="E16164" s="132">
        <v>4000</v>
      </c>
      <c r="F16164" s="60"/>
      <c r="G16164" s="60">
        <f t="shared" si="258"/>
        <v>-4000</v>
      </c>
      <c r="H16164" s="718" t="s">
        <v>10738</v>
      </c>
    </row>
    <row r="16165" spans="1:8" ht="15" x14ac:dyDescent="0.2">
      <c r="A16165" s="747">
        <v>45147</v>
      </c>
      <c r="B16165" s="43" t="s">
        <v>10488</v>
      </c>
      <c r="C16165" s="65" t="s">
        <v>4916</v>
      </c>
      <c r="D16165" s="111" t="s">
        <v>10822</v>
      </c>
      <c r="E16165" s="132">
        <v>3000</v>
      </c>
      <c r="F16165" s="60"/>
      <c r="G16165" s="60">
        <f t="shared" si="258"/>
        <v>-3000</v>
      </c>
      <c r="H16165" s="718" t="s">
        <v>10738</v>
      </c>
    </row>
    <row r="16166" spans="1:8" ht="15" x14ac:dyDescent="0.2">
      <c r="A16166" s="747">
        <v>45147</v>
      </c>
      <c r="B16166" s="43" t="s">
        <v>9940</v>
      </c>
      <c r="C16166" s="65" t="s">
        <v>6843</v>
      </c>
      <c r="D16166" s="111" t="s">
        <v>11115</v>
      </c>
      <c r="E16166" s="132">
        <v>200000</v>
      </c>
      <c r="F16166" s="60"/>
      <c r="G16166" s="60">
        <f t="shared" si="258"/>
        <v>-200000</v>
      </c>
      <c r="H16166" s="718" t="s">
        <v>10738</v>
      </c>
    </row>
    <row r="16167" spans="1:8" ht="15" x14ac:dyDescent="0.2">
      <c r="A16167" s="747">
        <v>45147</v>
      </c>
      <c r="B16167" s="43" t="s">
        <v>10447</v>
      </c>
      <c r="C16167" s="65" t="s">
        <v>9568</v>
      </c>
      <c r="D16167" s="111" t="s">
        <v>10830</v>
      </c>
      <c r="E16167" s="132">
        <v>100000</v>
      </c>
      <c r="F16167" s="60"/>
      <c r="G16167" s="60">
        <f t="shared" si="258"/>
        <v>-100000</v>
      </c>
      <c r="H16167" s="718" t="s">
        <v>10738</v>
      </c>
    </row>
    <row r="16168" spans="1:8" ht="15" x14ac:dyDescent="0.2">
      <c r="A16168" s="747">
        <v>45147</v>
      </c>
      <c r="B16168" s="43" t="s">
        <v>103</v>
      </c>
      <c r="C16168" s="65" t="s">
        <v>103</v>
      </c>
      <c r="D16168" s="111" t="s">
        <v>10320</v>
      </c>
      <c r="E16168" s="132">
        <v>2500</v>
      </c>
      <c r="F16168" s="60"/>
      <c r="G16168" s="60">
        <f t="shared" si="258"/>
        <v>-2500</v>
      </c>
      <c r="H16168" s="718" t="s">
        <v>10738</v>
      </c>
    </row>
    <row r="16169" spans="1:8" ht="15" x14ac:dyDescent="0.2">
      <c r="A16169" s="747">
        <v>45147</v>
      </c>
      <c r="B16169" s="43" t="s">
        <v>103</v>
      </c>
      <c r="C16169" s="65" t="s">
        <v>394</v>
      </c>
      <c r="D16169" s="111" t="s">
        <v>10824</v>
      </c>
      <c r="E16169" s="132">
        <v>1000</v>
      </c>
      <c r="F16169" s="60"/>
      <c r="G16169" s="60">
        <f t="shared" si="258"/>
        <v>-1000</v>
      </c>
      <c r="H16169" s="718" t="s">
        <v>10738</v>
      </c>
    </row>
    <row r="16170" spans="1:8" ht="15" x14ac:dyDescent="0.2">
      <c r="A16170" s="747">
        <v>45147</v>
      </c>
      <c r="B16170" s="43" t="s">
        <v>9463</v>
      </c>
      <c r="C16170" s="65" t="s">
        <v>10628</v>
      </c>
      <c r="D16170" s="111" t="s">
        <v>10825</v>
      </c>
      <c r="E16170" s="132">
        <v>1000</v>
      </c>
      <c r="F16170" s="60"/>
      <c r="G16170" s="60">
        <f t="shared" si="258"/>
        <v>-1000</v>
      </c>
      <c r="H16170" s="718" t="s">
        <v>10738</v>
      </c>
    </row>
    <row r="16171" spans="1:8" ht="15" x14ac:dyDescent="0.2">
      <c r="A16171" s="747">
        <v>45147</v>
      </c>
      <c r="B16171" s="43" t="s">
        <v>9509</v>
      </c>
      <c r="C16171" s="65" t="s">
        <v>5791</v>
      </c>
      <c r="D16171" s="111" t="s">
        <v>10446</v>
      </c>
      <c r="E16171" s="132">
        <v>500</v>
      </c>
      <c r="F16171" s="60"/>
      <c r="G16171" s="60">
        <f t="shared" si="258"/>
        <v>-500</v>
      </c>
      <c r="H16171" s="718" t="s">
        <v>10738</v>
      </c>
    </row>
    <row r="16172" spans="1:8" ht="15" x14ac:dyDescent="0.2">
      <c r="A16172" s="747">
        <v>45148</v>
      </c>
      <c r="B16172" s="43" t="s">
        <v>9615</v>
      </c>
      <c r="C16172" s="65" t="s">
        <v>3174</v>
      </c>
      <c r="D16172" s="111" t="s">
        <v>10826</v>
      </c>
      <c r="E16172" s="132">
        <v>1630</v>
      </c>
      <c r="F16172" s="60"/>
      <c r="G16172" s="60">
        <f t="shared" si="258"/>
        <v>-1630</v>
      </c>
      <c r="H16172" s="718" t="s">
        <v>10738</v>
      </c>
    </row>
    <row r="16173" spans="1:8" ht="15" x14ac:dyDescent="0.2">
      <c r="A16173" s="747">
        <v>45148</v>
      </c>
      <c r="B16173" s="43" t="s">
        <v>9615</v>
      </c>
      <c r="C16173" s="65" t="s">
        <v>288</v>
      </c>
      <c r="D16173" s="111" t="s">
        <v>8537</v>
      </c>
      <c r="E16173" s="132">
        <v>1340</v>
      </c>
      <c r="F16173" s="60"/>
      <c r="G16173" s="60">
        <f t="shared" si="258"/>
        <v>-1340</v>
      </c>
      <c r="H16173" s="718" t="s">
        <v>10738</v>
      </c>
    </row>
    <row r="16174" spans="1:8" ht="15" x14ac:dyDescent="0.2">
      <c r="A16174" s="747">
        <v>45148</v>
      </c>
      <c r="B16174" s="43" t="s">
        <v>10405</v>
      </c>
      <c r="C16174" s="65" t="s">
        <v>5434</v>
      </c>
      <c r="D16174" s="111" t="s">
        <v>10827</v>
      </c>
      <c r="E16174" s="132">
        <v>13000</v>
      </c>
      <c r="F16174" s="60"/>
      <c r="G16174" s="60">
        <f t="shared" si="258"/>
        <v>-13000</v>
      </c>
      <c r="H16174" s="718" t="s">
        <v>10738</v>
      </c>
    </row>
    <row r="16175" spans="1:8" ht="15" x14ac:dyDescent="0.2">
      <c r="A16175" s="747">
        <v>45148</v>
      </c>
      <c r="B16175" s="43" t="s">
        <v>103</v>
      </c>
      <c r="C16175" s="65" t="s">
        <v>103</v>
      </c>
      <c r="D16175" s="111" t="s">
        <v>10320</v>
      </c>
      <c r="E16175" s="132">
        <v>2500</v>
      </c>
      <c r="F16175" s="60"/>
      <c r="G16175" s="60">
        <f t="shared" si="258"/>
        <v>-2500</v>
      </c>
      <c r="H16175" s="718" t="s">
        <v>10738</v>
      </c>
    </row>
    <row r="16176" spans="1:8" ht="15" x14ac:dyDescent="0.2">
      <c r="A16176" s="747">
        <v>45148</v>
      </c>
      <c r="B16176" s="43" t="s">
        <v>10405</v>
      </c>
      <c r="C16176" s="65" t="s">
        <v>394</v>
      </c>
      <c r="D16176" s="111" t="s">
        <v>4344</v>
      </c>
      <c r="E16176" s="132">
        <v>4280</v>
      </c>
      <c r="F16176" s="60"/>
      <c r="G16176" s="60">
        <f t="shared" si="258"/>
        <v>-4280</v>
      </c>
      <c r="H16176" s="718" t="s">
        <v>10738</v>
      </c>
    </row>
    <row r="16177" spans="1:8" ht="15" x14ac:dyDescent="0.2">
      <c r="A16177" s="747">
        <v>45148</v>
      </c>
      <c r="B16177" s="43" t="s">
        <v>16</v>
      </c>
      <c r="C16177" s="65" t="s">
        <v>8008</v>
      </c>
      <c r="D16177" s="111" t="s">
        <v>10846</v>
      </c>
      <c r="E16177" s="132">
        <v>30000</v>
      </c>
      <c r="F16177" s="60"/>
      <c r="G16177" s="60">
        <f t="shared" si="258"/>
        <v>-30000</v>
      </c>
      <c r="H16177" s="718" t="s">
        <v>10738</v>
      </c>
    </row>
    <row r="16178" spans="1:8" ht="15" x14ac:dyDescent="0.2">
      <c r="A16178" s="747">
        <v>45148</v>
      </c>
      <c r="B16178" s="43" t="s">
        <v>9463</v>
      </c>
      <c r="C16178" s="65" t="s">
        <v>10628</v>
      </c>
      <c r="D16178" s="111" t="s">
        <v>10825</v>
      </c>
      <c r="E16178" s="132">
        <v>500</v>
      </c>
      <c r="F16178" s="60"/>
      <c r="G16178" s="60">
        <f t="shared" si="258"/>
        <v>-500</v>
      </c>
      <c r="H16178" s="718" t="s">
        <v>10738</v>
      </c>
    </row>
    <row r="16179" spans="1:8" ht="15" x14ac:dyDescent="0.2">
      <c r="A16179" s="747">
        <v>45148</v>
      </c>
      <c r="B16179" s="43" t="s">
        <v>10686</v>
      </c>
      <c r="C16179" s="65" t="s">
        <v>10814</v>
      </c>
      <c r="D16179" s="111" t="s">
        <v>10843</v>
      </c>
      <c r="E16179" s="132">
        <v>200</v>
      </c>
      <c r="F16179" s="60"/>
      <c r="G16179" s="60">
        <f t="shared" si="258"/>
        <v>-200</v>
      </c>
      <c r="H16179" s="718" t="s">
        <v>10738</v>
      </c>
    </row>
    <row r="16180" spans="1:8" ht="15" x14ac:dyDescent="0.2">
      <c r="A16180" s="747">
        <v>45148</v>
      </c>
      <c r="B16180" s="43" t="s">
        <v>9509</v>
      </c>
      <c r="C16180" s="65" t="s">
        <v>394</v>
      </c>
      <c r="D16180" s="111" t="s">
        <v>10844</v>
      </c>
      <c r="E16180" s="132">
        <v>1000</v>
      </c>
      <c r="F16180" s="60"/>
      <c r="G16180" s="60">
        <f t="shared" si="258"/>
        <v>-1000</v>
      </c>
      <c r="H16180" s="718" t="s">
        <v>10738</v>
      </c>
    </row>
    <row r="16181" spans="1:8" ht="15" x14ac:dyDescent="0.2">
      <c r="A16181" s="747">
        <v>45148</v>
      </c>
      <c r="B16181" s="43" t="s">
        <v>9509</v>
      </c>
      <c r="C16181" s="65" t="s">
        <v>288</v>
      </c>
      <c r="D16181" s="111" t="s">
        <v>2452</v>
      </c>
      <c r="E16181" s="132">
        <v>1000</v>
      </c>
      <c r="F16181" s="60"/>
      <c r="G16181" s="60">
        <f t="shared" si="258"/>
        <v>-1000</v>
      </c>
      <c r="H16181" s="718" t="s">
        <v>10738</v>
      </c>
    </row>
    <row r="16182" spans="1:8" ht="15" x14ac:dyDescent="0.2">
      <c r="A16182" s="747">
        <v>45148</v>
      </c>
      <c r="B16182" s="43" t="s">
        <v>10447</v>
      </c>
      <c r="C16182" s="65" t="s">
        <v>3174</v>
      </c>
      <c r="D16182" s="111" t="s">
        <v>10845</v>
      </c>
      <c r="E16182" s="132">
        <v>2000</v>
      </c>
      <c r="F16182" s="60"/>
      <c r="G16182" s="60">
        <f t="shared" si="258"/>
        <v>-2000</v>
      </c>
      <c r="H16182" s="718" t="s">
        <v>10738</v>
      </c>
    </row>
    <row r="16183" spans="1:8" ht="15" x14ac:dyDescent="0.2">
      <c r="A16183" s="747">
        <v>45148</v>
      </c>
      <c r="B16183" s="43" t="s">
        <v>9615</v>
      </c>
      <c r="C16183" s="65" t="s">
        <v>3174</v>
      </c>
      <c r="D16183" s="111" t="s">
        <v>10847</v>
      </c>
      <c r="E16183" s="132">
        <v>2200</v>
      </c>
      <c r="F16183" s="60"/>
      <c r="G16183" s="60">
        <f t="shared" si="258"/>
        <v>-2200</v>
      </c>
      <c r="H16183" s="718" t="s">
        <v>10738</v>
      </c>
    </row>
    <row r="16184" spans="1:8" ht="15" customHeight="1" x14ac:dyDescent="0.2">
      <c r="A16184" s="747">
        <v>45148</v>
      </c>
      <c r="B16184" s="43" t="s">
        <v>9463</v>
      </c>
      <c r="C16184" s="65" t="s">
        <v>394</v>
      </c>
      <c r="D16184" s="111" t="s">
        <v>10848</v>
      </c>
      <c r="E16184" s="132">
        <v>1760</v>
      </c>
      <c r="F16184" s="60"/>
      <c r="G16184" s="60">
        <f t="shared" si="258"/>
        <v>-1760</v>
      </c>
      <c r="H16184" s="718" t="s">
        <v>10738</v>
      </c>
    </row>
    <row r="16185" spans="1:8" ht="15" x14ac:dyDescent="0.2">
      <c r="A16185" s="747">
        <v>45148</v>
      </c>
      <c r="B16185" s="43" t="s">
        <v>7886</v>
      </c>
      <c r="C16185" s="65" t="s">
        <v>795</v>
      </c>
      <c r="D16185" s="111" t="s">
        <v>10849</v>
      </c>
      <c r="E16185" s="132">
        <v>5600</v>
      </c>
      <c r="F16185" s="60"/>
      <c r="G16185" s="60">
        <f t="shared" si="258"/>
        <v>-5600</v>
      </c>
      <c r="H16185" s="718" t="s">
        <v>10738</v>
      </c>
    </row>
    <row r="16186" spans="1:8" ht="15" x14ac:dyDescent="0.2">
      <c r="A16186" s="747">
        <v>45148</v>
      </c>
      <c r="B16186" s="65" t="s">
        <v>11021</v>
      </c>
      <c r="C16186" s="65" t="s">
        <v>795</v>
      </c>
      <c r="D16186" s="111" t="s">
        <v>372</v>
      </c>
      <c r="E16186" s="132">
        <v>650</v>
      </c>
      <c r="F16186" s="60"/>
      <c r="G16186" s="60">
        <f t="shared" si="258"/>
        <v>-650</v>
      </c>
      <c r="H16186" s="718" t="s">
        <v>10738</v>
      </c>
    </row>
    <row r="16187" spans="1:8" ht="15" x14ac:dyDescent="0.2">
      <c r="A16187" s="747">
        <v>45148</v>
      </c>
      <c r="B16187" s="43" t="s">
        <v>10341</v>
      </c>
      <c r="C16187" s="65" t="s">
        <v>795</v>
      </c>
      <c r="D16187" s="111" t="s">
        <v>372</v>
      </c>
      <c r="E16187" s="132">
        <v>3200</v>
      </c>
      <c r="F16187" s="60"/>
      <c r="G16187" s="60">
        <f t="shared" si="258"/>
        <v>-3200</v>
      </c>
      <c r="H16187" s="718" t="s">
        <v>10738</v>
      </c>
    </row>
    <row r="16188" spans="1:8" ht="15" x14ac:dyDescent="0.2">
      <c r="A16188" s="747">
        <v>45148</v>
      </c>
      <c r="B16188" s="43" t="s">
        <v>8122</v>
      </c>
      <c r="C16188" s="65" t="s">
        <v>795</v>
      </c>
      <c r="D16188" s="111" t="s">
        <v>372</v>
      </c>
      <c r="E16188" s="132">
        <v>3400</v>
      </c>
      <c r="F16188" s="60"/>
      <c r="G16188" s="60">
        <f t="shared" si="258"/>
        <v>-3400</v>
      </c>
      <c r="H16188" s="718" t="s">
        <v>10738</v>
      </c>
    </row>
    <row r="16189" spans="1:8" ht="15" x14ac:dyDescent="0.2">
      <c r="A16189" s="747">
        <v>45148</v>
      </c>
      <c r="B16189" s="43" t="s">
        <v>10488</v>
      </c>
      <c r="C16189" s="65" t="s">
        <v>795</v>
      </c>
      <c r="D16189" s="111" t="s">
        <v>372</v>
      </c>
      <c r="E16189" s="132">
        <v>1050</v>
      </c>
      <c r="F16189" s="60"/>
      <c r="G16189" s="60">
        <f t="shared" si="258"/>
        <v>-1050</v>
      </c>
      <c r="H16189" s="718" t="s">
        <v>10738</v>
      </c>
    </row>
    <row r="16190" spans="1:8" ht="15" x14ac:dyDescent="0.2">
      <c r="A16190" s="747">
        <v>45148</v>
      </c>
      <c r="B16190" s="43" t="s">
        <v>10686</v>
      </c>
      <c r="C16190" s="65" t="s">
        <v>795</v>
      </c>
      <c r="D16190" s="111" t="s">
        <v>372</v>
      </c>
      <c r="E16190" s="132">
        <v>2100</v>
      </c>
      <c r="F16190" s="60"/>
      <c r="G16190" s="60">
        <f t="shared" si="258"/>
        <v>-2100</v>
      </c>
      <c r="H16190" s="718" t="s">
        <v>10738</v>
      </c>
    </row>
    <row r="16191" spans="1:8" ht="15" x14ac:dyDescent="0.2">
      <c r="A16191" s="747">
        <v>45148</v>
      </c>
      <c r="B16191" s="43" t="s">
        <v>16</v>
      </c>
      <c r="C16191" s="65" t="s">
        <v>1504</v>
      </c>
      <c r="D16191" s="111" t="s">
        <v>372</v>
      </c>
      <c r="E16191" s="132">
        <v>2000</v>
      </c>
      <c r="F16191" s="60"/>
      <c r="G16191" s="60">
        <f t="shared" si="258"/>
        <v>-2000</v>
      </c>
      <c r="H16191" s="718" t="s">
        <v>10738</v>
      </c>
    </row>
    <row r="16192" spans="1:8" ht="15" x14ac:dyDescent="0.2">
      <c r="A16192" s="747">
        <v>45148</v>
      </c>
      <c r="B16192" s="43" t="s">
        <v>10253</v>
      </c>
      <c r="C16192" s="65" t="s">
        <v>1237</v>
      </c>
      <c r="D16192" s="111" t="s">
        <v>10850</v>
      </c>
      <c r="E16192" s="132">
        <v>17360</v>
      </c>
      <c r="F16192" s="60"/>
      <c r="G16192" s="60">
        <f t="shared" ref="G16192:G16238" si="259">F16192-E16192</f>
        <v>-17360</v>
      </c>
      <c r="H16192" s="718" t="s">
        <v>10738</v>
      </c>
    </row>
    <row r="16193" spans="1:8" ht="15" x14ac:dyDescent="0.2">
      <c r="A16193" s="747">
        <v>45149</v>
      </c>
      <c r="B16193" s="43" t="s">
        <v>3979</v>
      </c>
      <c r="C16193" s="65" t="s">
        <v>3061</v>
      </c>
      <c r="D16193" s="111" t="s">
        <v>372</v>
      </c>
      <c r="E16193" s="132">
        <v>20000</v>
      </c>
      <c r="F16193" s="60"/>
      <c r="G16193" s="60">
        <f t="shared" si="259"/>
        <v>-20000</v>
      </c>
      <c r="H16193" s="718" t="s">
        <v>10738</v>
      </c>
    </row>
    <row r="16194" spans="1:8" ht="15" customHeight="1" x14ac:dyDescent="0.2">
      <c r="A16194" s="747">
        <v>45149</v>
      </c>
      <c r="B16194" s="43" t="s">
        <v>9509</v>
      </c>
      <c r="C16194" s="65" t="s">
        <v>5791</v>
      </c>
      <c r="D16194" s="111" t="s">
        <v>372</v>
      </c>
      <c r="E16194" s="132">
        <v>2800</v>
      </c>
      <c r="F16194" s="60"/>
      <c r="G16194" s="60">
        <f t="shared" si="259"/>
        <v>-2800</v>
      </c>
      <c r="H16194" s="718" t="s">
        <v>10738</v>
      </c>
    </row>
    <row r="16195" spans="1:8" ht="15" customHeight="1" x14ac:dyDescent="0.2">
      <c r="A16195" s="747">
        <v>45149</v>
      </c>
      <c r="B16195" s="43" t="s">
        <v>8653</v>
      </c>
      <c r="C16195" s="65" t="s">
        <v>63</v>
      </c>
      <c r="D16195" s="111" t="s">
        <v>10851</v>
      </c>
      <c r="E16195" s="132">
        <v>6000</v>
      </c>
      <c r="F16195" s="60"/>
      <c r="G16195" s="60">
        <f t="shared" si="259"/>
        <v>-6000</v>
      </c>
      <c r="H16195" s="718" t="s">
        <v>10738</v>
      </c>
    </row>
    <row r="16196" spans="1:8" ht="15" x14ac:dyDescent="0.2">
      <c r="A16196" s="747">
        <v>45149</v>
      </c>
      <c r="B16196" s="43" t="s">
        <v>8982</v>
      </c>
      <c r="C16196" s="65" t="s">
        <v>288</v>
      </c>
      <c r="D16196" s="111" t="s">
        <v>8243</v>
      </c>
      <c r="E16196" s="132">
        <v>200</v>
      </c>
      <c r="F16196" s="60"/>
      <c r="G16196" s="60">
        <f t="shared" si="259"/>
        <v>-200</v>
      </c>
      <c r="H16196" s="718" t="s">
        <v>10738</v>
      </c>
    </row>
    <row r="16197" spans="1:8" ht="15" x14ac:dyDescent="0.2">
      <c r="A16197" s="747">
        <v>45149</v>
      </c>
      <c r="B16197" s="43" t="s">
        <v>9509</v>
      </c>
      <c r="C16197" s="65" t="s">
        <v>5791</v>
      </c>
      <c r="D16197" s="111" t="s">
        <v>372</v>
      </c>
      <c r="E16197" s="132">
        <v>600</v>
      </c>
      <c r="F16197" s="60"/>
      <c r="G16197" s="60">
        <f t="shared" si="259"/>
        <v>-600</v>
      </c>
      <c r="H16197" s="718" t="s">
        <v>10738</v>
      </c>
    </row>
    <row r="16198" spans="1:8" ht="15" customHeight="1" x14ac:dyDescent="0.2">
      <c r="A16198" s="747">
        <v>45150</v>
      </c>
      <c r="B16198" s="43" t="s">
        <v>103</v>
      </c>
      <c r="C16198" s="65" t="s">
        <v>103</v>
      </c>
      <c r="D16198" s="111" t="s">
        <v>10320</v>
      </c>
      <c r="E16198" s="132">
        <v>3000</v>
      </c>
      <c r="F16198" s="60"/>
      <c r="G16198" s="60">
        <f t="shared" si="259"/>
        <v>-3000</v>
      </c>
      <c r="H16198" s="718" t="s">
        <v>10738</v>
      </c>
    </row>
    <row r="16199" spans="1:8" ht="15" x14ac:dyDescent="0.2">
      <c r="A16199" s="747">
        <v>45150</v>
      </c>
      <c r="B16199" s="43" t="s">
        <v>10488</v>
      </c>
      <c r="C16199" s="65" t="s">
        <v>5791</v>
      </c>
      <c r="D16199" s="111" t="s">
        <v>372</v>
      </c>
      <c r="E16199" s="132">
        <v>300</v>
      </c>
      <c r="F16199" s="60"/>
      <c r="G16199" s="60">
        <f t="shared" si="259"/>
        <v>-300</v>
      </c>
      <c r="H16199" s="718" t="s">
        <v>10738</v>
      </c>
    </row>
    <row r="16200" spans="1:8" ht="15" x14ac:dyDescent="0.2">
      <c r="A16200" s="747">
        <v>45150</v>
      </c>
      <c r="B16200" s="43" t="s">
        <v>10405</v>
      </c>
      <c r="C16200" s="65" t="s">
        <v>5434</v>
      </c>
      <c r="D16200" s="111" t="s">
        <v>10854</v>
      </c>
      <c r="E16200" s="132">
        <v>2000</v>
      </c>
      <c r="F16200" s="60"/>
      <c r="G16200" s="60">
        <f t="shared" si="259"/>
        <v>-2000</v>
      </c>
      <c r="H16200" s="718" t="s">
        <v>10738</v>
      </c>
    </row>
    <row r="16201" spans="1:8" ht="15" x14ac:dyDescent="0.2">
      <c r="A16201" s="747">
        <v>45150</v>
      </c>
      <c r="B16201" s="43" t="s">
        <v>9463</v>
      </c>
      <c r="C16201" s="65" t="s">
        <v>394</v>
      </c>
      <c r="D16201" s="111" t="s">
        <v>10855</v>
      </c>
      <c r="E16201" s="132">
        <v>12200</v>
      </c>
      <c r="F16201" s="60"/>
      <c r="G16201" s="60">
        <f t="shared" si="259"/>
        <v>-12200</v>
      </c>
      <c r="H16201" s="718" t="s">
        <v>10738</v>
      </c>
    </row>
    <row r="16202" spans="1:8" ht="15" x14ac:dyDescent="0.2">
      <c r="A16202" s="747">
        <v>45150</v>
      </c>
      <c r="B16202" s="43" t="s">
        <v>9877</v>
      </c>
      <c r="C16202" s="65" t="s">
        <v>1519</v>
      </c>
      <c r="D16202" s="111" t="s">
        <v>10328</v>
      </c>
      <c r="E16202" s="132">
        <v>250000</v>
      </c>
      <c r="F16202" s="60"/>
      <c r="G16202" s="60">
        <f t="shared" si="259"/>
        <v>-250000</v>
      </c>
      <c r="H16202" s="718" t="s">
        <v>10738</v>
      </c>
    </row>
    <row r="16203" spans="1:8" ht="15" x14ac:dyDescent="0.2">
      <c r="A16203" s="747">
        <v>45150</v>
      </c>
      <c r="B16203" s="43" t="s">
        <v>10405</v>
      </c>
      <c r="C16203" s="65" t="s">
        <v>394</v>
      </c>
      <c r="D16203" s="111" t="s">
        <v>4344</v>
      </c>
      <c r="E16203" s="132">
        <v>1500</v>
      </c>
      <c r="F16203" s="60"/>
      <c r="G16203" s="60">
        <f t="shared" si="259"/>
        <v>-1500</v>
      </c>
      <c r="H16203" s="718" t="s">
        <v>10738</v>
      </c>
    </row>
    <row r="16204" spans="1:8" ht="15" customHeight="1" x14ac:dyDescent="0.2">
      <c r="A16204" s="747">
        <v>45150</v>
      </c>
      <c r="B16204" s="43" t="s">
        <v>10488</v>
      </c>
      <c r="C16204" s="65" t="s">
        <v>3174</v>
      </c>
      <c r="D16204" s="111" t="s">
        <v>9521</v>
      </c>
      <c r="E16204" s="132">
        <v>5470</v>
      </c>
      <c r="F16204" s="60"/>
      <c r="G16204" s="60">
        <f t="shared" si="259"/>
        <v>-5470</v>
      </c>
      <c r="H16204" s="718" t="s">
        <v>10738</v>
      </c>
    </row>
    <row r="16205" spans="1:8" ht="15" customHeight="1" x14ac:dyDescent="0.2">
      <c r="A16205" s="747">
        <v>45150</v>
      </c>
      <c r="B16205" s="43" t="s">
        <v>10405</v>
      </c>
      <c r="C16205" s="65" t="s">
        <v>3174</v>
      </c>
      <c r="D16205" s="111" t="s">
        <v>10867</v>
      </c>
      <c r="E16205" s="132">
        <v>19300</v>
      </c>
      <c r="F16205" s="60"/>
      <c r="G16205" s="60">
        <f t="shared" si="259"/>
        <v>-19300</v>
      </c>
      <c r="H16205" s="718" t="s">
        <v>10738</v>
      </c>
    </row>
    <row r="16206" spans="1:8" ht="15" customHeight="1" x14ac:dyDescent="0.2">
      <c r="A16206" s="747">
        <v>45150</v>
      </c>
      <c r="B16206" s="43" t="s">
        <v>10488</v>
      </c>
      <c r="C16206" s="65" t="s">
        <v>3174</v>
      </c>
      <c r="D16206" s="111" t="s">
        <v>10868</v>
      </c>
      <c r="E16206" s="132">
        <v>13000</v>
      </c>
      <c r="F16206" s="60"/>
      <c r="G16206" s="60">
        <f t="shared" si="259"/>
        <v>-13000</v>
      </c>
      <c r="H16206" s="718" t="s">
        <v>10738</v>
      </c>
    </row>
    <row r="16207" spans="1:8" ht="15" customHeight="1" x14ac:dyDescent="0.2">
      <c r="A16207" s="747">
        <v>45150</v>
      </c>
      <c r="B16207" s="43" t="s">
        <v>10405</v>
      </c>
      <c r="C16207" s="560" t="s">
        <v>3174</v>
      </c>
      <c r="D16207" s="909" t="s">
        <v>10871</v>
      </c>
      <c r="E16207" s="561">
        <v>6167</v>
      </c>
      <c r="F16207" s="60"/>
      <c r="G16207" s="60">
        <f t="shared" si="259"/>
        <v>-6167</v>
      </c>
      <c r="H16207" s="718" t="s">
        <v>10738</v>
      </c>
    </row>
    <row r="16208" spans="1:8" ht="15" customHeight="1" x14ac:dyDescent="0.2">
      <c r="A16208" s="747">
        <v>45150</v>
      </c>
      <c r="B16208" s="43" t="s">
        <v>10341</v>
      </c>
      <c r="C16208" s="560" t="s">
        <v>3174</v>
      </c>
      <c r="D16208" s="909" t="s">
        <v>10871</v>
      </c>
      <c r="E16208" s="561">
        <v>6167</v>
      </c>
      <c r="F16208" s="60"/>
      <c r="G16208" s="60">
        <f t="shared" si="259"/>
        <v>-6167</v>
      </c>
      <c r="H16208" s="718" t="s">
        <v>10738</v>
      </c>
    </row>
    <row r="16209" spans="1:8" ht="15" customHeight="1" x14ac:dyDescent="0.2">
      <c r="A16209" s="747">
        <v>45150</v>
      </c>
      <c r="B16209" s="43" t="s">
        <v>10488</v>
      </c>
      <c r="C16209" s="560" t="s">
        <v>3174</v>
      </c>
      <c r="D16209" s="909" t="s">
        <v>10871</v>
      </c>
      <c r="E16209" s="561">
        <v>6167</v>
      </c>
      <c r="F16209" s="60"/>
      <c r="G16209" s="60">
        <f t="shared" si="259"/>
        <v>-6167</v>
      </c>
      <c r="H16209" s="718" t="s">
        <v>10738</v>
      </c>
    </row>
    <row r="16210" spans="1:8" ht="15" customHeight="1" x14ac:dyDescent="0.2">
      <c r="A16210" s="747">
        <v>45150</v>
      </c>
      <c r="B16210" s="43" t="s">
        <v>10405</v>
      </c>
      <c r="C16210" s="679" t="s">
        <v>3174</v>
      </c>
      <c r="D16210" s="929" t="s">
        <v>10872</v>
      </c>
      <c r="E16210" s="681">
        <v>14673</v>
      </c>
      <c r="F16210" s="60"/>
      <c r="G16210" s="60">
        <f t="shared" si="259"/>
        <v>-14673</v>
      </c>
      <c r="H16210" s="718" t="s">
        <v>10738</v>
      </c>
    </row>
    <row r="16211" spans="1:8" ht="15" customHeight="1" x14ac:dyDescent="0.2">
      <c r="A16211" s="747">
        <v>45150</v>
      </c>
      <c r="B16211" s="43" t="s">
        <v>10341</v>
      </c>
      <c r="C16211" s="679" t="s">
        <v>3174</v>
      </c>
      <c r="D16211" s="929" t="s">
        <v>10872</v>
      </c>
      <c r="E16211" s="681">
        <v>14673</v>
      </c>
      <c r="F16211" s="60"/>
      <c r="G16211" s="60">
        <f t="shared" si="259"/>
        <v>-14673</v>
      </c>
      <c r="H16211" s="718" t="s">
        <v>10738</v>
      </c>
    </row>
    <row r="16212" spans="1:8" ht="15" customHeight="1" x14ac:dyDescent="0.2">
      <c r="A16212" s="747">
        <v>45150</v>
      </c>
      <c r="B16212" s="43" t="s">
        <v>10488</v>
      </c>
      <c r="C16212" s="679" t="s">
        <v>3174</v>
      </c>
      <c r="D16212" s="929" t="s">
        <v>10872</v>
      </c>
      <c r="E16212" s="681">
        <v>14673</v>
      </c>
      <c r="F16212" s="60"/>
      <c r="G16212" s="60">
        <f t="shared" si="259"/>
        <v>-14673</v>
      </c>
      <c r="H16212" s="718" t="s">
        <v>10738</v>
      </c>
    </row>
    <row r="16213" spans="1:8" ht="15" customHeight="1" x14ac:dyDescent="0.2">
      <c r="A16213" s="747">
        <v>45150</v>
      </c>
      <c r="B16213" s="43" t="s">
        <v>10405</v>
      </c>
      <c r="C16213" s="560" t="s">
        <v>3174</v>
      </c>
      <c r="D16213" s="909" t="s">
        <v>10873</v>
      </c>
      <c r="E16213" s="561">
        <v>14167</v>
      </c>
      <c r="F16213" s="60"/>
      <c r="G16213" s="60">
        <f t="shared" si="259"/>
        <v>-14167</v>
      </c>
      <c r="H16213" s="718" t="s">
        <v>10738</v>
      </c>
    </row>
    <row r="16214" spans="1:8" ht="15" customHeight="1" x14ac:dyDescent="0.2">
      <c r="A16214" s="747">
        <v>45150</v>
      </c>
      <c r="B16214" s="43" t="s">
        <v>10341</v>
      </c>
      <c r="C16214" s="560" t="s">
        <v>3174</v>
      </c>
      <c r="D16214" s="909" t="s">
        <v>10873</v>
      </c>
      <c r="E16214" s="561">
        <v>14167</v>
      </c>
      <c r="F16214" s="60"/>
      <c r="G16214" s="60">
        <f t="shared" si="259"/>
        <v>-14167</v>
      </c>
      <c r="H16214" s="718" t="s">
        <v>10738</v>
      </c>
    </row>
    <row r="16215" spans="1:8" ht="15" customHeight="1" x14ac:dyDescent="0.2">
      <c r="A16215" s="747">
        <v>45150</v>
      </c>
      <c r="B16215" s="43" t="s">
        <v>10488</v>
      </c>
      <c r="C16215" s="560" t="s">
        <v>3174</v>
      </c>
      <c r="D16215" s="909" t="s">
        <v>10873</v>
      </c>
      <c r="E16215" s="561">
        <v>14167</v>
      </c>
      <c r="F16215" s="60"/>
      <c r="G16215" s="60">
        <f t="shared" si="259"/>
        <v>-14167</v>
      </c>
      <c r="H16215" s="718" t="s">
        <v>10738</v>
      </c>
    </row>
    <row r="16216" spans="1:8" ht="15" customHeight="1" x14ac:dyDescent="0.2">
      <c r="A16216" s="747">
        <v>45150</v>
      </c>
      <c r="B16216" s="43" t="s">
        <v>10405</v>
      </c>
      <c r="C16216" s="65" t="s">
        <v>8896</v>
      </c>
      <c r="D16216" s="111" t="s">
        <v>10870</v>
      </c>
      <c r="E16216" s="132">
        <v>60000</v>
      </c>
      <c r="F16216" s="60"/>
      <c r="G16216" s="60">
        <f t="shared" si="259"/>
        <v>-60000</v>
      </c>
      <c r="H16216" s="718" t="s">
        <v>10738</v>
      </c>
    </row>
    <row r="16217" spans="1:8" ht="15" x14ac:dyDescent="0.2">
      <c r="A16217" s="747">
        <v>45150</v>
      </c>
      <c r="B16217" s="43" t="s">
        <v>9509</v>
      </c>
      <c r="C16217" s="65" t="s">
        <v>361</v>
      </c>
      <c r="D16217" s="111" t="s">
        <v>10869</v>
      </c>
      <c r="E16217" s="132">
        <v>18000</v>
      </c>
      <c r="F16217" s="60"/>
      <c r="G16217" s="60">
        <f t="shared" si="259"/>
        <v>-18000</v>
      </c>
      <c r="H16217" s="718" t="s">
        <v>10738</v>
      </c>
    </row>
    <row r="16218" spans="1:8" ht="15" x14ac:dyDescent="0.2">
      <c r="A16218" s="747">
        <v>45150</v>
      </c>
      <c r="B16218" s="43" t="s">
        <v>2957</v>
      </c>
      <c r="C16218" s="65" t="s">
        <v>394</v>
      </c>
      <c r="D16218" s="111" t="s">
        <v>6543</v>
      </c>
      <c r="E16218" s="132">
        <v>3390</v>
      </c>
      <c r="F16218" s="60"/>
      <c r="G16218" s="60">
        <f t="shared" si="259"/>
        <v>-3390</v>
      </c>
      <c r="H16218" s="718" t="s">
        <v>10738</v>
      </c>
    </row>
    <row r="16219" spans="1:8" ht="15" x14ac:dyDescent="0.2">
      <c r="A16219" s="747">
        <v>45150</v>
      </c>
      <c r="B16219" s="43" t="s">
        <v>10488</v>
      </c>
      <c r="C16219" s="65" t="s">
        <v>10345</v>
      </c>
      <c r="D16219" s="111" t="s">
        <v>10346</v>
      </c>
      <c r="E16219" s="132">
        <v>36104</v>
      </c>
      <c r="F16219" s="60"/>
      <c r="G16219" s="60">
        <f t="shared" si="259"/>
        <v>-36104</v>
      </c>
      <c r="H16219" s="718" t="s">
        <v>10738</v>
      </c>
    </row>
    <row r="16220" spans="1:8" ht="15" x14ac:dyDescent="0.2">
      <c r="A16220" s="747">
        <v>45153</v>
      </c>
      <c r="B16220" s="43" t="s">
        <v>9769</v>
      </c>
      <c r="C16220" s="65" t="s">
        <v>3476</v>
      </c>
      <c r="D16220" s="111" t="s">
        <v>9633</v>
      </c>
      <c r="E16220" s="132">
        <v>30000</v>
      </c>
      <c r="F16220" s="60"/>
      <c r="G16220" s="60">
        <f t="shared" si="259"/>
        <v>-30000</v>
      </c>
      <c r="H16220" s="718" t="s">
        <v>10738</v>
      </c>
    </row>
    <row r="16221" spans="1:8" ht="15" x14ac:dyDescent="0.2">
      <c r="A16221" s="747">
        <v>45153</v>
      </c>
      <c r="B16221" s="43" t="s">
        <v>10488</v>
      </c>
      <c r="C16221" s="65" t="s">
        <v>3476</v>
      </c>
      <c r="D16221" s="111" t="s">
        <v>9633</v>
      </c>
      <c r="E16221" s="132">
        <v>30000</v>
      </c>
      <c r="F16221" s="60"/>
      <c r="G16221" s="60">
        <f t="shared" si="259"/>
        <v>-30000</v>
      </c>
      <c r="H16221" s="718" t="s">
        <v>10738</v>
      </c>
    </row>
    <row r="16222" spans="1:8" ht="15" x14ac:dyDescent="0.2">
      <c r="A16222" s="747">
        <v>45153</v>
      </c>
      <c r="B16222" s="43" t="s">
        <v>10405</v>
      </c>
      <c r="C16222" s="65" t="s">
        <v>288</v>
      </c>
      <c r="D16222" s="111" t="s">
        <v>10876</v>
      </c>
      <c r="E16222" s="132">
        <v>1400</v>
      </c>
      <c r="F16222" s="60"/>
      <c r="G16222" s="60">
        <f t="shared" si="259"/>
        <v>-1400</v>
      </c>
      <c r="H16222" s="718" t="s">
        <v>10738</v>
      </c>
    </row>
    <row r="16223" spans="1:8" ht="15" x14ac:dyDescent="0.2">
      <c r="A16223" s="747">
        <v>45153</v>
      </c>
      <c r="B16223" s="43" t="s">
        <v>10405</v>
      </c>
      <c r="C16223" s="65" t="s">
        <v>5791</v>
      </c>
      <c r="D16223" s="111" t="s">
        <v>10874</v>
      </c>
      <c r="E16223" s="132">
        <v>4000</v>
      </c>
      <c r="F16223" s="60"/>
      <c r="G16223" s="60">
        <f t="shared" si="259"/>
        <v>-4000</v>
      </c>
      <c r="H16223" s="718" t="s">
        <v>10738</v>
      </c>
    </row>
    <row r="16224" spans="1:8" ht="15" x14ac:dyDescent="0.2">
      <c r="A16224" s="747">
        <v>45153</v>
      </c>
      <c r="B16224" s="43" t="s">
        <v>10488</v>
      </c>
      <c r="C16224" s="65" t="s">
        <v>3174</v>
      </c>
      <c r="D16224" s="111" t="s">
        <v>10875</v>
      </c>
      <c r="E16224" s="132">
        <v>16050</v>
      </c>
      <c r="F16224" s="60"/>
      <c r="G16224" s="60">
        <f t="shared" si="259"/>
        <v>-16050</v>
      </c>
      <c r="H16224" s="718" t="s">
        <v>10738</v>
      </c>
    </row>
    <row r="16225" spans="1:8" ht="15" x14ac:dyDescent="0.2">
      <c r="A16225" s="747">
        <v>45153</v>
      </c>
      <c r="B16225" s="43" t="s">
        <v>9615</v>
      </c>
      <c r="C16225" s="65" t="s">
        <v>7029</v>
      </c>
      <c r="D16225" s="111" t="s">
        <v>10877</v>
      </c>
      <c r="E16225" s="132">
        <v>5000</v>
      </c>
      <c r="F16225" s="60"/>
      <c r="G16225" s="60">
        <f t="shared" si="259"/>
        <v>-5000</v>
      </c>
      <c r="H16225" s="718" t="s">
        <v>10738</v>
      </c>
    </row>
    <row r="16226" spans="1:8" ht="15" x14ac:dyDescent="0.2">
      <c r="A16226" s="747">
        <v>45153</v>
      </c>
      <c r="B16226" s="65" t="s">
        <v>25</v>
      </c>
      <c r="C16226" s="65" t="s">
        <v>4100</v>
      </c>
      <c r="D16226" s="111" t="s">
        <v>10878</v>
      </c>
      <c r="E16226" s="132">
        <v>2750</v>
      </c>
      <c r="F16226" s="60"/>
      <c r="G16226" s="60">
        <f t="shared" si="259"/>
        <v>-2750</v>
      </c>
      <c r="H16226" s="718" t="s">
        <v>10738</v>
      </c>
    </row>
    <row r="16227" spans="1:8" ht="15" x14ac:dyDescent="0.2">
      <c r="A16227" s="747">
        <v>45153</v>
      </c>
      <c r="B16227" s="43" t="s">
        <v>16</v>
      </c>
      <c r="C16227" s="65" t="s">
        <v>103</v>
      </c>
      <c r="D16227" s="111" t="s">
        <v>10320</v>
      </c>
      <c r="E16227" s="132">
        <v>3500</v>
      </c>
      <c r="F16227" s="60"/>
      <c r="G16227" s="60">
        <f t="shared" si="259"/>
        <v>-3500</v>
      </c>
      <c r="H16227" s="718" t="s">
        <v>10738</v>
      </c>
    </row>
    <row r="16228" spans="1:8" ht="15" x14ac:dyDescent="0.2">
      <c r="A16228" s="747">
        <v>45153</v>
      </c>
      <c r="B16228" s="43" t="s">
        <v>10488</v>
      </c>
      <c r="C16228" s="65" t="s">
        <v>5791</v>
      </c>
      <c r="D16228" s="111" t="s">
        <v>372</v>
      </c>
      <c r="E16228" s="132">
        <v>1000</v>
      </c>
      <c r="F16228" s="60"/>
      <c r="G16228" s="60">
        <f t="shared" si="259"/>
        <v>-1000</v>
      </c>
      <c r="H16228" s="718" t="s">
        <v>10738</v>
      </c>
    </row>
    <row r="16229" spans="1:8" ht="15" x14ac:dyDescent="0.2">
      <c r="A16229" s="747">
        <v>45153</v>
      </c>
      <c r="B16229" s="43" t="s">
        <v>9509</v>
      </c>
      <c r="C16229" s="65" t="s">
        <v>5791</v>
      </c>
      <c r="D16229" s="111" t="s">
        <v>372</v>
      </c>
      <c r="E16229" s="132">
        <v>600</v>
      </c>
      <c r="F16229" s="60"/>
      <c r="G16229" s="60">
        <f t="shared" si="259"/>
        <v>-600</v>
      </c>
      <c r="H16229" s="718" t="s">
        <v>10738</v>
      </c>
    </row>
    <row r="16230" spans="1:8" ht="15" x14ac:dyDescent="0.2">
      <c r="A16230" s="747">
        <v>45153</v>
      </c>
      <c r="B16230" s="43" t="s">
        <v>10405</v>
      </c>
      <c r="C16230" s="65" t="s">
        <v>5791</v>
      </c>
      <c r="D16230" s="111" t="s">
        <v>9813</v>
      </c>
      <c r="E16230" s="132">
        <v>1200</v>
      </c>
      <c r="F16230" s="60"/>
      <c r="G16230" s="60">
        <f t="shared" si="259"/>
        <v>-1200</v>
      </c>
      <c r="H16230" s="718" t="s">
        <v>10738</v>
      </c>
    </row>
    <row r="16231" spans="1:8" ht="15" x14ac:dyDescent="0.2">
      <c r="A16231" s="747">
        <v>45153</v>
      </c>
      <c r="B16231" s="43" t="s">
        <v>10488</v>
      </c>
      <c r="C16231" s="65" t="s">
        <v>3174</v>
      </c>
      <c r="D16231" s="111" t="s">
        <v>2289</v>
      </c>
      <c r="E16231" s="132">
        <v>12776</v>
      </c>
      <c r="F16231" s="60"/>
      <c r="G16231" s="60">
        <f t="shared" si="259"/>
        <v>-12776</v>
      </c>
      <c r="H16231" s="718" t="s">
        <v>10738</v>
      </c>
    </row>
    <row r="16232" spans="1:8" ht="24" x14ac:dyDescent="0.2">
      <c r="A16232" s="747">
        <v>45154</v>
      </c>
      <c r="B16232" s="65" t="s">
        <v>10341</v>
      </c>
      <c r="C16232" s="560" t="s">
        <v>3174</v>
      </c>
      <c r="D16232" s="753" t="s">
        <v>10866</v>
      </c>
      <c r="E16232" s="561">
        <v>27800</v>
      </c>
      <c r="F16232" s="60"/>
      <c r="G16232" s="60">
        <f t="shared" si="259"/>
        <v>-27800</v>
      </c>
      <c r="H16232" s="718" t="s">
        <v>10738</v>
      </c>
    </row>
    <row r="16233" spans="1:8" ht="24" x14ac:dyDescent="0.2">
      <c r="A16233" s="747">
        <v>45154</v>
      </c>
      <c r="B16233" s="65" t="s">
        <v>9463</v>
      </c>
      <c r="C16233" s="560" t="s">
        <v>3174</v>
      </c>
      <c r="D16233" s="753" t="s">
        <v>10866</v>
      </c>
      <c r="E16233" s="561">
        <v>27800</v>
      </c>
      <c r="F16233" s="60"/>
      <c r="G16233" s="60">
        <f t="shared" si="259"/>
        <v>-27800</v>
      </c>
      <c r="H16233" s="718" t="s">
        <v>10738</v>
      </c>
    </row>
    <row r="16234" spans="1:8" ht="24" x14ac:dyDescent="0.2">
      <c r="A16234" s="747">
        <v>45154</v>
      </c>
      <c r="B16234" s="65" t="s">
        <v>9509</v>
      </c>
      <c r="C16234" s="560" t="s">
        <v>3174</v>
      </c>
      <c r="D16234" s="753" t="s">
        <v>10866</v>
      </c>
      <c r="E16234" s="561">
        <v>27800</v>
      </c>
      <c r="F16234" s="60"/>
      <c r="G16234" s="60">
        <f t="shared" si="259"/>
        <v>-27800</v>
      </c>
      <c r="H16234" s="718" t="s">
        <v>10738</v>
      </c>
    </row>
    <row r="16235" spans="1:8" ht="24" x14ac:dyDescent="0.2">
      <c r="A16235" s="747">
        <v>45154</v>
      </c>
      <c r="B16235" s="65" t="s">
        <v>10253</v>
      </c>
      <c r="C16235" s="560" t="s">
        <v>3174</v>
      </c>
      <c r="D16235" s="753" t="s">
        <v>10866</v>
      </c>
      <c r="E16235" s="561">
        <v>27800</v>
      </c>
      <c r="F16235" s="60"/>
      <c r="G16235" s="60">
        <f t="shared" si="259"/>
        <v>-27800</v>
      </c>
      <c r="H16235" s="718" t="s">
        <v>10738</v>
      </c>
    </row>
    <row r="16236" spans="1:8" ht="24" x14ac:dyDescent="0.2">
      <c r="A16236" s="747">
        <v>45154</v>
      </c>
      <c r="B16236" s="65" t="s">
        <v>10405</v>
      </c>
      <c r="C16236" s="560" t="s">
        <v>3174</v>
      </c>
      <c r="D16236" s="753" t="s">
        <v>10866</v>
      </c>
      <c r="E16236" s="561">
        <v>27800</v>
      </c>
      <c r="F16236" s="60"/>
      <c r="G16236" s="60">
        <f t="shared" si="259"/>
        <v>-27800</v>
      </c>
      <c r="H16236" s="718" t="s">
        <v>10738</v>
      </c>
    </row>
    <row r="16237" spans="1:8" ht="15" x14ac:dyDescent="0.2">
      <c r="A16237" s="747">
        <v>45154</v>
      </c>
      <c r="B16237" s="43" t="s">
        <v>10488</v>
      </c>
      <c r="C16237" s="65" t="s">
        <v>8150</v>
      </c>
      <c r="D16237" s="111" t="s">
        <v>10879</v>
      </c>
      <c r="E16237" s="132">
        <v>100000</v>
      </c>
      <c r="F16237" s="60"/>
      <c r="G16237" s="60">
        <f t="shared" si="259"/>
        <v>-100000</v>
      </c>
      <c r="H16237" s="718" t="s">
        <v>10738</v>
      </c>
    </row>
    <row r="16238" spans="1:8" ht="15" x14ac:dyDescent="0.2">
      <c r="A16238" s="747">
        <v>45154</v>
      </c>
      <c r="B16238" s="43" t="s">
        <v>7886</v>
      </c>
      <c r="C16238" s="65" t="s">
        <v>10880</v>
      </c>
      <c r="D16238" s="111" t="s">
        <v>10881</v>
      </c>
      <c r="E16238" s="132">
        <v>205000</v>
      </c>
      <c r="F16238" s="60"/>
      <c r="G16238" s="60">
        <f t="shared" si="259"/>
        <v>-205000</v>
      </c>
      <c r="H16238" s="718" t="s">
        <v>10738</v>
      </c>
    </row>
    <row r="16239" spans="1:8" ht="15" x14ac:dyDescent="0.2">
      <c r="A16239" s="747">
        <v>45154</v>
      </c>
      <c r="B16239" s="43" t="s">
        <v>10351</v>
      </c>
      <c r="C16239" s="679" t="s">
        <v>8483</v>
      </c>
      <c r="D16239" s="929" t="s">
        <v>10882</v>
      </c>
      <c r="E16239" s="681">
        <v>72078</v>
      </c>
      <c r="F16239" s="60"/>
      <c r="G16239" s="60">
        <f t="shared" ref="G16239:G16304" si="260">F16239-E16239</f>
        <v>-72078</v>
      </c>
      <c r="H16239" s="718" t="s">
        <v>10738</v>
      </c>
    </row>
    <row r="16240" spans="1:8" ht="15" x14ac:dyDescent="0.2">
      <c r="A16240" s="747">
        <v>45154</v>
      </c>
      <c r="B16240" s="43" t="s">
        <v>9463</v>
      </c>
      <c r="C16240" s="679" t="s">
        <v>8483</v>
      </c>
      <c r="D16240" s="929" t="s">
        <v>10882</v>
      </c>
      <c r="E16240" s="681">
        <v>150000</v>
      </c>
      <c r="F16240" s="60"/>
      <c r="G16240" s="60">
        <f t="shared" si="260"/>
        <v>-150000</v>
      </c>
      <c r="H16240" s="718" t="s">
        <v>10738</v>
      </c>
    </row>
    <row r="16241" spans="1:8" ht="15" x14ac:dyDescent="0.2">
      <c r="A16241" s="747">
        <v>45154</v>
      </c>
      <c r="B16241" s="43" t="s">
        <v>9877</v>
      </c>
      <c r="C16241" s="679" t="s">
        <v>8483</v>
      </c>
      <c r="D16241" s="929" t="s">
        <v>10882</v>
      </c>
      <c r="E16241" s="681">
        <v>372320</v>
      </c>
      <c r="F16241" s="60"/>
      <c r="G16241" s="60">
        <f t="shared" si="260"/>
        <v>-372320</v>
      </c>
      <c r="H16241" s="718" t="s">
        <v>10738</v>
      </c>
    </row>
    <row r="16242" spans="1:8" ht="15" x14ac:dyDescent="0.2">
      <c r="A16242" s="747">
        <v>45154</v>
      </c>
      <c r="B16242" s="43" t="s">
        <v>10253</v>
      </c>
      <c r="C16242" s="679" t="s">
        <v>8483</v>
      </c>
      <c r="D16242" s="929" t="s">
        <v>10882</v>
      </c>
      <c r="E16242" s="681">
        <v>300000</v>
      </c>
      <c r="F16242" s="60"/>
      <c r="G16242" s="60">
        <f t="shared" si="260"/>
        <v>-300000</v>
      </c>
      <c r="H16242" s="718" t="s">
        <v>10738</v>
      </c>
    </row>
    <row r="16243" spans="1:8" ht="15" x14ac:dyDescent="0.2">
      <c r="A16243" s="747">
        <v>45154</v>
      </c>
      <c r="B16243" s="43" t="s">
        <v>10488</v>
      </c>
      <c r="C16243" s="679" t="s">
        <v>8483</v>
      </c>
      <c r="D16243" s="929" t="s">
        <v>10882</v>
      </c>
      <c r="E16243" s="681">
        <v>100000</v>
      </c>
      <c r="F16243" s="60"/>
      <c r="G16243" s="60">
        <f t="shared" si="260"/>
        <v>-100000</v>
      </c>
      <c r="H16243" s="718" t="s">
        <v>10738</v>
      </c>
    </row>
    <row r="16244" spans="1:8" ht="15" x14ac:dyDescent="0.2">
      <c r="A16244" s="747">
        <v>45154</v>
      </c>
      <c r="B16244" s="43" t="s">
        <v>10341</v>
      </c>
      <c r="C16244" s="679" t="s">
        <v>8483</v>
      </c>
      <c r="D16244" s="929" t="s">
        <v>10882</v>
      </c>
      <c r="E16244" s="681">
        <v>5602</v>
      </c>
      <c r="F16244" s="60"/>
      <c r="G16244" s="60">
        <f t="shared" si="260"/>
        <v>-5602</v>
      </c>
      <c r="H16244" s="718" t="s">
        <v>10738</v>
      </c>
    </row>
    <row r="16245" spans="1:8" ht="15" x14ac:dyDescent="0.2">
      <c r="A16245" s="747">
        <v>45154</v>
      </c>
      <c r="B16245" s="43" t="s">
        <v>10076</v>
      </c>
      <c r="C16245" s="65" t="s">
        <v>6912</v>
      </c>
      <c r="D16245" s="111" t="s">
        <v>372</v>
      </c>
      <c r="E16245" s="132">
        <v>6000</v>
      </c>
      <c r="F16245" s="60"/>
      <c r="G16245" s="60">
        <f t="shared" si="260"/>
        <v>-6000</v>
      </c>
      <c r="H16245" s="718" t="s">
        <v>10738</v>
      </c>
    </row>
    <row r="16246" spans="1:8" ht="15" x14ac:dyDescent="0.2">
      <c r="A16246" s="747">
        <v>45154</v>
      </c>
      <c r="B16246" s="43" t="s">
        <v>10488</v>
      </c>
      <c r="C16246" s="65" t="s">
        <v>3174</v>
      </c>
      <c r="D16246" s="111" t="s">
        <v>10936</v>
      </c>
      <c r="E16246" s="132">
        <v>18000</v>
      </c>
      <c r="F16246" s="60"/>
      <c r="G16246" s="60">
        <f t="shared" si="260"/>
        <v>-18000</v>
      </c>
      <c r="H16246" s="718" t="s">
        <v>10738</v>
      </c>
    </row>
    <row r="16247" spans="1:8" ht="15" x14ac:dyDescent="0.2">
      <c r="A16247" s="747">
        <v>45154</v>
      </c>
      <c r="B16247" s="43" t="s">
        <v>10447</v>
      </c>
      <c r="C16247" s="65" t="s">
        <v>3174</v>
      </c>
      <c r="D16247" s="111" t="s">
        <v>10924</v>
      </c>
      <c r="E16247" s="132">
        <v>65000</v>
      </c>
      <c r="F16247" s="60"/>
      <c r="G16247" s="60">
        <f t="shared" si="260"/>
        <v>-65000</v>
      </c>
      <c r="H16247" s="718" t="s">
        <v>10738</v>
      </c>
    </row>
    <row r="16248" spans="1:8" ht="15" x14ac:dyDescent="0.2">
      <c r="A16248" s="747">
        <v>45154</v>
      </c>
      <c r="B16248" s="43" t="s">
        <v>8122</v>
      </c>
      <c r="C16248" s="65" t="s">
        <v>394</v>
      </c>
      <c r="D16248" s="111" t="s">
        <v>5431</v>
      </c>
      <c r="E16248" s="132">
        <v>4000</v>
      </c>
      <c r="F16248" s="60"/>
      <c r="G16248" s="60">
        <f t="shared" si="260"/>
        <v>-4000</v>
      </c>
      <c r="H16248" s="718" t="s">
        <v>10738</v>
      </c>
    </row>
    <row r="16249" spans="1:8" ht="15" x14ac:dyDescent="0.2">
      <c r="A16249" s="747">
        <v>45154</v>
      </c>
      <c r="B16249" s="43" t="s">
        <v>9516</v>
      </c>
      <c r="C16249" s="65" t="s">
        <v>394</v>
      </c>
      <c r="D16249" s="111" t="s">
        <v>5431</v>
      </c>
      <c r="E16249" s="132">
        <v>11800</v>
      </c>
      <c r="F16249" s="60"/>
      <c r="G16249" s="60">
        <f t="shared" si="260"/>
        <v>-11800</v>
      </c>
      <c r="H16249" s="718" t="s">
        <v>10738</v>
      </c>
    </row>
    <row r="16250" spans="1:8" ht="15" x14ac:dyDescent="0.2">
      <c r="A16250" s="747">
        <v>45154</v>
      </c>
      <c r="B16250" s="43" t="s">
        <v>10253</v>
      </c>
      <c r="C16250" s="65" t="s">
        <v>394</v>
      </c>
      <c r="D16250" s="111" t="s">
        <v>5431</v>
      </c>
      <c r="E16250" s="132">
        <v>4250</v>
      </c>
      <c r="F16250" s="60"/>
      <c r="G16250" s="60">
        <f t="shared" si="260"/>
        <v>-4250</v>
      </c>
      <c r="H16250" s="718" t="s">
        <v>10738</v>
      </c>
    </row>
    <row r="16251" spans="1:8" ht="15" x14ac:dyDescent="0.2">
      <c r="A16251" s="747">
        <v>45154</v>
      </c>
      <c r="B16251" s="43" t="s">
        <v>10888</v>
      </c>
      <c r="C16251" s="65" t="s">
        <v>394</v>
      </c>
      <c r="D16251" s="111" t="s">
        <v>5431</v>
      </c>
      <c r="E16251" s="132">
        <v>2000</v>
      </c>
      <c r="F16251" s="60"/>
      <c r="G16251" s="60">
        <f t="shared" si="260"/>
        <v>-2000</v>
      </c>
      <c r="H16251" s="718" t="s">
        <v>10738</v>
      </c>
    </row>
    <row r="16252" spans="1:8" ht="15" x14ac:dyDescent="0.2">
      <c r="A16252" s="747">
        <v>45154</v>
      </c>
      <c r="B16252" s="43" t="s">
        <v>9463</v>
      </c>
      <c r="C16252" s="65" t="s">
        <v>394</v>
      </c>
      <c r="D16252" s="111" t="s">
        <v>5431</v>
      </c>
      <c r="E16252" s="132">
        <v>3000</v>
      </c>
      <c r="F16252" s="60"/>
      <c r="G16252" s="60">
        <f t="shared" si="260"/>
        <v>-3000</v>
      </c>
      <c r="H16252" s="718" t="s">
        <v>10738</v>
      </c>
    </row>
    <row r="16253" spans="1:8" ht="15" x14ac:dyDescent="0.2">
      <c r="A16253" s="747">
        <v>45154</v>
      </c>
      <c r="B16253" s="43" t="s">
        <v>37</v>
      </c>
      <c r="C16253" s="65" t="s">
        <v>394</v>
      </c>
      <c r="D16253" s="111" t="s">
        <v>5431</v>
      </c>
      <c r="E16253" s="132">
        <v>4000</v>
      </c>
      <c r="F16253" s="60"/>
      <c r="G16253" s="60">
        <f t="shared" si="260"/>
        <v>-4000</v>
      </c>
      <c r="H16253" s="718" t="s">
        <v>10738</v>
      </c>
    </row>
    <row r="16254" spans="1:8" ht="15" x14ac:dyDescent="0.2">
      <c r="A16254" s="747">
        <v>45154</v>
      </c>
      <c r="B16254" s="43" t="s">
        <v>9516</v>
      </c>
      <c r="C16254" s="65" t="s">
        <v>394</v>
      </c>
      <c r="D16254" s="111" t="s">
        <v>5431</v>
      </c>
      <c r="E16254" s="132">
        <v>4000</v>
      </c>
      <c r="F16254" s="60"/>
      <c r="G16254" s="60">
        <f t="shared" si="260"/>
        <v>-4000</v>
      </c>
      <c r="H16254" s="718" t="s">
        <v>10738</v>
      </c>
    </row>
    <row r="16255" spans="1:8" ht="15" x14ac:dyDescent="0.2">
      <c r="A16255" s="747">
        <v>45154</v>
      </c>
      <c r="B16255" s="43" t="s">
        <v>8982</v>
      </c>
      <c r="C16255" s="65" t="s">
        <v>394</v>
      </c>
      <c r="D16255" s="111" t="s">
        <v>5431</v>
      </c>
      <c r="E16255" s="132">
        <v>5000</v>
      </c>
      <c r="F16255" s="60"/>
      <c r="G16255" s="60">
        <f t="shared" si="260"/>
        <v>-5000</v>
      </c>
      <c r="H16255" s="718" t="s">
        <v>10738</v>
      </c>
    </row>
    <row r="16256" spans="1:8" ht="15" x14ac:dyDescent="0.2">
      <c r="A16256" s="747">
        <v>45154</v>
      </c>
      <c r="B16256" s="43" t="s">
        <v>9877</v>
      </c>
      <c r="C16256" s="65" t="s">
        <v>394</v>
      </c>
      <c r="D16256" s="111" t="s">
        <v>5431</v>
      </c>
      <c r="E16256" s="132">
        <v>7000</v>
      </c>
      <c r="F16256" s="60"/>
      <c r="G16256" s="60">
        <f t="shared" si="260"/>
        <v>-7000</v>
      </c>
      <c r="H16256" s="718" t="s">
        <v>10738</v>
      </c>
    </row>
    <row r="16257" spans="1:8" ht="15" x14ac:dyDescent="0.2">
      <c r="A16257" s="747">
        <v>45154</v>
      </c>
      <c r="B16257" s="43" t="s">
        <v>7886</v>
      </c>
      <c r="C16257" s="65" t="s">
        <v>6912</v>
      </c>
      <c r="D16257" s="111" t="s">
        <v>10889</v>
      </c>
      <c r="E16257" s="132">
        <v>5000</v>
      </c>
      <c r="F16257" s="60"/>
      <c r="G16257" s="60">
        <f t="shared" si="260"/>
        <v>-5000</v>
      </c>
      <c r="H16257" s="718" t="s">
        <v>10738</v>
      </c>
    </row>
    <row r="16258" spans="1:8" ht="15" x14ac:dyDescent="0.2">
      <c r="A16258" s="747">
        <v>45154</v>
      </c>
      <c r="B16258" s="43" t="s">
        <v>10488</v>
      </c>
      <c r="C16258" s="65" t="s">
        <v>3174</v>
      </c>
      <c r="D16258" s="111" t="s">
        <v>7004</v>
      </c>
      <c r="E16258" s="132">
        <v>17540</v>
      </c>
      <c r="F16258" s="60"/>
      <c r="G16258" s="60">
        <f t="shared" si="260"/>
        <v>-17540</v>
      </c>
      <c r="H16258" s="718" t="s">
        <v>10738</v>
      </c>
    </row>
    <row r="16259" spans="1:8" ht="15" x14ac:dyDescent="0.2">
      <c r="A16259" s="747">
        <v>45154</v>
      </c>
      <c r="B16259" s="43" t="s">
        <v>9516</v>
      </c>
      <c r="C16259" s="65" t="s">
        <v>3174</v>
      </c>
      <c r="D16259" s="111" t="s">
        <v>4485</v>
      </c>
      <c r="E16259" s="132">
        <v>49205</v>
      </c>
      <c r="F16259" s="60"/>
      <c r="G16259" s="60">
        <f t="shared" si="260"/>
        <v>-49205</v>
      </c>
      <c r="H16259" s="718" t="s">
        <v>10738</v>
      </c>
    </row>
    <row r="16260" spans="1:8" ht="15" x14ac:dyDescent="0.2">
      <c r="A16260" s="747">
        <v>45154</v>
      </c>
      <c r="B16260" s="43" t="s">
        <v>10488</v>
      </c>
      <c r="C16260" s="65" t="s">
        <v>5791</v>
      </c>
      <c r="D16260" s="111" t="s">
        <v>10446</v>
      </c>
      <c r="E16260" s="132">
        <v>300</v>
      </c>
      <c r="F16260" s="60"/>
      <c r="G16260" s="60">
        <f t="shared" si="260"/>
        <v>-300</v>
      </c>
      <c r="H16260" s="718" t="s">
        <v>10738</v>
      </c>
    </row>
    <row r="16261" spans="1:8" ht="15" x14ac:dyDescent="0.2">
      <c r="A16261" s="747">
        <v>45154</v>
      </c>
      <c r="B16261" s="43" t="s">
        <v>10488</v>
      </c>
      <c r="C16261" s="65" t="s">
        <v>5791</v>
      </c>
      <c r="D16261" s="111" t="s">
        <v>372</v>
      </c>
      <c r="E16261" s="132">
        <v>2000</v>
      </c>
      <c r="F16261" s="60"/>
      <c r="G16261" s="60">
        <f t="shared" si="260"/>
        <v>-2000</v>
      </c>
      <c r="H16261" s="718" t="s">
        <v>10738</v>
      </c>
    </row>
    <row r="16262" spans="1:8" ht="15" x14ac:dyDescent="0.2">
      <c r="A16262" s="747">
        <v>45154</v>
      </c>
      <c r="B16262" s="43" t="s">
        <v>10686</v>
      </c>
      <c r="C16262" s="65" t="s">
        <v>8460</v>
      </c>
      <c r="D16262" s="111" t="s">
        <v>9527</v>
      </c>
      <c r="E16262" s="132">
        <v>2600</v>
      </c>
      <c r="F16262" s="60"/>
      <c r="G16262" s="60">
        <f t="shared" si="260"/>
        <v>-2600</v>
      </c>
      <c r="H16262" s="718" t="s">
        <v>10738</v>
      </c>
    </row>
    <row r="16263" spans="1:8" ht="15" x14ac:dyDescent="0.2">
      <c r="A16263" s="747">
        <v>45154</v>
      </c>
      <c r="B16263" s="43" t="s">
        <v>10076</v>
      </c>
      <c r="C16263" s="65" t="s">
        <v>5791</v>
      </c>
      <c r="D16263" s="111" t="s">
        <v>372</v>
      </c>
      <c r="E16263" s="132">
        <v>2000</v>
      </c>
      <c r="F16263" s="60"/>
      <c r="G16263" s="60">
        <f t="shared" si="260"/>
        <v>-2000</v>
      </c>
      <c r="H16263" s="718" t="s">
        <v>10738</v>
      </c>
    </row>
    <row r="16264" spans="1:8" ht="15" x14ac:dyDescent="0.2">
      <c r="A16264" s="747">
        <v>45154</v>
      </c>
      <c r="B16264" s="43" t="s">
        <v>9463</v>
      </c>
      <c r="C16264" s="65" t="s">
        <v>5791</v>
      </c>
      <c r="D16264" s="111" t="s">
        <v>372</v>
      </c>
      <c r="E16264" s="132">
        <v>2000</v>
      </c>
      <c r="F16264" s="60"/>
      <c r="G16264" s="60">
        <f t="shared" si="260"/>
        <v>-2000</v>
      </c>
      <c r="H16264" s="718" t="s">
        <v>10738</v>
      </c>
    </row>
    <row r="16265" spans="1:8" ht="15" x14ac:dyDescent="0.2">
      <c r="A16265" s="747">
        <v>45154</v>
      </c>
      <c r="B16265" s="43" t="s">
        <v>10341</v>
      </c>
      <c r="C16265" s="65" t="s">
        <v>5791</v>
      </c>
      <c r="D16265" s="111" t="s">
        <v>372</v>
      </c>
      <c r="E16265" s="132">
        <v>2000</v>
      </c>
      <c r="F16265" s="60"/>
      <c r="G16265" s="60">
        <f t="shared" si="260"/>
        <v>-2000</v>
      </c>
      <c r="H16265" s="718" t="s">
        <v>10738</v>
      </c>
    </row>
    <row r="16266" spans="1:8" ht="15" x14ac:dyDescent="0.2">
      <c r="A16266" s="747">
        <v>45154</v>
      </c>
      <c r="B16266" s="65" t="s">
        <v>25</v>
      </c>
      <c r="C16266" s="65" t="s">
        <v>8230</v>
      </c>
      <c r="D16266" s="111" t="s">
        <v>6398</v>
      </c>
      <c r="E16266" s="132">
        <v>2500</v>
      </c>
      <c r="F16266" s="60"/>
      <c r="G16266" s="60">
        <f t="shared" si="260"/>
        <v>-2500</v>
      </c>
      <c r="H16266" s="718" t="s">
        <v>10738</v>
      </c>
    </row>
    <row r="16267" spans="1:8" ht="15" x14ac:dyDescent="0.2">
      <c r="A16267" s="747">
        <v>45154</v>
      </c>
      <c r="B16267" s="43" t="s">
        <v>103</v>
      </c>
      <c r="C16267" s="65" t="s">
        <v>8230</v>
      </c>
      <c r="D16267" s="111" t="s">
        <v>6398</v>
      </c>
      <c r="E16267" s="132">
        <v>7000</v>
      </c>
      <c r="F16267" s="60"/>
      <c r="G16267" s="60">
        <f t="shared" si="260"/>
        <v>-7000</v>
      </c>
      <c r="H16267" s="718" t="s">
        <v>10738</v>
      </c>
    </row>
    <row r="16268" spans="1:8" ht="15" x14ac:dyDescent="0.2">
      <c r="A16268" s="747">
        <v>45155</v>
      </c>
      <c r="B16268" s="43" t="s">
        <v>10488</v>
      </c>
      <c r="C16268" s="65" t="s">
        <v>5791</v>
      </c>
      <c r="D16268" s="111" t="s">
        <v>372</v>
      </c>
      <c r="E16268" s="132">
        <v>2000</v>
      </c>
      <c r="F16268" s="60"/>
      <c r="G16268" s="60">
        <f t="shared" si="260"/>
        <v>-2000</v>
      </c>
      <c r="H16268" s="718" t="s">
        <v>10738</v>
      </c>
    </row>
    <row r="16269" spans="1:8" ht="15" x14ac:dyDescent="0.2">
      <c r="A16269" s="747">
        <v>45155</v>
      </c>
      <c r="B16269" s="43" t="s">
        <v>10341</v>
      </c>
      <c r="C16269" s="65" t="s">
        <v>3174</v>
      </c>
      <c r="D16269" s="111" t="s">
        <v>10890</v>
      </c>
      <c r="E16269" s="132">
        <v>40000</v>
      </c>
      <c r="F16269" s="60"/>
      <c r="G16269" s="60">
        <f t="shared" si="260"/>
        <v>-40000</v>
      </c>
      <c r="H16269" s="718" t="s">
        <v>10738</v>
      </c>
    </row>
    <row r="16270" spans="1:8" ht="15" x14ac:dyDescent="0.2">
      <c r="A16270" s="747">
        <v>45155</v>
      </c>
      <c r="B16270" s="43" t="s">
        <v>9509</v>
      </c>
      <c r="C16270" s="65" t="s">
        <v>3174</v>
      </c>
      <c r="D16270" s="111" t="s">
        <v>10899</v>
      </c>
      <c r="E16270" s="132">
        <v>2000</v>
      </c>
      <c r="F16270" s="60"/>
      <c r="G16270" s="60">
        <f t="shared" si="260"/>
        <v>-2000</v>
      </c>
      <c r="H16270" s="718" t="s">
        <v>10738</v>
      </c>
    </row>
    <row r="16271" spans="1:8" ht="15" x14ac:dyDescent="0.2">
      <c r="A16271" s="747">
        <v>45155</v>
      </c>
      <c r="B16271" s="43" t="s">
        <v>10447</v>
      </c>
      <c r="C16271" s="65" t="s">
        <v>5791</v>
      </c>
      <c r="D16271" s="111" t="s">
        <v>10446</v>
      </c>
      <c r="E16271" s="132">
        <v>200</v>
      </c>
      <c r="F16271" s="60"/>
      <c r="G16271" s="60">
        <f t="shared" si="260"/>
        <v>-200</v>
      </c>
      <c r="H16271" s="718" t="s">
        <v>10738</v>
      </c>
    </row>
    <row r="16272" spans="1:8" ht="15" x14ac:dyDescent="0.2">
      <c r="A16272" s="747">
        <v>45155</v>
      </c>
      <c r="B16272" s="43" t="s">
        <v>16</v>
      </c>
      <c r="C16272" s="65" t="s">
        <v>103</v>
      </c>
      <c r="D16272" s="111" t="s">
        <v>10320</v>
      </c>
      <c r="E16272" s="132">
        <v>3500</v>
      </c>
      <c r="F16272" s="60"/>
      <c r="G16272" s="60">
        <f t="shared" si="260"/>
        <v>-3500</v>
      </c>
      <c r="H16272" s="718" t="s">
        <v>10738</v>
      </c>
    </row>
    <row r="16273" spans="1:8" ht="15" x14ac:dyDescent="0.2">
      <c r="A16273" s="747">
        <v>45155</v>
      </c>
      <c r="B16273" s="43" t="s">
        <v>10405</v>
      </c>
      <c r="C16273" s="65" t="s">
        <v>3174</v>
      </c>
      <c r="D16273" s="111" t="s">
        <v>10891</v>
      </c>
      <c r="E16273" s="132">
        <v>230</v>
      </c>
      <c r="F16273" s="60"/>
      <c r="G16273" s="60">
        <f t="shared" si="260"/>
        <v>-230</v>
      </c>
      <c r="H16273" s="718" t="s">
        <v>10738</v>
      </c>
    </row>
    <row r="16274" spans="1:8" ht="15" x14ac:dyDescent="0.2">
      <c r="A16274" s="747">
        <v>45155</v>
      </c>
      <c r="B16274" s="43" t="s">
        <v>10076</v>
      </c>
      <c r="C16274" s="65" t="s">
        <v>3174</v>
      </c>
      <c r="D16274" s="111" t="s">
        <v>10892</v>
      </c>
      <c r="E16274" s="132">
        <v>12936</v>
      </c>
      <c r="F16274" s="60"/>
      <c r="G16274" s="60">
        <f t="shared" si="260"/>
        <v>-12936</v>
      </c>
      <c r="H16274" s="718" t="s">
        <v>10738</v>
      </c>
    </row>
    <row r="16275" spans="1:8" ht="15" x14ac:dyDescent="0.2">
      <c r="A16275" s="747">
        <v>45155</v>
      </c>
      <c r="B16275" s="43" t="s">
        <v>9615</v>
      </c>
      <c r="C16275" s="65" t="s">
        <v>7029</v>
      </c>
      <c r="D16275" s="111" t="s">
        <v>10877</v>
      </c>
      <c r="E16275" s="132">
        <v>4500</v>
      </c>
      <c r="F16275" s="60"/>
      <c r="G16275" s="60">
        <f t="shared" si="260"/>
        <v>-4500</v>
      </c>
      <c r="H16275" s="718" t="s">
        <v>10738</v>
      </c>
    </row>
    <row r="16276" spans="1:8" ht="15" x14ac:dyDescent="0.2">
      <c r="A16276" s="747">
        <v>45155</v>
      </c>
      <c r="B16276" s="43" t="s">
        <v>10405</v>
      </c>
      <c r="C16276" s="65" t="s">
        <v>7029</v>
      </c>
      <c r="D16276" s="111" t="s">
        <v>10877</v>
      </c>
      <c r="E16276" s="132">
        <v>5000</v>
      </c>
      <c r="F16276" s="60"/>
      <c r="G16276" s="60">
        <f t="shared" si="260"/>
        <v>-5000</v>
      </c>
      <c r="H16276" s="718" t="s">
        <v>10738</v>
      </c>
    </row>
    <row r="16277" spans="1:8" ht="15" x14ac:dyDescent="0.2">
      <c r="A16277" s="747">
        <v>45155</v>
      </c>
      <c r="B16277" s="43" t="s">
        <v>10686</v>
      </c>
      <c r="C16277" s="65" t="s">
        <v>3174</v>
      </c>
      <c r="D16277" s="111" t="s">
        <v>10893</v>
      </c>
      <c r="E16277" s="132">
        <v>48000</v>
      </c>
      <c r="F16277" s="60"/>
      <c r="G16277" s="60">
        <f t="shared" si="260"/>
        <v>-48000</v>
      </c>
      <c r="H16277" s="718" t="s">
        <v>10738</v>
      </c>
    </row>
    <row r="16278" spans="1:8" ht="15" x14ac:dyDescent="0.2">
      <c r="A16278" s="747">
        <v>45155</v>
      </c>
      <c r="B16278" s="43" t="s">
        <v>10076</v>
      </c>
      <c r="C16278" s="65" t="s">
        <v>3174</v>
      </c>
      <c r="D16278" s="111" t="s">
        <v>10894</v>
      </c>
      <c r="E16278" s="132">
        <v>13500</v>
      </c>
      <c r="F16278" s="60"/>
      <c r="G16278" s="60">
        <f t="shared" si="260"/>
        <v>-13500</v>
      </c>
      <c r="H16278" s="718" t="s">
        <v>10738</v>
      </c>
    </row>
    <row r="16279" spans="1:8" ht="15" x14ac:dyDescent="0.2">
      <c r="A16279" s="747">
        <v>45155</v>
      </c>
      <c r="B16279" s="43" t="s">
        <v>10132</v>
      </c>
      <c r="C16279" s="65" t="s">
        <v>6533</v>
      </c>
      <c r="D16279" s="111" t="s">
        <v>10895</v>
      </c>
      <c r="E16279" s="132">
        <v>50000</v>
      </c>
      <c r="F16279" s="60"/>
      <c r="G16279" s="60">
        <f t="shared" si="260"/>
        <v>-50000</v>
      </c>
      <c r="H16279" s="718" t="s">
        <v>10738</v>
      </c>
    </row>
    <row r="16280" spans="1:8" ht="15" x14ac:dyDescent="0.2">
      <c r="A16280" s="747">
        <v>45155</v>
      </c>
      <c r="B16280" s="43" t="s">
        <v>10076</v>
      </c>
      <c r="C16280" s="65" t="s">
        <v>5791</v>
      </c>
      <c r="D16280" s="111" t="s">
        <v>372</v>
      </c>
      <c r="E16280" s="132">
        <v>600</v>
      </c>
      <c r="F16280" s="60"/>
      <c r="G16280" s="60">
        <f t="shared" si="260"/>
        <v>-600</v>
      </c>
      <c r="H16280" s="718" t="s">
        <v>10738</v>
      </c>
    </row>
    <row r="16281" spans="1:8" ht="15" x14ac:dyDescent="0.2">
      <c r="A16281" s="747">
        <v>45155</v>
      </c>
      <c r="B16281" s="43" t="s">
        <v>10076</v>
      </c>
      <c r="C16281" s="65" t="s">
        <v>5791</v>
      </c>
      <c r="D16281" s="111" t="s">
        <v>10446</v>
      </c>
      <c r="E16281" s="132">
        <v>300</v>
      </c>
      <c r="F16281" s="60"/>
      <c r="G16281" s="60">
        <f t="shared" si="260"/>
        <v>-300</v>
      </c>
      <c r="H16281" s="718" t="s">
        <v>10738</v>
      </c>
    </row>
    <row r="16282" spans="1:8" ht="15" x14ac:dyDescent="0.2">
      <c r="A16282" s="747">
        <v>45155</v>
      </c>
      <c r="B16282" s="43" t="s">
        <v>10341</v>
      </c>
      <c r="C16282" s="65" t="s">
        <v>5791</v>
      </c>
      <c r="D16282" s="111" t="s">
        <v>372</v>
      </c>
      <c r="E16282" s="132">
        <v>1500</v>
      </c>
      <c r="F16282" s="60"/>
      <c r="G16282" s="60">
        <f t="shared" si="260"/>
        <v>-1500</v>
      </c>
      <c r="H16282" s="718" t="s">
        <v>10738</v>
      </c>
    </row>
    <row r="16283" spans="1:8" ht="15" x14ac:dyDescent="0.2">
      <c r="A16283" s="747">
        <v>45155</v>
      </c>
      <c r="B16283" s="43" t="s">
        <v>10341</v>
      </c>
      <c r="C16283" s="65" t="s">
        <v>3174</v>
      </c>
      <c r="D16283" s="111" t="s">
        <v>10896</v>
      </c>
      <c r="E16283" s="132">
        <v>35500</v>
      </c>
      <c r="F16283" s="60"/>
      <c r="G16283" s="60">
        <f t="shared" si="260"/>
        <v>-35500</v>
      </c>
      <c r="H16283" s="718" t="s">
        <v>10738</v>
      </c>
    </row>
    <row r="16284" spans="1:8" ht="15" x14ac:dyDescent="0.2">
      <c r="A16284" s="747">
        <v>45155</v>
      </c>
      <c r="B16284" s="43" t="s">
        <v>10253</v>
      </c>
      <c r="C16284" s="65" t="s">
        <v>9858</v>
      </c>
      <c r="D16284" s="111" t="s">
        <v>10976</v>
      </c>
      <c r="E16284" s="132">
        <v>100000</v>
      </c>
      <c r="F16284" s="60"/>
      <c r="G16284" s="60">
        <f t="shared" si="260"/>
        <v>-100000</v>
      </c>
      <c r="H16284" s="718" t="s">
        <v>10738</v>
      </c>
    </row>
    <row r="16285" spans="1:8" ht="15" x14ac:dyDescent="0.2">
      <c r="A16285" s="747">
        <v>45156</v>
      </c>
      <c r="B16285" s="43" t="s">
        <v>16</v>
      </c>
      <c r="C16285" s="65" t="s">
        <v>3024</v>
      </c>
      <c r="D16285" s="111" t="s">
        <v>10897</v>
      </c>
      <c r="E16285" s="132">
        <v>9340</v>
      </c>
      <c r="F16285" s="60"/>
      <c r="G16285" s="60">
        <f t="shared" si="260"/>
        <v>-9340</v>
      </c>
      <c r="H16285" s="718" t="s">
        <v>10738</v>
      </c>
    </row>
    <row r="16286" spans="1:8" ht="15" x14ac:dyDescent="0.2">
      <c r="A16286" s="747">
        <v>45156</v>
      </c>
      <c r="B16286" s="43" t="s">
        <v>3979</v>
      </c>
      <c r="C16286" s="65" t="s">
        <v>394</v>
      </c>
      <c r="D16286" s="111" t="s">
        <v>10900</v>
      </c>
      <c r="E16286" s="132">
        <v>10000</v>
      </c>
      <c r="F16286" s="60"/>
      <c r="G16286" s="60">
        <f t="shared" si="260"/>
        <v>-10000</v>
      </c>
      <c r="H16286" s="718" t="s">
        <v>10738</v>
      </c>
    </row>
    <row r="16287" spans="1:8" ht="15" x14ac:dyDescent="0.2">
      <c r="A16287" s="747">
        <v>45156</v>
      </c>
      <c r="B16287" s="43" t="s">
        <v>9463</v>
      </c>
      <c r="C16287" s="65" t="s">
        <v>2819</v>
      </c>
      <c r="D16287" s="111" t="s">
        <v>10898</v>
      </c>
      <c r="E16287" s="132">
        <v>900</v>
      </c>
      <c r="F16287" s="60"/>
      <c r="G16287" s="60">
        <f t="shared" si="260"/>
        <v>-900</v>
      </c>
      <c r="H16287" s="718" t="s">
        <v>10738</v>
      </c>
    </row>
    <row r="16288" spans="1:8" ht="15" x14ac:dyDescent="0.2">
      <c r="A16288" s="747">
        <v>45156</v>
      </c>
      <c r="B16288" s="43" t="s">
        <v>10341</v>
      </c>
      <c r="C16288" s="65" t="s">
        <v>5791</v>
      </c>
      <c r="D16288" s="111" t="s">
        <v>372</v>
      </c>
      <c r="E16288" s="132">
        <v>1700</v>
      </c>
      <c r="F16288" s="60"/>
      <c r="G16288" s="60">
        <f t="shared" si="260"/>
        <v>-1700</v>
      </c>
      <c r="H16288" s="718" t="s">
        <v>10738</v>
      </c>
    </row>
    <row r="16289" spans="1:8" ht="15" x14ac:dyDescent="0.2">
      <c r="A16289" s="747">
        <v>45156</v>
      </c>
      <c r="B16289" s="43" t="s">
        <v>2957</v>
      </c>
      <c r="C16289" s="65" t="s">
        <v>394</v>
      </c>
      <c r="D16289" s="111" t="s">
        <v>6441</v>
      </c>
      <c r="E16289" s="132">
        <v>4250</v>
      </c>
      <c r="F16289" s="60"/>
      <c r="G16289" s="60">
        <f t="shared" si="260"/>
        <v>-4250</v>
      </c>
      <c r="H16289" s="718" t="s">
        <v>10738</v>
      </c>
    </row>
    <row r="16290" spans="1:8" ht="15" x14ac:dyDescent="0.2">
      <c r="A16290" s="747">
        <v>45156</v>
      </c>
      <c r="B16290" s="43" t="s">
        <v>9463</v>
      </c>
      <c r="C16290" s="65" t="s">
        <v>10901</v>
      </c>
      <c r="D16290" s="111" t="s">
        <v>10902</v>
      </c>
      <c r="E16290" s="132">
        <v>220000</v>
      </c>
      <c r="F16290" s="60"/>
      <c r="G16290" s="60">
        <f t="shared" si="260"/>
        <v>-220000</v>
      </c>
      <c r="H16290" s="718" t="s">
        <v>10738</v>
      </c>
    </row>
    <row r="16291" spans="1:8" ht="15" x14ac:dyDescent="0.2">
      <c r="A16291" s="747">
        <v>45157</v>
      </c>
      <c r="B16291" s="43" t="s">
        <v>10253</v>
      </c>
      <c r="C16291" s="65" t="s">
        <v>3174</v>
      </c>
      <c r="D16291" s="111" t="s">
        <v>5183</v>
      </c>
      <c r="E16291" s="132">
        <v>4010</v>
      </c>
      <c r="F16291" s="60"/>
      <c r="G16291" s="60">
        <f t="shared" si="260"/>
        <v>-4010</v>
      </c>
      <c r="H16291" s="718" t="s">
        <v>10738</v>
      </c>
    </row>
    <row r="16292" spans="1:8" ht="15" x14ac:dyDescent="0.2">
      <c r="A16292" s="747">
        <v>45157</v>
      </c>
      <c r="B16292" s="43" t="s">
        <v>9516</v>
      </c>
      <c r="C16292" s="65" t="s">
        <v>3174</v>
      </c>
      <c r="D16292" s="111" t="s">
        <v>5183</v>
      </c>
      <c r="E16292" s="132">
        <v>34165</v>
      </c>
      <c r="F16292" s="60"/>
      <c r="G16292" s="60">
        <f t="shared" si="260"/>
        <v>-34165</v>
      </c>
      <c r="H16292" s="718" t="s">
        <v>10738</v>
      </c>
    </row>
    <row r="16293" spans="1:8" ht="15" x14ac:dyDescent="0.2">
      <c r="A16293" s="747">
        <v>45157</v>
      </c>
      <c r="B16293" s="43" t="s">
        <v>10341</v>
      </c>
      <c r="C16293" s="560" t="s">
        <v>3174</v>
      </c>
      <c r="D16293" s="909" t="s">
        <v>10904</v>
      </c>
      <c r="E16293" s="561">
        <v>6000</v>
      </c>
      <c r="F16293" s="60"/>
      <c r="G16293" s="60">
        <f t="shared" si="260"/>
        <v>-6000</v>
      </c>
      <c r="H16293" s="718" t="s">
        <v>10738</v>
      </c>
    </row>
    <row r="16294" spans="1:8" ht="15" x14ac:dyDescent="0.2">
      <c r="A16294" s="747">
        <v>45157</v>
      </c>
      <c r="B16294" s="43" t="s">
        <v>9463</v>
      </c>
      <c r="C16294" s="560" t="s">
        <v>3174</v>
      </c>
      <c r="D16294" s="909" t="s">
        <v>10904</v>
      </c>
      <c r="E16294" s="561">
        <v>6000</v>
      </c>
      <c r="F16294" s="60"/>
      <c r="G16294" s="60">
        <f t="shared" si="260"/>
        <v>-6000</v>
      </c>
      <c r="H16294" s="718" t="s">
        <v>10738</v>
      </c>
    </row>
    <row r="16295" spans="1:8" ht="15" x14ac:dyDescent="0.2">
      <c r="A16295" s="747">
        <v>45157</v>
      </c>
      <c r="B16295" s="43" t="s">
        <v>9516</v>
      </c>
      <c r="C16295" s="560" t="s">
        <v>3174</v>
      </c>
      <c r="D16295" s="909" t="s">
        <v>10904</v>
      </c>
      <c r="E16295" s="561">
        <v>6000</v>
      </c>
      <c r="F16295" s="60"/>
      <c r="G16295" s="60">
        <f t="shared" si="260"/>
        <v>-6000</v>
      </c>
      <c r="H16295" s="718" t="s">
        <v>10738</v>
      </c>
    </row>
    <row r="16296" spans="1:8" ht="15" x14ac:dyDescent="0.2">
      <c r="A16296" s="747">
        <v>45157</v>
      </c>
      <c r="B16296" s="43" t="s">
        <v>10686</v>
      </c>
      <c r="C16296" s="560" t="s">
        <v>3174</v>
      </c>
      <c r="D16296" s="909" t="s">
        <v>10904</v>
      </c>
      <c r="E16296" s="561">
        <v>6000</v>
      </c>
      <c r="F16296" s="60"/>
      <c r="G16296" s="60">
        <f t="shared" si="260"/>
        <v>-6000</v>
      </c>
      <c r="H16296" s="718" t="s">
        <v>10738</v>
      </c>
    </row>
    <row r="16297" spans="1:8" ht="15" x14ac:dyDescent="0.2">
      <c r="A16297" s="747">
        <v>45157</v>
      </c>
      <c r="B16297" s="43" t="s">
        <v>10488</v>
      </c>
      <c r="C16297" s="65" t="s">
        <v>3174</v>
      </c>
      <c r="D16297" s="111" t="s">
        <v>10925</v>
      </c>
      <c r="E16297" s="77">
        <v>56000</v>
      </c>
      <c r="F16297" s="60"/>
      <c r="G16297" s="60">
        <f t="shared" si="260"/>
        <v>-56000</v>
      </c>
      <c r="H16297" s="718" t="s">
        <v>10738</v>
      </c>
    </row>
    <row r="16298" spans="1:8" ht="15" x14ac:dyDescent="0.2">
      <c r="A16298" s="747">
        <v>45157</v>
      </c>
      <c r="B16298" s="43" t="s">
        <v>8982</v>
      </c>
      <c r="C16298" s="65" t="s">
        <v>2733</v>
      </c>
      <c r="D16298" s="111" t="s">
        <v>10905</v>
      </c>
      <c r="E16298" s="77">
        <v>18950</v>
      </c>
      <c r="F16298" s="60"/>
      <c r="G16298" s="60">
        <f t="shared" si="260"/>
        <v>-18950</v>
      </c>
      <c r="H16298" s="718" t="s">
        <v>10738</v>
      </c>
    </row>
    <row r="16299" spans="1:8" ht="15" x14ac:dyDescent="0.2">
      <c r="A16299" s="747">
        <v>45157</v>
      </c>
      <c r="B16299" s="43" t="s">
        <v>9516</v>
      </c>
      <c r="C16299" s="65" t="s">
        <v>10903</v>
      </c>
      <c r="D16299" s="111" t="s">
        <v>10906</v>
      </c>
      <c r="E16299" s="132">
        <v>25000</v>
      </c>
      <c r="F16299" s="60"/>
      <c r="G16299" s="60">
        <f t="shared" si="260"/>
        <v>-25000</v>
      </c>
      <c r="H16299" s="718" t="s">
        <v>10738</v>
      </c>
    </row>
    <row r="16300" spans="1:8" ht="15" x14ac:dyDescent="0.2">
      <c r="A16300" s="747">
        <v>45157</v>
      </c>
      <c r="B16300" s="43" t="s">
        <v>103</v>
      </c>
      <c r="C16300" s="65" t="s">
        <v>103</v>
      </c>
      <c r="D16300" s="111" t="s">
        <v>10320</v>
      </c>
      <c r="E16300" s="132">
        <v>3000</v>
      </c>
      <c r="F16300" s="60"/>
      <c r="G16300" s="60">
        <f t="shared" si="260"/>
        <v>-3000</v>
      </c>
      <c r="H16300" s="718" t="s">
        <v>10738</v>
      </c>
    </row>
    <row r="16301" spans="1:8" ht="15" x14ac:dyDescent="0.2">
      <c r="A16301" s="747">
        <v>45157</v>
      </c>
      <c r="B16301" s="43" t="s">
        <v>10488</v>
      </c>
      <c r="C16301" s="65" t="s">
        <v>5791</v>
      </c>
      <c r="D16301" s="111" t="s">
        <v>372</v>
      </c>
      <c r="E16301" s="132">
        <v>2000</v>
      </c>
      <c r="F16301" s="60"/>
      <c r="G16301" s="60">
        <f t="shared" si="260"/>
        <v>-2000</v>
      </c>
      <c r="H16301" s="718" t="s">
        <v>10738</v>
      </c>
    </row>
    <row r="16302" spans="1:8" ht="15" x14ac:dyDescent="0.2">
      <c r="A16302" s="747">
        <v>45157</v>
      </c>
      <c r="B16302" s="43" t="s">
        <v>10341</v>
      </c>
      <c r="C16302" s="560" t="s">
        <v>3174</v>
      </c>
      <c r="D16302" s="909" t="s">
        <v>10908</v>
      </c>
      <c r="E16302" s="561">
        <v>126800</v>
      </c>
      <c r="F16302" s="60"/>
      <c r="G16302" s="60">
        <f t="shared" si="260"/>
        <v>-126800</v>
      </c>
      <c r="H16302" s="718" t="s">
        <v>10738</v>
      </c>
    </row>
    <row r="16303" spans="1:8" ht="15" x14ac:dyDescent="0.2">
      <c r="A16303" s="747">
        <v>45157</v>
      </c>
      <c r="B16303" s="43" t="s">
        <v>10488</v>
      </c>
      <c r="C16303" s="560" t="s">
        <v>3174</v>
      </c>
      <c r="D16303" s="909" t="s">
        <v>10907</v>
      </c>
      <c r="E16303" s="561">
        <v>13060</v>
      </c>
      <c r="F16303" s="60"/>
      <c r="G16303" s="60">
        <f t="shared" si="260"/>
        <v>-13060</v>
      </c>
      <c r="H16303" s="718" t="s">
        <v>10738</v>
      </c>
    </row>
    <row r="16304" spans="1:8" ht="15" x14ac:dyDescent="0.2">
      <c r="A16304" s="747">
        <v>45159</v>
      </c>
      <c r="B16304" s="43" t="s">
        <v>10488</v>
      </c>
      <c r="C16304" s="65" t="s">
        <v>5791</v>
      </c>
      <c r="D16304" s="111" t="s">
        <v>372</v>
      </c>
      <c r="E16304" s="132">
        <v>1600</v>
      </c>
      <c r="F16304" s="60"/>
      <c r="G16304" s="60">
        <f t="shared" si="260"/>
        <v>-1600</v>
      </c>
      <c r="H16304" s="718" t="s">
        <v>10738</v>
      </c>
    </row>
    <row r="16305" spans="1:8" ht="15" x14ac:dyDescent="0.2">
      <c r="A16305" s="747">
        <v>45159</v>
      </c>
      <c r="B16305" s="43" t="s">
        <v>10488</v>
      </c>
      <c r="C16305" s="65" t="s">
        <v>5791</v>
      </c>
      <c r="D16305" s="111" t="s">
        <v>372</v>
      </c>
      <c r="E16305" s="132">
        <v>1500</v>
      </c>
      <c r="F16305" s="60"/>
      <c r="G16305" s="60">
        <f t="shared" ref="G16305:G16398" si="261">F16305-E16305</f>
        <v>-1500</v>
      </c>
      <c r="H16305" s="718" t="s">
        <v>10738</v>
      </c>
    </row>
    <row r="16306" spans="1:8" ht="15" x14ac:dyDescent="0.2">
      <c r="A16306" s="747">
        <v>45159</v>
      </c>
      <c r="B16306" s="43" t="s">
        <v>9463</v>
      </c>
      <c r="C16306" s="65" t="s">
        <v>3174</v>
      </c>
      <c r="D16306" s="111" t="s">
        <v>10928</v>
      </c>
      <c r="E16306" s="132">
        <v>13200</v>
      </c>
      <c r="F16306" s="60"/>
      <c r="G16306" s="60">
        <f t="shared" si="261"/>
        <v>-13200</v>
      </c>
      <c r="H16306" s="718" t="s">
        <v>10738</v>
      </c>
    </row>
    <row r="16307" spans="1:8" ht="15" x14ac:dyDescent="0.2">
      <c r="A16307" s="747">
        <v>45159</v>
      </c>
      <c r="B16307" s="43" t="s">
        <v>9463</v>
      </c>
      <c r="C16307" s="65" t="s">
        <v>3174</v>
      </c>
      <c r="D16307" s="111" t="s">
        <v>10141</v>
      </c>
      <c r="E16307" s="132">
        <v>880</v>
      </c>
      <c r="F16307" s="60"/>
      <c r="G16307" s="60">
        <f t="shared" si="261"/>
        <v>-880</v>
      </c>
      <c r="H16307" s="718" t="s">
        <v>10738</v>
      </c>
    </row>
    <row r="16308" spans="1:8" ht="15" x14ac:dyDescent="0.2">
      <c r="A16308" s="747">
        <v>45159</v>
      </c>
      <c r="B16308" s="43" t="s">
        <v>16</v>
      </c>
      <c r="C16308" s="65" t="s">
        <v>8316</v>
      </c>
      <c r="D16308" s="111" t="s">
        <v>4951</v>
      </c>
      <c r="E16308" s="132">
        <v>4500</v>
      </c>
      <c r="F16308" s="60"/>
      <c r="G16308" s="60">
        <f t="shared" si="261"/>
        <v>-4500</v>
      </c>
      <c r="H16308" s="718" t="s">
        <v>10738</v>
      </c>
    </row>
    <row r="16309" spans="1:8" ht="15" x14ac:dyDescent="0.2">
      <c r="A16309" s="747">
        <v>45159</v>
      </c>
      <c r="B16309" s="43" t="s">
        <v>10686</v>
      </c>
      <c r="C16309" s="65" t="s">
        <v>3174</v>
      </c>
      <c r="D16309" s="111" t="s">
        <v>10929</v>
      </c>
      <c r="E16309" s="132">
        <v>5120</v>
      </c>
      <c r="F16309" s="60"/>
      <c r="G16309" s="60">
        <f t="shared" si="261"/>
        <v>-5120</v>
      </c>
      <c r="H16309" s="718" t="s">
        <v>10738</v>
      </c>
    </row>
    <row r="16310" spans="1:8" ht="15" x14ac:dyDescent="0.2">
      <c r="A16310" s="747">
        <v>45159</v>
      </c>
      <c r="B16310" s="43" t="s">
        <v>10488</v>
      </c>
      <c r="C16310" s="65" t="s">
        <v>3174</v>
      </c>
      <c r="D16310" s="111" t="s">
        <v>10930</v>
      </c>
      <c r="E16310" s="132">
        <v>31200</v>
      </c>
      <c r="F16310" s="60"/>
      <c r="G16310" s="60">
        <f t="shared" si="261"/>
        <v>-31200</v>
      </c>
      <c r="H16310" s="718" t="s">
        <v>10738</v>
      </c>
    </row>
    <row r="16311" spans="1:8" ht="15" x14ac:dyDescent="0.2">
      <c r="A16311" s="747">
        <v>45159</v>
      </c>
      <c r="B16311" s="43" t="s">
        <v>10488</v>
      </c>
      <c r="C16311" s="65" t="s">
        <v>288</v>
      </c>
      <c r="D16311" s="111" t="s">
        <v>3179</v>
      </c>
      <c r="E16311" s="132">
        <v>250</v>
      </c>
      <c r="F16311" s="60"/>
      <c r="G16311" s="60">
        <f t="shared" si="261"/>
        <v>-250</v>
      </c>
      <c r="H16311" s="718" t="s">
        <v>10738</v>
      </c>
    </row>
    <row r="16312" spans="1:8" ht="15" x14ac:dyDescent="0.2">
      <c r="A16312" s="747">
        <v>45160</v>
      </c>
      <c r="B16312" s="43" t="s">
        <v>9509</v>
      </c>
      <c r="C16312" s="65" t="s">
        <v>5791</v>
      </c>
      <c r="D16312" s="111" t="s">
        <v>372</v>
      </c>
      <c r="E16312" s="132">
        <v>2900</v>
      </c>
      <c r="F16312" s="60"/>
      <c r="G16312" s="60">
        <f t="shared" si="261"/>
        <v>-2900</v>
      </c>
      <c r="H16312" s="718" t="s">
        <v>10738</v>
      </c>
    </row>
    <row r="16313" spans="1:8" ht="15" x14ac:dyDescent="0.2">
      <c r="A16313" s="747">
        <v>45160</v>
      </c>
      <c r="B16313" s="43" t="s">
        <v>10405</v>
      </c>
      <c r="C16313" s="65" t="s">
        <v>5791</v>
      </c>
      <c r="D16313" s="111" t="s">
        <v>372</v>
      </c>
      <c r="E16313" s="132">
        <v>1500</v>
      </c>
      <c r="F16313" s="60"/>
      <c r="G16313" s="60">
        <f t="shared" si="261"/>
        <v>-1500</v>
      </c>
      <c r="H16313" s="718" t="s">
        <v>10738</v>
      </c>
    </row>
    <row r="16314" spans="1:8" ht="15" x14ac:dyDescent="0.2">
      <c r="A16314" s="747">
        <v>45160</v>
      </c>
      <c r="B16314" s="43" t="s">
        <v>9516</v>
      </c>
      <c r="C16314" s="65" t="s">
        <v>8460</v>
      </c>
      <c r="D16314" s="111" t="s">
        <v>10931</v>
      </c>
      <c r="E16314" s="132">
        <v>1850</v>
      </c>
      <c r="F16314" s="60"/>
      <c r="G16314" s="60">
        <f t="shared" si="261"/>
        <v>-1850</v>
      </c>
      <c r="H16314" s="718" t="s">
        <v>10738</v>
      </c>
    </row>
    <row r="16315" spans="1:8" ht="15" x14ac:dyDescent="0.2">
      <c r="A16315" s="747">
        <v>45160</v>
      </c>
      <c r="B16315" s="43" t="s">
        <v>9463</v>
      </c>
      <c r="C16315" s="65" t="s">
        <v>394</v>
      </c>
      <c r="D16315" s="111" t="s">
        <v>10932</v>
      </c>
      <c r="E16315" s="132">
        <v>5500</v>
      </c>
      <c r="F16315" s="60"/>
      <c r="G16315" s="60">
        <f t="shared" si="261"/>
        <v>-5500</v>
      </c>
      <c r="H16315" s="718" t="s">
        <v>10738</v>
      </c>
    </row>
    <row r="16316" spans="1:8" ht="15" x14ac:dyDescent="0.2">
      <c r="A16316" s="747">
        <v>45160</v>
      </c>
      <c r="B16316" s="43" t="s">
        <v>9463</v>
      </c>
      <c r="C16316" s="65" t="s">
        <v>288</v>
      </c>
      <c r="D16316" s="111" t="s">
        <v>2452</v>
      </c>
      <c r="E16316" s="132">
        <v>1200</v>
      </c>
      <c r="F16316" s="60"/>
      <c r="G16316" s="60">
        <f t="shared" si="261"/>
        <v>-1200</v>
      </c>
      <c r="H16316" s="718" t="s">
        <v>10738</v>
      </c>
    </row>
    <row r="16317" spans="1:8" ht="15" x14ac:dyDescent="0.2">
      <c r="A16317" s="747">
        <v>45160</v>
      </c>
      <c r="B16317" s="43" t="s">
        <v>10686</v>
      </c>
      <c r="C16317" s="65" t="s">
        <v>3174</v>
      </c>
      <c r="D16317" s="111" t="s">
        <v>10933</v>
      </c>
      <c r="E16317" s="132">
        <v>1740</v>
      </c>
      <c r="F16317" s="60"/>
      <c r="G16317" s="60">
        <f t="shared" si="261"/>
        <v>-1740</v>
      </c>
      <c r="H16317" s="718" t="s">
        <v>10738</v>
      </c>
    </row>
    <row r="16318" spans="1:8" ht="15" x14ac:dyDescent="0.2">
      <c r="A16318" s="747">
        <v>45160</v>
      </c>
      <c r="B16318" s="43" t="s">
        <v>10076</v>
      </c>
      <c r="C16318" s="65" t="s">
        <v>10282</v>
      </c>
      <c r="D16318" s="111" t="s">
        <v>10934</v>
      </c>
      <c r="E16318" s="132">
        <v>30000</v>
      </c>
      <c r="F16318" s="60"/>
      <c r="G16318" s="60">
        <f t="shared" si="261"/>
        <v>-30000</v>
      </c>
      <c r="H16318" s="718" t="s">
        <v>10738</v>
      </c>
    </row>
    <row r="16319" spans="1:8" ht="15" x14ac:dyDescent="0.2">
      <c r="A16319" s="747">
        <v>45160</v>
      </c>
      <c r="B16319" s="43" t="s">
        <v>10132</v>
      </c>
      <c r="C16319" s="65" t="s">
        <v>3174</v>
      </c>
      <c r="D16319" s="111" t="s">
        <v>10935</v>
      </c>
      <c r="E16319" s="132">
        <v>1800</v>
      </c>
      <c r="F16319" s="60"/>
      <c r="G16319" s="60">
        <f t="shared" si="261"/>
        <v>-1800</v>
      </c>
      <c r="H16319" s="718" t="s">
        <v>10738</v>
      </c>
    </row>
    <row r="16320" spans="1:8" ht="15" x14ac:dyDescent="0.2">
      <c r="A16320" s="747">
        <v>45160</v>
      </c>
      <c r="B16320" s="43" t="s">
        <v>2957</v>
      </c>
      <c r="C16320" s="65" t="s">
        <v>3174</v>
      </c>
      <c r="D16320" s="111" t="s">
        <v>6543</v>
      </c>
      <c r="E16320" s="132">
        <v>10020</v>
      </c>
      <c r="F16320" s="60"/>
      <c r="G16320" s="60">
        <f t="shared" si="261"/>
        <v>-10020</v>
      </c>
      <c r="H16320" s="718" t="s">
        <v>10738</v>
      </c>
    </row>
    <row r="16321" spans="1:8" ht="15" x14ac:dyDescent="0.2">
      <c r="A16321" s="747">
        <v>45161</v>
      </c>
      <c r="B16321" s="43" t="s">
        <v>10488</v>
      </c>
      <c r="C16321" s="65" t="s">
        <v>3476</v>
      </c>
      <c r="D16321" s="111" t="s">
        <v>10937</v>
      </c>
      <c r="E16321" s="132">
        <v>25000</v>
      </c>
      <c r="F16321" s="60"/>
      <c r="G16321" s="60">
        <f t="shared" si="261"/>
        <v>-25000</v>
      </c>
      <c r="H16321" s="718" t="s">
        <v>10738</v>
      </c>
    </row>
    <row r="16322" spans="1:8" ht="15" x14ac:dyDescent="0.2">
      <c r="A16322" s="747">
        <v>45161</v>
      </c>
      <c r="B16322" s="43" t="s">
        <v>9509</v>
      </c>
      <c r="C16322" s="65" t="s">
        <v>5791</v>
      </c>
      <c r="D16322" s="111" t="s">
        <v>372</v>
      </c>
      <c r="E16322" s="132">
        <v>2500</v>
      </c>
      <c r="F16322" s="60"/>
      <c r="G16322" s="60">
        <f t="shared" si="261"/>
        <v>-2500</v>
      </c>
      <c r="H16322" s="718" t="s">
        <v>10738</v>
      </c>
    </row>
    <row r="16323" spans="1:8" ht="15" x14ac:dyDescent="0.2">
      <c r="A16323" s="747">
        <v>45161</v>
      </c>
      <c r="B16323" s="43" t="s">
        <v>10341</v>
      </c>
      <c r="C16323" s="65" t="s">
        <v>5791</v>
      </c>
      <c r="D16323" s="111" t="s">
        <v>372</v>
      </c>
      <c r="E16323" s="132">
        <v>1500</v>
      </c>
      <c r="F16323" s="60"/>
      <c r="G16323" s="60">
        <f t="shared" si="261"/>
        <v>-1500</v>
      </c>
      <c r="H16323" s="718" t="s">
        <v>10738</v>
      </c>
    </row>
    <row r="16324" spans="1:8" ht="15" x14ac:dyDescent="0.2">
      <c r="A16324" s="747">
        <v>45161</v>
      </c>
      <c r="B16324" s="43" t="s">
        <v>10686</v>
      </c>
      <c r="C16324" s="65" t="s">
        <v>5791</v>
      </c>
      <c r="D16324" s="111" t="s">
        <v>372</v>
      </c>
      <c r="E16324" s="132">
        <v>1500</v>
      </c>
      <c r="F16324" s="60"/>
      <c r="G16324" s="60">
        <f t="shared" si="261"/>
        <v>-1500</v>
      </c>
      <c r="H16324" s="718" t="s">
        <v>10738</v>
      </c>
    </row>
    <row r="16325" spans="1:8" ht="15" x14ac:dyDescent="0.2">
      <c r="A16325" s="747">
        <v>45161</v>
      </c>
      <c r="B16325" s="43" t="s">
        <v>9516</v>
      </c>
      <c r="C16325" s="65" t="s">
        <v>394</v>
      </c>
      <c r="D16325" s="111" t="s">
        <v>10765</v>
      </c>
      <c r="E16325" s="132">
        <v>1000</v>
      </c>
      <c r="F16325" s="60"/>
      <c r="G16325" s="60">
        <f t="shared" si="261"/>
        <v>-1000</v>
      </c>
      <c r="H16325" s="718" t="s">
        <v>10738</v>
      </c>
    </row>
    <row r="16326" spans="1:8" ht="15" x14ac:dyDescent="0.2">
      <c r="A16326" s="747">
        <v>45161</v>
      </c>
      <c r="B16326" s="43" t="s">
        <v>103</v>
      </c>
      <c r="C16326" s="65" t="s">
        <v>103</v>
      </c>
      <c r="D16326" s="111" t="s">
        <v>10320</v>
      </c>
      <c r="E16326" s="132">
        <v>3000</v>
      </c>
      <c r="F16326" s="60"/>
      <c r="G16326" s="60">
        <f t="shared" si="261"/>
        <v>-3000</v>
      </c>
      <c r="H16326" s="718" t="s">
        <v>10738</v>
      </c>
    </row>
    <row r="16327" spans="1:8" ht="15" x14ac:dyDescent="0.2">
      <c r="A16327" s="747">
        <v>45161</v>
      </c>
      <c r="B16327" s="43" t="s">
        <v>10351</v>
      </c>
      <c r="C16327" s="65" t="s">
        <v>394</v>
      </c>
      <c r="D16327" s="111" t="s">
        <v>10939</v>
      </c>
      <c r="E16327" s="132">
        <v>1000</v>
      </c>
      <c r="F16327" s="60"/>
      <c r="G16327" s="60">
        <f t="shared" si="261"/>
        <v>-1000</v>
      </c>
      <c r="H16327" s="718" t="s">
        <v>10738</v>
      </c>
    </row>
    <row r="16328" spans="1:8" ht="15" x14ac:dyDescent="0.2">
      <c r="A16328" s="747">
        <v>45161</v>
      </c>
      <c r="B16328" s="43" t="s">
        <v>10341</v>
      </c>
      <c r="C16328" s="65" t="s">
        <v>3174</v>
      </c>
      <c r="D16328" s="111" t="s">
        <v>10938</v>
      </c>
      <c r="E16328" s="132">
        <v>1500</v>
      </c>
      <c r="F16328" s="60"/>
      <c r="G16328" s="60">
        <f t="shared" si="261"/>
        <v>-1500</v>
      </c>
      <c r="H16328" s="718" t="s">
        <v>10738</v>
      </c>
    </row>
    <row r="16329" spans="1:8" ht="15" x14ac:dyDescent="0.2">
      <c r="A16329" s="747">
        <v>45161</v>
      </c>
      <c r="B16329" s="43" t="s">
        <v>9463</v>
      </c>
      <c r="C16329" s="65" t="s">
        <v>10995</v>
      </c>
      <c r="D16329" s="111" t="s">
        <v>10940</v>
      </c>
      <c r="E16329" s="132">
        <v>500000</v>
      </c>
      <c r="F16329" s="60"/>
      <c r="G16329" s="60">
        <f t="shared" si="261"/>
        <v>-500000</v>
      </c>
      <c r="H16329" s="718" t="s">
        <v>10738</v>
      </c>
    </row>
    <row r="16330" spans="1:8" ht="15" x14ac:dyDescent="0.2">
      <c r="A16330" s="747">
        <v>45161</v>
      </c>
      <c r="B16330" s="679" t="s">
        <v>9615</v>
      </c>
      <c r="C16330" s="679" t="s">
        <v>8483</v>
      </c>
      <c r="D16330" s="923" t="s">
        <v>10961</v>
      </c>
      <c r="E16330" s="681">
        <v>28019</v>
      </c>
      <c r="F16330" s="60"/>
      <c r="G16330" s="60">
        <f t="shared" si="261"/>
        <v>-28019</v>
      </c>
      <c r="H16330" s="718" t="s">
        <v>10738</v>
      </c>
    </row>
    <row r="16331" spans="1:8" ht="15" x14ac:dyDescent="0.2">
      <c r="A16331" s="747">
        <v>45161</v>
      </c>
      <c r="B16331" s="679" t="s">
        <v>10405</v>
      </c>
      <c r="C16331" s="679" t="s">
        <v>8483</v>
      </c>
      <c r="D16331" s="923" t="s">
        <v>10961</v>
      </c>
      <c r="E16331" s="681">
        <v>112135</v>
      </c>
      <c r="F16331" s="60"/>
      <c r="G16331" s="60">
        <f t="shared" ref="G16331:G16335" si="262">F16331-E16331</f>
        <v>-112135</v>
      </c>
      <c r="H16331" s="718" t="s">
        <v>10738</v>
      </c>
    </row>
    <row r="16332" spans="1:8" ht="15" x14ac:dyDescent="0.2">
      <c r="A16332" s="747">
        <v>45161</v>
      </c>
      <c r="B16332" s="679" t="s">
        <v>9463</v>
      </c>
      <c r="C16332" s="679" t="s">
        <v>8483</v>
      </c>
      <c r="D16332" s="923" t="s">
        <v>10961</v>
      </c>
      <c r="E16332" s="681">
        <v>22065</v>
      </c>
      <c r="F16332" s="60"/>
      <c r="G16332" s="60">
        <f t="shared" si="262"/>
        <v>-22065</v>
      </c>
      <c r="H16332" s="718" t="s">
        <v>10738</v>
      </c>
    </row>
    <row r="16333" spans="1:8" ht="15" x14ac:dyDescent="0.2">
      <c r="A16333" s="747">
        <v>45161</v>
      </c>
      <c r="B16333" s="679" t="s">
        <v>10253</v>
      </c>
      <c r="C16333" s="679" t="s">
        <v>8483</v>
      </c>
      <c r="D16333" s="923" t="s">
        <v>10961</v>
      </c>
      <c r="E16333" s="681">
        <v>300000</v>
      </c>
      <c r="F16333" s="60"/>
      <c r="G16333" s="60">
        <f t="shared" si="262"/>
        <v>-300000</v>
      </c>
      <c r="H16333" s="718" t="s">
        <v>10738</v>
      </c>
    </row>
    <row r="16334" spans="1:8" ht="15" x14ac:dyDescent="0.2">
      <c r="A16334" s="747">
        <v>45161</v>
      </c>
      <c r="B16334" s="679" t="s">
        <v>10488</v>
      </c>
      <c r="C16334" s="679" t="s">
        <v>8483</v>
      </c>
      <c r="D16334" s="923" t="s">
        <v>10961</v>
      </c>
      <c r="E16334" s="681">
        <v>200000</v>
      </c>
      <c r="F16334" s="60"/>
      <c r="G16334" s="60">
        <f t="shared" si="262"/>
        <v>-200000</v>
      </c>
      <c r="H16334" s="718" t="s">
        <v>10738</v>
      </c>
    </row>
    <row r="16335" spans="1:8" ht="15" x14ac:dyDescent="0.2">
      <c r="A16335" s="747">
        <v>45161</v>
      </c>
      <c r="B16335" s="679" t="s">
        <v>10341</v>
      </c>
      <c r="C16335" s="679" t="s">
        <v>8483</v>
      </c>
      <c r="D16335" s="923" t="s">
        <v>10961</v>
      </c>
      <c r="E16335" s="681">
        <v>337781</v>
      </c>
      <c r="F16335" s="60"/>
      <c r="G16335" s="60">
        <f t="shared" si="262"/>
        <v>-337781</v>
      </c>
      <c r="H16335" s="718" t="s">
        <v>10738</v>
      </c>
    </row>
    <row r="16336" spans="1:8" ht="24" x14ac:dyDescent="0.2">
      <c r="A16336" s="747">
        <v>45161</v>
      </c>
      <c r="B16336" s="43" t="s">
        <v>10488</v>
      </c>
      <c r="C16336" s="65" t="s">
        <v>10282</v>
      </c>
      <c r="D16336" s="189" t="s">
        <v>10942</v>
      </c>
      <c r="E16336" s="132">
        <v>201800</v>
      </c>
      <c r="F16336" s="60"/>
      <c r="G16336" s="60">
        <f t="shared" si="261"/>
        <v>-201800</v>
      </c>
      <c r="H16336" s="718" t="s">
        <v>10738</v>
      </c>
    </row>
    <row r="16337" spans="1:8" ht="24" x14ac:dyDescent="0.2">
      <c r="A16337" s="747">
        <v>45161</v>
      </c>
      <c r="B16337" s="65" t="s">
        <v>9463</v>
      </c>
      <c r="C16337" s="65" t="s">
        <v>10282</v>
      </c>
      <c r="D16337" s="189" t="s">
        <v>10943</v>
      </c>
      <c r="E16337" s="132">
        <v>1200</v>
      </c>
      <c r="F16337" s="60"/>
      <c r="G16337" s="60">
        <f t="shared" si="261"/>
        <v>-1200</v>
      </c>
      <c r="H16337" s="718" t="s">
        <v>10738</v>
      </c>
    </row>
    <row r="16338" spans="1:8" ht="15" x14ac:dyDescent="0.2">
      <c r="A16338" s="747">
        <v>45161</v>
      </c>
      <c r="B16338" s="65" t="s">
        <v>10686</v>
      </c>
      <c r="C16338" s="65" t="s">
        <v>3174</v>
      </c>
      <c r="D16338" s="189" t="s">
        <v>10929</v>
      </c>
      <c r="E16338" s="132">
        <v>9640</v>
      </c>
      <c r="F16338" s="60"/>
      <c r="G16338" s="60">
        <f t="shared" si="261"/>
        <v>-9640</v>
      </c>
      <c r="H16338" s="718" t="s">
        <v>10738</v>
      </c>
    </row>
    <row r="16339" spans="1:8" ht="15" x14ac:dyDescent="0.2">
      <c r="A16339" s="747">
        <v>45161</v>
      </c>
      <c r="B16339" s="65" t="s">
        <v>9463</v>
      </c>
      <c r="C16339" s="65" t="s">
        <v>394</v>
      </c>
      <c r="D16339" s="189" t="s">
        <v>10959</v>
      </c>
      <c r="E16339" s="132">
        <v>3000</v>
      </c>
      <c r="F16339" s="60"/>
      <c r="G16339" s="60">
        <f t="shared" si="261"/>
        <v>-3000</v>
      </c>
      <c r="H16339" s="718" t="s">
        <v>10738</v>
      </c>
    </row>
    <row r="16340" spans="1:8" ht="15" x14ac:dyDescent="0.2">
      <c r="A16340" s="747">
        <v>45161</v>
      </c>
      <c r="B16340" s="65" t="s">
        <v>10686</v>
      </c>
      <c r="C16340" s="65" t="s">
        <v>5434</v>
      </c>
      <c r="D16340" s="189" t="s">
        <v>10957</v>
      </c>
      <c r="E16340" s="132">
        <v>8000</v>
      </c>
      <c r="F16340" s="60"/>
      <c r="G16340" s="60">
        <f t="shared" si="261"/>
        <v>-8000</v>
      </c>
      <c r="H16340" s="718" t="s">
        <v>10738</v>
      </c>
    </row>
    <row r="16341" spans="1:8" ht="15" x14ac:dyDescent="0.2">
      <c r="A16341" s="747">
        <v>45161</v>
      </c>
      <c r="B16341" s="65" t="s">
        <v>9509</v>
      </c>
      <c r="C16341" s="65" t="s">
        <v>9980</v>
      </c>
      <c r="D16341" s="189" t="s">
        <v>10958</v>
      </c>
      <c r="E16341" s="132">
        <v>10616</v>
      </c>
      <c r="F16341" s="60"/>
      <c r="G16341" s="60">
        <f t="shared" si="261"/>
        <v>-10616</v>
      </c>
      <c r="H16341" s="718" t="s">
        <v>10738</v>
      </c>
    </row>
    <row r="16342" spans="1:8" ht="15" x14ac:dyDescent="0.2">
      <c r="A16342" s="747">
        <v>45161</v>
      </c>
      <c r="B16342" s="65" t="s">
        <v>10341</v>
      </c>
      <c r="C16342" s="65" t="s">
        <v>9980</v>
      </c>
      <c r="D16342" s="189" t="s">
        <v>10958</v>
      </c>
      <c r="E16342" s="132">
        <v>9986</v>
      </c>
      <c r="F16342" s="60"/>
      <c r="G16342" s="60">
        <f t="shared" si="261"/>
        <v>-9986</v>
      </c>
      <c r="H16342" s="718" t="s">
        <v>10738</v>
      </c>
    </row>
    <row r="16343" spans="1:8" ht="15" x14ac:dyDescent="0.2">
      <c r="A16343" s="747">
        <v>45161</v>
      </c>
      <c r="B16343" s="43" t="s">
        <v>10488</v>
      </c>
      <c r="C16343" s="65" t="s">
        <v>5791</v>
      </c>
      <c r="D16343" s="189" t="s">
        <v>372</v>
      </c>
      <c r="E16343" s="132">
        <v>5200</v>
      </c>
      <c r="F16343" s="60"/>
      <c r="G16343" s="60">
        <f t="shared" si="261"/>
        <v>-5200</v>
      </c>
      <c r="H16343" s="718" t="s">
        <v>10738</v>
      </c>
    </row>
    <row r="16344" spans="1:8" ht="15" x14ac:dyDescent="0.2">
      <c r="A16344" s="747">
        <v>45161</v>
      </c>
      <c r="B16344" s="65" t="s">
        <v>3979</v>
      </c>
      <c r="C16344" s="65" t="s">
        <v>1237</v>
      </c>
      <c r="D16344" s="189" t="s">
        <v>8519</v>
      </c>
      <c r="E16344" s="132">
        <v>20000</v>
      </c>
      <c r="F16344" s="60"/>
      <c r="G16344" s="60">
        <f t="shared" si="261"/>
        <v>-20000</v>
      </c>
      <c r="H16344" s="718" t="s">
        <v>10738</v>
      </c>
    </row>
    <row r="16345" spans="1:8" ht="15" x14ac:dyDescent="0.2">
      <c r="A16345" s="747">
        <v>45161</v>
      </c>
      <c r="B16345" s="65" t="s">
        <v>9940</v>
      </c>
      <c r="C16345" s="65" t="s">
        <v>799</v>
      </c>
      <c r="D16345" s="189" t="s">
        <v>11124</v>
      </c>
      <c r="E16345" s="132">
        <v>25000</v>
      </c>
      <c r="F16345" s="60"/>
      <c r="G16345" s="60">
        <f t="shared" ref="G16345:G16365" si="263">F16345-E16345</f>
        <v>-25000</v>
      </c>
      <c r="H16345" s="718" t="s">
        <v>10738</v>
      </c>
    </row>
    <row r="16346" spans="1:8" ht="15" x14ac:dyDescent="0.2">
      <c r="A16346" s="747">
        <v>45161</v>
      </c>
      <c r="B16346" s="65" t="s">
        <v>10095</v>
      </c>
      <c r="C16346" s="65" t="s">
        <v>799</v>
      </c>
      <c r="D16346" s="189" t="s">
        <v>11124</v>
      </c>
      <c r="E16346" s="132">
        <v>25000</v>
      </c>
      <c r="F16346" s="60"/>
      <c r="G16346" s="60">
        <f t="shared" si="263"/>
        <v>-25000</v>
      </c>
      <c r="H16346" s="718" t="s">
        <v>10738</v>
      </c>
    </row>
    <row r="16347" spans="1:8" ht="15" x14ac:dyDescent="0.2">
      <c r="A16347" s="747">
        <v>45161</v>
      </c>
      <c r="B16347" s="65" t="s">
        <v>9463</v>
      </c>
      <c r="C16347" s="65" t="s">
        <v>799</v>
      </c>
      <c r="D16347" s="189" t="s">
        <v>11125</v>
      </c>
      <c r="E16347" s="132">
        <v>25000</v>
      </c>
      <c r="F16347" s="60"/>
      <c r="G16347" s="60">
        <f t="shared" si="263"/>
        <v>-25000</v>
      </c>
      <c r="H16347" s="718" t="s">
        <v>10738</v>
      </c>
    </row>
    <row r="16348" spans="1:8" ht="15" x14ac:dyDescent="0.2">
      <c r="A16348" s="747">
        <v>45161</v>
      </c>
      <c r="B16348" s="65" t="s">
        <v>10681</v>
      </c>
      <c r="C16348" s="65" t="s">
        <v>799</v>
      </c>
      <c r="D16348" s="189" t="s">
        <v>11125</v>
      </c>
      <c r="E16348" s="132">
        <v>25000</v>
      </c>
      <c r="F16348" s="60"/>
      <c r="G16348" s="60">
        <f t="shared" si="263"/>
        <v>-25000</v>
      </c>
      <c r="H16348" s="718" t="s">
        <v>10738</v>
      </c>
    </row>
    <row r="16349" spans="1:8" ht="15" x14ac:dyDescent="0.2">
      <c r="A16349" s="747">
        <v>45161</v>
      </c>
      <c r="B16349" s="65" t="s">
        <v>25</v>
      </c>
      <c r="C16349" s="65" t="s">
        <v>799</v>
      </c>
      <c r="D16349" s="189" t="s">
        <v>11235</v>
      </c>
      <c r="E16349" s="132">
        <v>80000</v>
      </c>
      <c r="F16349" s="60"/>
      <c r="G16349" s="60">
        <f t="shared" si="263"/>
        <v>-80000</v>
      </c>
      <c r="H16349" s="718" t="s">
        <v>10738</v>
      </c>
    </row>
    <row r="16350" spans="1:8" ht="15" x14ac:dyDescent="0.2">
      <c r="A16350" s="747">
        <v>45161</v>
      </c>
      <c r="B16350" s="65" t="s">
        <v>10288</v>
      </c>
      <c r="C16350" s="65" t="s">
        <v>799</v>
      </c>
      <c r="D16350" s="189" t="s">
        <v>9118</v>
      </c>
      <c r="E16350" s="132">
        <v>5000</v>
      </c>
      <c r="F16350" s="60"/>
      <c r="G16350" s="60">
        <f t="shared" si="263"/>
        <v>-5000</v>
      </c>
      <c r="H16350" s="718" t="s">
        <v>10738</v>
      </c>
    </row>
    <row r="16351" spans="1:8" ht="15" x14ac:dyDescent="0.2">
      <c r="A16351" s="747">
        <v>45161</v>
      </c>
      <c r="B16351" s="65" t="s">
        <v>16</v>
      </c>
      <c r="C16351" s="65" t="s">
        <v>799</v>
      </c>
      <c r="D16351" s="189" t="s">
        <v>11079</v>
      </c>
      <c r="E16351" s="132">
        <v>23000</v>
      </c>
      <c r="F16351" s="60"/>
      <c r="G16351" s="60">
        <f t="shared" si="263"/>
        <v>-23000</v>
      </c>
      <c r="H16351" s="718" t="s">
        <v>10738</v>
      </c>
    </row>
    <row r="16352" spans="1:8" ht="15" x14ac:dyDescent="0.2">
      <c r="A16352" s="747">
        <v>45161</v>
      </c>
      <c r="B16352" s="65" t="s">
        <v>10405</v>
      </c>
      <c r="C16352" s="65" t="s">
        <v>799</v>
      </c>
      <c r="D16352" s="189" t="s">
        <v>11086</v>
      </c>
      <c r="E16352" s="132">
        <v>47120</v>
      </c>
      <c r="F16352" s="60"/>
      <c r="G16352" s="60">
        <f t="shared" si="263"/>
        <v>-47120</v>
      </c>
      <c r="H16352" s="718" t="s">
        <v>10738</v>
      </c>
    </row>
    <row r="16353" spans="1:8" ht="15" x14ac:dyDescent="0.2">
      <c r="A16353" s="747">
        <v>45161</v>
      </c>
      <c r="B16353" s="65" t="s">
        <v>103</v>
      </c>
      <c r="C16353" s="65" t="s">
        <v>799</v>
      </c>
      <c r="D16353" s="189" t="s">
        <v>11094</v>
      </c>
      <c r="E16353" s="132">
        <v>229050</v>
      </c>
      <c r="F16353" s="60"/>
      <c r="G16353" s="60">
        <f t="shared" si="263"/>
        <v>-229050</v>
      </c>
      <c r="H16353" s="718" t="s">
        <v>10738</v>
      </c>
    </row>
    <row r="16354" spans="1:8" ht="15" x14ac:dyDescent="0.2">
      <c r="A16354" s="747">
        <v>45161</v>
      </c>
      <c r="B16354" s="65" t="s">
        <v>3979</v>
      </c>
      <c r="C16354" s="65" t="s">
        <v>799</v>
      </c>
      <c r="D16354" s="189" t="s">
        <v>11095</v>
      </c>
      <c r="E16354" s="132">
        <v>149794</v>
      </c>
      <c r="F16354" s="60"/>
      <c r="G16354" s="60">
        <f t="shared" si="263"/>
        <v>-149794</v>
      </c>
      <c r="H16354" s="718" t="s">
        <v>10738</v>
      </c>
    </row>
    <row r="16355" spans="1:8" ht="15" x14ac:dyDescent="0.2">
      <c r="A16355" s="747">
        <v>45161</v>
      </c>
      <c r="B16355" s="65" t="s">
        <v>37</v>
      </c>
      <c r="C16355" s="65" t="s">
        <v>799</v>
      </c>
      <c r="D16355" s="189" t="s">
        <v>10206</v>
      </c>
      <c r="E16355" s="132">
        <v>130524.19354838709</v>
      </c>
      <c r="F16355" s="60"/>
      <c r="G16355" s="60">
        <f t="shared" si="263"/>
        <v>-130524.19354838709</v>
      </c>
      <c r="H16355" s="718" t="s">
        <v>10738</v>
      </c>
    </row>
    <row r="16356" spans="1:8" ht="15" x14ac:dyDescent="0.2">
      <c r="A16356" s="747">
        <v>45161</v>
      </c>
      <c r="B16356" s="65" t="s">
        <v>9516</v>
      </c>
      <c r="C16356" s="65" t="s">
        <v>799</v>
      </c>
      <c r="D16356" s="189" t="s">
        <v>11097</v>
      </c>
      <c r="E16356" s="132">
        <v>107735</v>
      </c>
      <c r="F16356" s="60"/>
      <c r="G16356" s="60">
        <f t="shared" si="263"/>
        <v>-107735</v>
      </c>
      <c r="H16356" s="718" t="s">
        <v>10738</v>
      </c>
    </row>
    <row r="16357" spans="1:8" ht="15" x14ac:dyDescent="0.2">
      <c r="A16357" s="747">
        <v>45161</v>
      </c>
      <c r="B16357" s="65" t="s">
        <v>10686</v>
      </c>
      <c r="C16357" s="65" t="s">
        <v>799</v>
      </c>
      <c r="D16357" s="189" t="s">
        <v>11098</v>
      </c>
      <c r="E16357" s="132">
        <v>88065</v>
      </c>
      <c r="F16357" s="60"/>
      <c r="G16357" s="60">
        <f t="shared" si="263"/>
        <v>-88065</v>
      </c>
      <c r="H16357" s="718" t="s">
        <v>10738</v>
      </c>
    </row>
    <row r="16358" spans="1:8" ht="15" x14ac:dyDescent="0.2">
      <c r="A16358" s="747">
        <v>45161</v>
      </c>
      <c r="B16358" s="65" t="s">
        <v>9509</v>
      </c>
      <c r="C16358" s="65" t="s">
        <v>799</v>
      </c>
      <c r="D16358" s="189" t="s">
        <v>11099</v>
      </c>
      <c r="E16358" s="132">
        <v>65000</v>
      </c>
      <c r="F16358" s="60"/>
      <c r="G16358" s="60">
        <f t="shared" si="263"/>
        <v>-65000</v>
      </c>
      <c r="H16358" s="718" t="s">
        <v>10738</v>
      </c>
    </row>
    <row r="16359" spans="1:8" ht="15" x14ac:dyDescent="0.2">
      <c r="A16359" s="747">
        <v>45161</v>
      </c>
      <c r="B16359" s="65" t="s">
        <v>3978</v>
      </c>
      <c r="C16359" s="65" t="s">
        <v>799</v>
      </c>
      <c r="D16359" s="189" t="s">
        <v>11100</v>
      </c>
      <c r="E16359" s="132">
        <v>126000</v>
      </c>
      <c r="F16359" s="60"/>
      <c r="G16359" s="60">
        <f t="shared" si="263"/>
        <v>-126000</v>
      </c>
      <c r="H16359" s="718" t="s">
        <v>10738</v>
      </c>
    </row>
    <row r="16360" spans="1:8" ht="15" x14ac:dyDescent="0.2">
      <c r="A16360" s="747">
        <v>45161</v>
      </c>
      <c r="B16360" s="65" t="s">
        <v>9463</v>
      </c>
      <c r="C16360" s="65" t="s">
        <v>799</v>
      </c>
      <c r="D16360" s="189" t="s">
        <v>11102</v>
      </c>
      <c r="E16360" s="132">
        <v>46150</v>
      </c>
      <c r="F16360" s="60"/>
      <c r="G16360" s="60">
        <f t="shared" si="263"/>
        <v>-46150</v>
      </c>
      <c r="H16360" s="718" t="s">
        <v>10738</v>
      </c>
    </row>
    <row r="16361" spans="1:8" ht="15" x14ac:dyDescent="0.2">
      <c r="A16361" s="747">
        <v>45161</v>
      </c>
      <c r="B16361" s="65" t="s">
        <v>7886</v>
      </c>
      <c r="C16361" s="65" t="s">
        <v>799</v>
      </c>
      <c r="D16361" s="189" t="s">
        <v>11103</v>
      </c>
      <c r="E16361" s="132">
        <v>24040</v>
      </c>
      <c r="F16361" s="60"/>
      <c r="G16361" s="60">
        <f t="shared" si="263"/>
        <v>-24040</v>
      </c>
      <c r="H16361" s="718" t="s">
        <v>10738</v>
      </c>
    </row>
    <row r="16362" spans="1:8" ht="15" x14ac:dyDescent="0.2">
      <c r="A16362" s="747">
        <v>45161</v>
      </c>
      <c r="B16362" s="65" t="s">
        <v>9463</v>
      </c>
      <c r="C16362" s="65" t="s">
        <v>799</v>
      </c>
      <c r="D16362" s="189" t="s">
        <v>11104</v>
      </c>
      <c r="E16362" s="132">
        <v>106980</v>
      </c>
      <c r="F16362" s="60"/>
      <c r="G16362" s="60">
        <f t="shared" si="263"/>
        <v>-106980</v>
      </c>
      <c r="H16362" s="718" t="s">
        <v>10738</v>
      </c>
    </row>
    <row r="16363" spans="1:8" ht="15" x14ac:dyDescent="0.2">
      <c r="A16363" s="747">
        <v>45161</v>
      </c>
      <c r="B16363" s="65" t="s">
        <v>2957</v>
      </c>
      <c r="C16363" s="65" t="s">
        <v>2524</v>
      </c>
      <c r="D16363" s="189" t="s">
        <v>11140</v>
      </c>
      <c r="E16363" s="132">
        <v>292919.35483870964</v>
      </c>
      <c r="F16363" s="60"/>
      <c r="G16363" s="60">
        <f t="shared" si="263"/>
        <v>-292919.35483870964</v>
      </c>
      <c r="H16363" s="718" t="s">
        <v>10738</v>
      </c>
    </row>
    <row r="16364" spans="1:8" ht="15" x14ac:dyDescent="0.2">
      <c r="A16364" s="747">
        <v>45161</v>
      </c>
      <c r="B16364" s="65" t="s">
        <v>10686</v>
      </c>
      <c r="C16364" s="65" t="s">
        <v>2524</v>
      </c>
      <c r="D16364" s="189" t="s">
        <v>11143</v>
      </c>
      <c r="E16364" s="132">
        <v>24670</v>
      </c>
      <c r="F16364" s="60"/>
      <c r="G16364" s="60">
        <f t="shared" si="263"/>
        <v>-24670</v>
      </c>
      <c r="H16364" s="718" t="s">
        <v>10738</v>
      </c>
    </row>
    <row r="16365" spans="1:8" ht="15" x14ac:dyDescent="0.2">
      <c r="A16365" s="747">
        <v>45161</v>
      </c>
      <c r="B16365" s="65" t="s">
        <v>103</v>
      </c>
      <c r="C16365" s="65" t="s">
        <v>2524</v>
      </c>
      <c r="D16365" s="189" t="s">
        <v>11182</v>
      </c>
      <c r="E16365" s="132">
        <v>65000</v>
      </c>
      <c r="F16365" s="60"/>
      <c r="G16365" s="60">
        <f t="shared" si="263"/>
        <v>-65000</v>
      </c>
      <c r="H16365" s="718" t="s">
        <v>10738</v>
      </c>
    </row>
    <row r="16366" spans="1:8" ht="15" x14ac:dyDescent="0.2">
      <c r="A16366" s="747">
        <v>45161</v>
      </c>
      <c r="B16366" s="65" t="s">
        <v>10488</v>
      </c>
      <c r="C16366" s="65" t="s">
        <v>3174</v>
      </c>
      <c r="D16366" s="189" t="s">
        <v>10977</v>
      </c>
      <c r="E16366" s="132">
        <v>44000</v>
      </c>
      <c r="F16366" s="60"/>
      <c r="G16366" s="60">
        <f t="shared" si="261"/>
        <v>-44000</v>
      </c>
      <c r="H16366" s="718" t="s">
        <v>10738</v>
      </c>
    </row>
    <row r="16367" spans="1:8" ht="15" x14ac:dyDescent="0.2">
      <c r="A16367" s="747">
        <v>45161</v>
      </c>
      <c r="B16367" s="65" t="s">
        <v>10488</v>
      </c>
      <c r="C16367" s="65" t="s">
        <v>5791</v>
      </c>
      <c r="D16367" s="189" t="s">
        <v>10446</v>
      </c>
      <c r="E16367" s="132">
        <v>200</v>
      </c>
      <c r="F16367" s="60"/>
      <c r="G16367" s="60">
        <f t="shared" si="261"/>
        <v>-200</v>
      </c>
      <c r="H16367" s="718" t="s">
        <v>10738</v>
      </c>
    </row>
    <row r="16368" spans="1:8" ht="15" x14ac:dyDescent="0.2">
      <c r="A16368" s="747">
        <v>45161</v>
      </c>
      <c r="B16368" s="65" t="s">
        <v>8982</v>
      </c>
      <c r="C16368" s="65" t="s">
        <v>3174</v>
      </c>
      <c r="D16368" s="189" t="s">
        <v>10978</v>
      </c>
      <c r="E16368" s="132">
        <v>450</v>
      </c>
      <c r="F16368" s="60"/>
      <c r="G16368" s="60">
        <f t="shared" si="261"/>
        <v>-450</v>
      </c>
      <c r="H16368" s="718" t="s">
        <v>10738</v>
      </c>
    </row>
    <row r="16369" spans="1:8" ht="15" x14ac:dyDescent="0.2">
      <c r="A16369" s="747">
        <v>45162</v>
      </c>
      <c r="B16369" s="65" t="s">
        <v>10405</v>
      </c>
      <c r="C16369" s="65" t="s">
        <v>3174</v>
      </c>
      <c r="D16369" s="189" t="s">
        <v>10979</v>
      </c>
      <c r="E16369" s="132">
        <v>26000</v>
      </c>
      <c r="F16369" s="60"/>
      <c r="G16369" s="60">
        <f t="shared" si="261"/>
        <v>-26000</v>
      </c>
      <c r="H16369" s="718" t="s">
        <v>10738</v>
      </c>
    </row>
    <row r="16370" spans="1:8" ht="15" x14ac:dyDescent="0.2">
      <c r="A16370" s="747">
        <v>45162</v>
      </c>
      <c r="B16370" s="65" t="s">
        <v>10686</v>
      </c>
      <c r="C16370" s="65" t="s">
        <v>3174</v>
      </c>
      <c r="D16370" s="189" t="s">
        <v>10980</v>
      </c>
      <c r="E16370" s="132">
        <v>3100</v>
      </c>
      <c r="F16370" s="60"/>
      <c r="G16370" s="60">
        <f t="shared" si="261"/>
        <v>-3100</v>
      </c>
      <c r="H16370" s="718" t="s">
        <v>10738</v>
      </c>
    </row>
    <row r="16371" spans="1:8" ht="15" x14ac:dyDescent="0.2">
      <c r="A16371" s="747">
        <v>45162</v>
      </c>
      <c r="B16371" s="65" t="s">
        <v>9877</v>
      </c>
      <c r="C16371" s="65" t="s">
        <v>9006</v>
      </c>
      <c r="D16371" s="111" t="s">
        <v>10981</v>
      </c>
      <c r="E16371" s="132">
        <v>200000</v>
      </c>
      <c r="F16371" s="60"/>
      <c r="G16371" s="60">
        <f t="shared" si="261"/>
        <v>-200000</v>
      </c>
      <c r="H16371" s="718" t="s">
        <v>10738</v>
      </c>
    </row>
    <row r="16372" spans="1:8" ht="24" x14ac:dyDescent="0.2">
      <c r="A16372" s="747">
        <v>45162</v>
      </c>
      <c r="B16372" s="65" t="s">
        <v>2957</v>
      </c>
      <c r="C16372" s="65" t="s">
        <v>394</v>
      </c>
      <c r="D16372" s="189" t="s">
        <v>10982</v>
      </c>
      <c r="E16372" s="132">
        <v>5000</v>
      </c>
      <c r="F16372" s="60"/>
      <c r="G16372" s="60">
        <f t="shared" si="261"/>
        <v>-5000</v>
      </c>
      <c r="H16372" s="718" t="s">
        <v>10738</v>
      </c>
    </row>
    <row r="16373" spans="1:8" ht="15" x14ac:dyDescent="0.2">
      <c r="A16373" s="747">
        <v>45163</v>
      </c>
      <c r="B16373" s="65" t="s">
        <v>103</v>
      </c>
      <c r="C16373" s="65" t="s">
        <v>103</v>
      </c>
      <c r="D16373" s="189" t="s">
        <v>10320</v>
      </c>
      <c r="E16373" s="132">
        <v>3000</v>
      </c>
      <c r="F16373" s="60"/>
      <c r="G16373" s="60">
        <f t="shared" si="261"/>
        <v>-3000</v>
      </c>
      <c r="H16373" s="718" t="s">
        <v>10738</v>
      </c>
    </row>
    <row r="16374" spans="1:8" ht="15" x14ac:dyDescent="0.2">
      <c r="A16374" s="747">
        <v>45163</v>
      </c>
      <c r="B16374" s="65" t="s">
        <v>10488</v>
      </c>
      <c r="C16374" s="65" t="s">
        <v>3174</v>
      </c>
      <c r="D16374" s="189" t="s">
        <v>10983</v>
      </c>
      <c r="E16374" s="132">
        <v>1100</v>
      </c>
      <c r="F16374" s="60"/>
      <c r="G16374" s="60">
        <f t="shared" si="261"/>
        <v>-1100</v>
      </c>
      <c r="H16374" s="718" t="s">
        <v>10738</v>
      </c>
    </row>
    <row r="16375" spans="1:8" ht="15" x14ac:dyDescent="0.2">
      <c r="A16375" s="747">
        <v>45163</v>
      </c>
      <c r="B16375" s="65" t="s">
        <v>10488</v>
      </c>
      <c r="C16375" s="65" t="s">
        <v>5791</v>
      </c>
      <c r="D16375" s="189" t="s">
        <v>372</v>
      </c>
      <c r="E16375" s="132">
        <v>850</v>
      </c>
      <c r="F16375" s="60"/>
      <c r="G16375" s="60">
        <f t="shared" si="261"/>
        <v>-850</v>
      </c>
      <c r="H16375" s="718" t="s">
        <v>10738</v>
      </c>
    </row>
    <row r="16376" spans="1:8" ht="15" x14ac:dyDescent="0.2">
      <c r="A16376" s="747">
        <v>45163</v>
      </c>
      <c r="B16376" s="65" t="s">
        <v>10686</v>
      </c>
      <c r="C16376" s="65" t="s">
        <v>5791</v>
      </c>
      <c r="D16376" s="189" t="s">
        <v>372</v>
      </c>
      <c r="E16376" s="132">
        <v>1000</v>
      </c>
      <c r="F16376" s="60"/>
      <c r="G16376" s="60">
        <f t="shared" si="261"/>
        <v>-1000</v>
      </c>
      <c r="H16376" s="718" t="s">
        <v>10738</v>
      </c>
    </row>
    <row r="16377" spans="1:8" ht="15" x14ac:dyDescent="0.2">
      <c r="A16377" s="747">
        <v>45163</v>
      </c>
      <c r="B16377" s="65" t="s">
        <v>10405</v>
      </c>
      <c r="C16377" s="65" t="s">
        <v>5791</v>
      </c>
      <c r="D16377" s="189" t="s">
        <v>372</v>
      </c>
      <c r="E16377" s="132">
        <v>1000</v>
      </c>
      <c r="F16377" s="60"/>
      <c r="G16377" s="60">
        <f t="shared" si="261"/>
        <v>-1000</v>
      </c>
      <c r="H16377" s="718" t="s">
        <v>10738</v>
      </c>
    </row>
    <row r="16378" spans="1:8" ht="15" x14ac:dyDescent="0.2">
      <c r="A16378" s="747">
        <v>45164</v>
      </c>
      <c r="B16378" s="65" t="s">
        <v>3979</v>
      </c>
      <c r="C16378" s="65" t="s">
        <v>10727</v>
      </c>
      <c r="D16378" s="189" t="s">
        <v>10985</v>
      </c>
      <c r="E16378" s="132">
        <v>100000</v>
      </c>
      <c r="F16378" s="60"/>
      <c r="G16378" s="60">
        <f t="shared" si="261"/>
        <v>-100000</v>
      </c>
      <c r="H16378" s="718" t="s">
        <v>10738</v>
      </c>
    </row>
    <row r="16379" spans="1:8" ht="15" x14ac:dyDescent="0.2">
      <c r="A16379" s="747">
        <v>45164</v>
      </c>
      <c r="B16379" s="65" t="s">
        <v>10686</v>
      </c>
      <c r="C16379" s="65" t="s">
        <v>3174</v>
      </c>
      <c r="D16379" s="189" t="s">
        <v>10984</v>
      </c>
      <c r="E16379" s="132">
        <v>133700</v>
      </c>
      <c r="F16379" s="60"/>
      <c r="G16379" s="60">
        <f t="shared" si="261"/>
        <v>-133700</v>
      </c>
      <c r="H16379" s="718" t="s">
        <v>10738</v>
      </c>
    </row>
    <row r="16380" spans="1:8" ht="15" x14ac:dyDescent="0.2">
      <c r="A16380" s="747">
        <v>45164</v>
      </c>
      <c r="B16380" s="65" t="s">
        <v>10488</v>
      </c>
      <c r="C16380" s="65" t="s">
        <v>5791</v>
      </c>
      <c r="D16380" s="189" t="s">
        <v>372</v>
      </c>
      <c r="E16380" s="132">
        <v>1700</v>
      </c>
      <c r="F16380" s="60"/>
      <c r="G16380" s="60">
        <f t="shared" si="261"/>
        <v>-1700</v>
      </c>
      <c r="H16380" s="718" t="s">
        <v>10738</v>
      </c>
    </row>
    <row r="16381" spans="1:8" ht="15" x14ac:dyDescent="0.2">
      <c r="A16381" s="747">
        <v>45164</v>
      </c>
      <c r="B16381" s="65" t="s">
        <v>10405</v>
      </c>
      <c r="C16381" s="65" t="s">
        <v>394</v>
      </c>
      <c r="D16381" s="189" t="s">
        <v>10986</v>
      </c>
      <c r="E16381" s="132">
        <v>1000</v>
      </c>
      <c r="F16381" s="60"/>
      <c r="G16381" s="60">
        <f t="shared" si="261"/>
        <v>-1000</v>
      </c>
      <c r="H16381" s="718" t="s">
        <v>10738</v>
      </c>
    </row>
    <row r="16382" spans="1:8" ht="15" x14ac:dyDescent="0.2">
      <c r="A16382" s="747">
        <v>45164</v>
      </c>
      <c r="B16382" s="65" t="s">
        <v>25</v>
      </c>
      <c r="C16382" s="65" t="s">
        <v>8230</v>
      </c>
      <c r="D16382" s="189" t="s">
        <v>10350</v>
      </c>
      <c r="E16382" s="132">
        <v>110227</v>
      </c>
      <c r="F16382" s="60"/>
      <c r="G16382" s="60">
        <f t="shared" si="261"/>
        <v>-110227</v>
      </c>
      <c r="H16382" s="718" t="s">
        <v>10738</v>
      </c>
    </row>
    <row r="16383" spans="1:8" ht="15" x14ac:dyDescent="0.2">
      <c r="A16383" s="747">
        <v>45164</v>
      </c>
      <c r="B16383" s="65" t="s">
        <v>103</v>
      </c>
      <c r="C16383" s="65" t="s">
        <v>8230</v>
      </c>
      <c r="D16383" s="189" t="s">
        <v>10350</v>
      </c>
      <c r="E16383" s="132">
        <v>50343</v>
      </c>
      <c r="F16383" s="60"/>
      <c r="G16383" s="60">
        <f t="shared" si="261"/>
        <v>-50343</v>
      </c>
      <c r="H16383" s="718" t="s">
        <v>10738</v>
      </c>
    </row>
    <row r="16384" spans="1:8" ht="15" x14ac:dyDescent="0.2">
      <c r="A16384" s="747">
        <v>45164</v>
      </c>
      <c r="B16384" s="65" t="s">
        <v>9463</v>
      </c>
      <c r="C16384" s="65" t="s">
        <v>10995</v>
      </c>
      <c r="D16384" s="189" t="s">
        <v>10987</v>
      </c>
      <c r="E16384" s="132">
        <v>1600000</v>
      </c>
      <c r="F16384" s="60"/>
      <c r="G16384" s="60">
        <f t="shared" si="261"/>
        <v>-1600000</v>
      </c>
      <c r="H16384" s="718" t="s">
        <v>10738</v>
      </c>
    </row>
    <row r="16385" spans="1:8" ht="15" x14ac:dyDescent="0.2">
      <c r="A16385" s="747">
        <v>45164</v>
      </c>
      <c r="B16385" s="65" t="s">
        <v>10076</v>
      </c>
      <c r="C16385" s="560" t="s">
        <v>1816</v>
      </c>
      <c r="D16385" s="753" t="s">
        <v>10988</v>
      </c>
      <c r="E16385" s="561">
        <v>73080</v>
      </c>
      <c r="F16385" s="60"/>
      <c r="G16385" s="60">
        <f t="shared" si="261"/>
        <v>-73080</v>
      </c>
      <c r="H16385" s="718" t="s">
        <v>10738</v>
      </c>
    </row>
    <row r="16386" spans="1:8" ht="15" x14ac:dyDescent="0.2">
      <c r="A16386" s="747">
        <v>45164</v>
      </c>
      <c r="B16386" s="65" t="s">
        <v>10405</v>
      </c>
      <c r="C16386" s="560" t="s">
        <v>1816</v>
      </c>
      <c r="D16386" s="753" t="s">
        <v>10988</v>
      </c>
      <c r="E16386" s="561">
        <v>4870</v>
      </c>
      <c r="F16386" s="60"/>
      <c r="G16386" s="60">
        <f t="shared" si="261"/>
        <v>-4870</v>
      </c>
      <c r="H16386" s="718" t="s">
        <v>10738</v>
      </c>
    </row>
    <row r="16387" spans="1:8" ht="15" x14ac:dyDescent="0.2">
      <c r="A16387" s="747">
        <v>45164</v>
      </c>
      <c r="B16387" s="65" t="s">
        <v>11021</v>
      </c>
      <c r="C16387" s="560" t="s">
        <v>1816</v>
      </c>
      <c r="D16387" s="753" t="s">
        <v>10988</v>
      </c>
      <c r="E16387" s="561">
        <v>75050</v>
      </c>
      <c r="F16387" s="60"/>
      <c r="G16387" s="60">
        <f t="shared" si="261"/>
        <v>-75050</v>
      </c>
      <c r="H16387" s="718" t="s">
        <v>10738</v>
      </c>
    </row>
    <row r="16388" spans="1:8" ht="15" x14ac:dyDescent="0.2">
      <c r="A16388" s="747">
        <v>45164</v>
      </c>
      <c r="B16388" s="65" t="s">
        <v>9940</v>
      </c>
      <c r="C16388" s="65" t="s">
        <v>3174</v>
      </c>
      <c r="D16388" s="189" t="s">
        <v>10989</v>
      </c>
      <c r="E16388" s="132">
        <v>53000</v>
      </c>
      <c r="F16388" s="60"/>
      <c r="G16388" s="60">
        <f t="shared" si="261"/>
        <v>-53000</v>
      </c>
      <c r="H16388" s="718" t="s">
        <v>10738</v>
      </c>
    </row>
    <row r="16389" spans="1:8" ht="15" x14ac:dyDescent="0.2">
      <c r="A16389" s="747">
        <v>45164</v>
      </c>
      <c r="B16389" s="65" t="s">
        <v>10488</v>
      </c>
      <c r="C16389" s="65" t="s">
        <v>3174</v>
      </c>
      <c r="D16389" s="189" t="s">
        <v>10990</v>
      </c>
      <c r="E16389" s="132">
        <v>30000</v>
      </c>
      <c r="F16389" s="60"/>
      <c r="G16389" s="60">
        <f t="shared" si="261"/>
        <v>-30000</v>
      </c>
      <c r="H16389" s="718" t="s">
        <v>10738</v>
      </c>
    </row>
    <row r="16390" spans="1:8" ht="15" x14ac:dyDescent="0.2">
      <c r="A16390" s="747">
        <v>45164</v>
      </c>
      <c r="B16390" s="65" t="s">
        <v>10341</v>
      </c>
      <c r="C16390" s="65" t="s">
        <v>795</v>
      </c>
      <c r="D16390" s="189" t="s">
        <v>372</v>
      </c>
      <c r="E16390" s="132">
        <v>2050</v>
      </c>
      <c r="F16390" s="60"/>
      <c r="G16390" s="60">
        <f t="shared" si="261"/>
        <v>-2050</v>
      </c>
      <c r="H16390" s="718" t="s">
        <v>10738</v>
      </c>
    </row>
    <row r="16391" spans="1:8" ht="15" x14ac:dyDescent="0.2">
      <c r="A16391" s="747">
        <v>45164</v>
      </c>
      <c r="B16391" s="65" t="s">
        <v>10686</v>
      </c>
      <c r="C16391" s="65" t="s">
        <v>795</v>
      </c>
      <c r="D16391" s="189" t="s">
        <v>372</v>
      </c>
      <c r="E16391" s="132">
        <v>7150</v>
      </c>
      <c r="F16391" s="60"/>
      <c r="G16391" s="60">
        <f t="shared" si="261"/>
        <v>-7150</v>
      </c>
      <c r="H16391" s="718" t="s">
        <v>10738</v>
      </c>
    </row>
    <row r="16392" spans="1:8" ht="15" x14ac:dyDescent="0.2">
      <c r="A16392" s="747">
        <v>45164</v>
      </c>
      <c r="B16392" s="65" t="s">
        <v>9940</v>
      </c>
      <c r="C16392" s="65" t="s">
        <v>795</v>
      </c>
      <c r="D16392" s="189" t="s">
        <v>372</v>
      </c>
      <c r="E16392" s="132">
        <v>400</v>
      </c>
      <c r="F16392" s="60"/>
      <c r="G16392" s="60">
        <f t="shared" si="261"/>
        <v>-400</v>
      </c>
      <c r="H16392" s="718" t="s">
        <v>10738</v>
      </c>
    </row>
    <row r="16393" spans="1:8" ht="15" x14ac:dyDescent="0.2">
      <c r="A16393" s="747">
        <v>45164</v>
      </c>
      <c r="B16393" s="65" t="s">
        <v>10253</v>
      </c>
      <c r="C16393" s="65" t="s">
        <v>795</v>
      </c>
      <c r="D16393" s="189" t="s">
        <v>372</v>
      </c>
      <c r="E16393" s="132">
        <v>250</v>
      </c>
      <c r="F16393" s="60"/>
      <c r="G16393" s="60">
        <f t="shared" si="261"/>
        <v>-250</v>
      </c>
      <c r="H16393" s="718" t="s">
        <v>10738</v>
      </c>
    </row>
    <row r="16394" spans="1:8" ht="15" x14ac:dyDescent="0.2">
      <c r="A16394" s="747">
        <v>45164</v>
      </c>
      <c r="B16394" s="65" t="s">
        <v>9509</v>
      </c>
      <c r="C16394" s="65" t="s">
        <v>795</v>
      </c>
      <c r="D16394" s="189" t="s">
        <v>372</v>
      </c>
      <c r="E16394" s="132">
        <v>200</v>
      </c>
      <c r="F16394" s="60"/>
      <c r="G16394" s="60">
        <f t="shared" si="261"/>
        <v>-200</v>
      </c>
      <c r="H16394" s="718" t="s">
        <v>10738</v>
      </c>
    </row>
    <row r="16395" spans="1:8" ht="15" x14ac:dyDescent="0.2">
      <c r="A16395" s="747">
        <v>45164</v>
      </c>
      <c r="B16395" s="65" t="s">
        <v>10488</v>
      </c>
      <c r="C16395" s="65" t="s">
        <v>795</v>
      </c>
      <c r="D16395" s="189" t="s">
        <v>372</v>
      </c>
      <c r="E16395" s="132">
        <v>4690</v>
      </c>
      <c r="F16395" s="60"/>
      <c r="G16395" s="60">
        <f t="shared" si="261"/>
        <v>-4690</v>
      </c>
      <c r="H16395" s="718" t="s">
        <v>10738</v>
      </c>
    </row>
    <row r="16396" spans="1:8" ht="15" x14ac:dyDescent="0.2">
      <c r="A16396" s="747">
        <v>45164</v>
      </c>
      <c r="B16396" s="65" t="s">
        <v>9509</v>
      </c>
      <c r="C16396" s="65" t="s">
        <v>9657</v>
      </c>
      <c r="D16396" s="189" t="s">
        <v>10991</v>
      </c>
      <c r="E16396" s="132">
        <v>30000</v>
      </c>
      <c r="F16396" s="60"/>
      <c r="G16396" s="60">
        <f t="shared" si="261"/>
        <v>-30000</v>
      </c>
      <c r="H16396" s="718" t="s">
        <v>10738</v>
      </c>
    </row>
    <row r="16397" spans="1:8" ht="15" x14ac:dyDescent="0.2">
      <c r="A16397" s="747">
        <v>45164</v>
      </c>
      <c r="B16397" s="65" t="s">
        <v>9509</v>
      </c>
      <c r="C16397" s="65" t="s">
        <v>9657</v>
      </c>
      <c r="D16397" s="189" t="s">
        <v>6987</v>
      </c>
      <c r="E16397" s="132">
        <v>25000</v>
      </c>
      <c r="F16397" s="60"/>
      <c r="G16397" s="60">
        <f t="shared" si="261"/>
        <v>-25000</v>
      </c>
      <c r="H16397" s="718" t="s">
        <v>10738</v>
      </c>
    </row>
    <row r="16398" spans="1:8" ht="15" x14ac:dyDescent="0.2">
      <c r="A16398" s="747">
        <v>45166</v>
      </c>
      <c r="B16398" s="65" t="s">
        <v>103</v>
      </c>
      <c r="C16398" s="65" t="s">
        <v>103</v>
      </c>
      <c r="D16398" s="189" t="s">
        <v>10320</v>
      </c>
      <c r="E16398" s="132">
        <v>3000</v>
      </c>
      <c r="F16398" s="60"/>
      <c r="G16398" s="60">
        <f t="shared" si="261"/>
        <v>-3000</v>
      </c>
      <c r="H16398" s="718" t="s">
        <v>10738</v>
      </c>
    </row>
    <row r="16399" spans="1:8" ht="15" x14ac:dyDescent="0.2">
      <c r="A16399" s="747">
        <v>45166</v>
      </c>
      <c r="B16399" s="65" t="s">
        <v>10686</v>
      </c>
      <c r="C16399" s="65" t="s">
        <v>3174</v>
      </c>
      <c r="D16399" s="189" t="s">
        <v>2289</v>
      </c>
      <c r="E16399" s="132">
        <v>10000</v>
      </c>
      <c r="F16399" s="60"/>
      <c r="G16399" s="60">
        <f t="shared" ref="G16399:G16447" si="264">F16399-E16399</f>
        <v>-10000</v>
      </c>
      <c r="H16399" s="718" t="s">
        <v>10738</v>
      </c>
    </row>
    <row r="16400" spans="1:8" ht="15" x14ac:dyDescent="0.2">
      <c r="A16400" s="747">
        <v>45166</v>
      </c>
      <c r="B16400" s="65" t="s">
        <v>10686</v>
      </c>
      <c r="C16400" s="65" t="s">
        <v>3174</v>
      </c>
      <c r="D16400" s="189" t="s">
        <v>10992</v>
      </c>
      <c r="E16400" s="132">
        <v>51000</v>
      </c>
      <c r="F16400" s="60"/>
      <c r="G16400" s="60">
        <f t="shared" si="264"/>
        <v>-51000</v>
      </c>
      <c r="H16400" s="718" t="s">
        <v>10738</v>
      </c>
    </row>
    <row r="16401" spans="1:8" ht="15" x14ac:dyDescent="0.2">
      <c r="A16401" s="747">
        <v>45166</v>
      </c>
      <c r="B16401" s="65" t="s">
        <v>9463</v>
      </c>
      <c r="C16401" s="65" t="s">
        <v>5791</v>
      </c>
      <c r="D16401" s="189" t="s">
        <v>10446</v>
      </c>
      <c r="E16401" s="132">
        <v>500</v>
      </c>
      <c r="F16401" s="60"/>
      <c r="G16401" s="60">
        <f t="shared" si="264"/>
        <v>-500</v>
      </c>
      <c r="H16401" s="718" t="s">
        <v>10738</v>
      </c>
    </row>
    <row r="16402" spans="1:8" ht="15" x14ac:dyDescent="0.2">
      <c r="A16402" s="747">
        <v>45166</v>
      </c>
      <c r="B16402" s="65" t="s">
        <v>10488</v>
      </c>
      <c r="C16402" s="65" t="s">
        <v>5791</v>
      </c>
      <c r="D16402" s="189" t="s">
        <v>372</v>
      </c>
      <c r="E16402" s="132">
        <v>1800</v>
      </c>
      <c r="F16402" s="60"/>
      <c r="G16402" s="60">
        <f t="shared" si="264"/>
        <v>-1800</v>
      </c>
      <c r="H16402" s="718" t="s">
        <v>10738</v>
      </c>
    </row>
    <row r="16403" spans="1:8" ht="15" x14ac:dyDescent="0.2">
      <c r="A16403" s="747">
        <v>45166</v>
      </c>
      <c r="B16403" s="65" t="s">
        <v>10488</v>
      </c>
      <c r="C16403" s="65" t="s">
        <v>3174</v>
      </c>
      <c r="D16403" s="189" t="s">
        <v>2289</v>
      </c>
      <c r="E16403" s="132">
        <v>22830</v>
      </c>
      <c r="F16403" s="60"/>
      <c r="G16403" s="60">
        <f t="shared" si="264"/>
        <v>-22830</v>
      </c>
      <c r="H16403" s="718" t="s">
        <v>10738</v>
      </c>
    </row>
    <row r="16404" spans="1:8" ht="15" x14ac:dyDescent="0.2">
      <c r="A16404" s="747">
        <v>45166</v>
      </c>
      <c r="B16404" s="65" t="s">
        <v>9463</v>
      </c>
      <c r="C16404" s="65" t="s">
        <v>3174</v>
      </c>
      <c r="D16404" s="189" t="s">
        <v>10993</v>
      </c>
      <c r="E16404" s="132">
        <v>69000</v>
      </c>
      <c r="F16404" s="60"/>
      <c r="G16404" s="60">
        <f t="shared" si="264"/>
        <v>-69000</v>
      </c>
      <c r="H16404" s="718" t="s">
        <v>10738</v>
      </c>
    </row>
    <row r="16405" spans="1:8" ht="15" x14ac:dyDescent="0.2">
      <c r="A16405" s="747">
        <v>45166</v>
      </c>
      <c r="B16405" s="65" t="s">
        <v>10686</v>
      </c>
      <c r="C16405" s="65" t="s">
        <v>5791</v>
      </c>
      <c r="D16405" s="189" t="s">
        <v>372</v>
      </c>
      <c r="E16405" s="132">
        <v>3500</v>
      </c>
      <c r="F16405" s="60"/>
      <c r="G16405" s="60">
        <f t="shared" si="264"/>
        <v>-3500</v>
      </c>
      <c r="H16405" s="718" t="s">
        <v>10738</v>
      </c>
    </row>
    <row r="16406" spans="1:8" ht="15" x14ac:dyDescent="0.2">
      <c r="A16406" s="747">
        <v>45166</v>
      </c>
      <c r="B16406" s="65" t="s">
        <v>103</v>
      </c>
      <c r="C16406" s="65" t="s">
        <v>103</v>
      </c>
      <c r="D16406" s="189" t="s">
        <v>10320</v>
      </c>
      <c r="E16406" s="132">
        <v>3500</v>
      </c>
      <c r="F16406" s="60"/>
      <c r="G16406" s="60">
        <f t="shared" si="264"/>
        <v>-3500</v>
      </c>
      <c r="H16406" s="718" t="s">
        <v>10738</v>
      </c>
    </row>
    <row r="16407" spans="1:8" ht="24" x14ac:dyDescent="0.2">
      <c r="A16407" s="747">
        <v>45166</v>
      </c>
      <c r="B16407" s="65" t="s">
        <v>9463</v>
      </c>
      <c r="C16407" s="65" t="s">
        <v>10995</v>
      </c>
      <c r="D16407" s="189" t="s">
        <v>10994</v>
      </c>
      <c r="E16407" s="132">
        <v>200000</v>
      </c>
      <c r="F16407" s="60"/>
      <c r="G16407" s="60">
        <f t="shared" si="264"/>
        <v>-200000</v>
      </c>
      <c r="H16407" s="718" t="s">
        <v>10738</v>
      </c>
    </row>
    <row r="16408" spans="1:8" ht="15" x14ac:dyDescent="0.2">
      <c r="A16408" s="747">
        <v>45166</v>
      </c>
      <c r="B16408" s="65" t="s">
        <v>2957</v>
      </c>
      <c r="C16408" s="65" t="s">
        <v>394</v>
      </c>
      <c r="D16408" s="189" t="s">
        <v>372</v>
      </c>
      <c r="E16408" s="132">
        <v>6250</v>
      </c>
      <c r="F16408" s="60"/>
      <c r="G16408" s="60">
        <f t="shared" si="264"/>
        <v>-6250</v>
      </c>
      <c r="H16408" s="718" t="s">
        <v>10738</v>
      </c>
    </row>
    <row r="16409" spans="1:8" ht="15" x14ac:dyDescent="0.2">
      <c r="A16409" s="747">
        <v>45166</v>
      </c>
      <c r="B16409" s="65" t="s">
        <v>9516</v>
      </c>
      <c r="C16409" s="65" t="s">
        <v>3174</v>
      </c>
      <c r="D16409" s="189" t="s">
        <v>5183</v>
      </c>
      <c r="E16409" s="132">
        <v>18720</v>
      </c>
      <c r="F16409" s="60"/>
      <c r="G16409" s="60">
        <f t="shared" si="264"/>
        <v>-18720</v>
      </c>
      <c r="H16409" s="718" t="s">
        <v>10738</v>
      </c>
    </row>
    <row r="16410" spans="1:8" ht="15" x14ac:dyDescent="0.2">
      <c r="A16410" s="747">
        <v>45166</v>
      </c>
      <c r="B16410" s="65" t="s">
        <v>10405</v>
      </c>
      <c r="C16410" s="65" t="s">
        <v>7029</v>
      </c>
      <c r="D16410" s="189" t="s">
        <v>9625</v>
      </c>
      <c r="E16410" s="132">
        <v>8000</v>
      </c>
      <c r="F16410" s="60"/>
      <c r="G16410" s="60">
        <f t="shared" si="264"/>
        <v>-8000</v>
      </c>
      <c r="H16410" s="718" t="s">
        <v>10738</v>
      </c>
    </row>
    <row r="16411" spans="1:8" ht="15" x14ac:dyDescent="0.2">
      <c r="A16411" s="747">
        <v>45167</v>
      </c>
      <c r="B16411" s="65" t="s">
        <v>10447</v>
      </c>
      <c r="C16411" s="65" t="s">
        <v>3174</v>
      </c>
      <c r="D16411" s="189" t="s">
        <v>11003</v>
      </c>
      <c r="E16411" s="132">
        <v>17400</v>
      </c>
      <c r="F16411" s="60"/>
      <c r="G16411" s="60">
        <f t="shared" si="264"/>
        <v>-17400</v>
      </c>
      <c r="H16411" s="718" t="s">
        <v>10738</v>
      </c>
    </row>
    <row r="16412" spans="1:8" ht="15" x14ac:dyDescent="0.2">
      <c r="A16412" s="747">
        <v>45167</v>
      </c>
      <c r="B16412" s="65" t="s">
        <v>10686</v>
      </c>
      <c r="C16412" s="65" t="s">
        <v>3174</v>
      </c>
      <c r="D16412" s="189" t="s">
        <v>11004</v>
      </c>
      <c r="E16412" s="132">
        <v>6924</v>
      </c>
      <c r="F16412" s="60"/>
      <c r="G16412" s="60">
        <f t="shared" si="264"/>
        <v>-6924</v>
      </c>
      <c r="H16412" s="718" t="s">
        <v>10738</v>
      </c>
    </row>
    <row r="16413" spans="1:8" ht="15" x14ac:dyDescent="0.2">
      <c r="A16413" s="747">
        <v>45167</v>
      </c>
      <c r="B16413" s="65" t="s">
        <v>10447</v>
      </c>
      <c r="C16413" s="65" t="s">
        <v>3174</v>
      </c>
      <c r="D16413" s="189" t="s">
        <v>11005</v>
      </c>
      <c r="E16413" s="132">
        <v>480</v>
      </c>
      <c r="F16413" s="60"/>
      <c r="G16413" s="60">
        <f t="shared" si="264"/>
        <v>-480</v>
      </c>
      <c r="H16413" s="718" t="s">
        <v>10738</v>
      </c>
    </row>
    <row r="16414" spans="1:8" ht="15" x14ac:dyDescent="0.2">
      <c r="A16414" s="747">
        <v>45167</v>
      </c>
      <c r="B16414" s="65" t="s">
        <v>10686</v>
      </c>
      <c r="C16414" s="65" t="s">
        <v>5434</v>
      </c>
      <c r="D16414" s="189" t="s">
        <v>11006</v>
      </c>
      <c r="E16414" s="132">
        <v>7000</v>
      </c>
      <c r="F16414" s="60"/>
      <c r="G16414" s="60">
        <f t="shared" si="264"/>
        <v>-7000</v>
      </c>
      <c r="H16414" s="718" t="s">
        <v>10738</v>
      </c>
    </row>
    <row r="16415" spans="1:8" ht="15" x14ac:dyDescent="0.2">
      <c r="A16415" s="747">
        <v>45167</v>
      </c>
      <c r="B16415" s="65" t="s">
        <v>10341</v>
      </c>
      <c r="C16415" s="65" t="s">
        <v>5791</v>
      </c>
      <c r="D16415" s="189" t="s">
        <v>372</v>
      </c>
      <c r="E16415" s="132">
        <v>1600</v>
      </c>
      <c r="F16415" s="60"/>
      <c r="G16415" s="60">
        <f t="shared" si="264"/>
        <v>-1600</v>
      </c>
      <c r="H16415" s="718" t="s">
        <v>10738</v>
      </c>
    </row>
    <row r="16416" spans="1:8" ht="15" x14ac:dyDescent="0.2">
      <c r="A16416" s="747">
        <v>45167</v>
      </c>
      <c r="B16416" s="65" t="s">
        <v>10341</v>
      </c>
      <c r="C16416" s="65" t="s">
        <v>5791</v>
      </c>
      <c r="D16416" s="189" t="s">
        <v>372</v>
      </c>
      <c r="E16416" s="132">
        <v>3000</v>
      </c>
      <c r="F16416" s="60"/>
      <c r="G16416" s="60">
        <f t="shared" si="264"/>
        <v>-3000</v>
      </c>
      <c r="H16416" s="718" t="s">
        <v>10738</v>
      </c>
    </row>
    <row r="16417" spans="1:8" ht="15" x14ac:dyDescent="0.2">
      <c r="A16417" s="747">
        <v>45167</v>
      </c>
      <c r="B16417" s="65" t="s">
        <v>10341</v>
      </c>
      <c r="C16417" s="65" t="s">
        <v>5791</v>
      </c>
      <c r="D16417" s="189" t="s">
        <v>372</v>
      </c>
      <c r="E16417" s="132">
        <v>1600</v>
      </c>
      <c r="F16417" s="60"/>
      <c r="G16417" s="60">
        <f t="shared" si="264"/>
        <v>-1600</v>
      </c>
      <c r="H16417" s="718" t="s">
        <v>10738</v>
      </c>
    </row>
    <row r="16418" spans="1:8" ht="15" x14ac:dyDescent="0.2">
      <c r="A16418" s="747">
        <v>45167</v>
      </c>
      <c r="B16418" s="65" t="s">
        <v>10447</v>
      </c>
      <c r="C16418" s="65" t="s">
        <v>5791</v>
      </c>
      <c r="D16418" s="189" t="s">
        <v>372</v>
      </c>
      <c r="E16418" s="132">
        <v>1000</v>
      </c>
      <c r="F16418" s="60"/>
      <c r="G16418" s="60">
        <f t="shared" si="264"/>
        <v>-1000</v>
      </c>
      <c r="H16418" s="718" t="s">
        <v>10738</v>
      </c>
    </row>
    <row r="16419" spans="1:8" ht="15" x14ac:dyDescent="0.2">
      <c r="A16419" s="747">
        <v>45167</v>
      </c>
      <c r="B16419" s="65" t="s">
        <v>10341</v>
      </c>
      <c r="C16419" s="65" t="s">
        <v>288</v>
      </c>
      <c r="D16419" s="189" t="s">
        <v>10999</v>
      </c>
      <c r="E16419" s="132">
        <v>1500</v>
      </c>
      <c r="F16419" s="60"/>
      <c r="G16419" s="60">
        <f t="shared" si="264"/>
        <v>-1500</v>
      </c>
      <c r="H16419" s="718" t="s">
        <v>10738</v>
      </c>
    </row>
    <row r="16420" spans="1:8" ht="24" x14ac:dyDescent="0.2">
      <c r="A16420" s="747">
        <v>45167</v>
      </c>
      <c r="B16420" s="65" t="s">
        <v>10686</v>
      </c>
      <c r="C16420" s="560" t="s">
        <v>11001</v>
      </c>
      <c r="D16420" s="753" t="s">
        <v>11000</v>
      </c>
      <c r="E16420" s="561">
        <v>170000</v>
      </c>
      <c r="F16420" s="60"/>
      <c r="G16420" s="60">
        <f t="shared" si="264"/>
        <v>-170000</v>
      </c>
      <c r="H16420" s="718" t="s">
        <v>10738</v>
      </c>
    </row>
    <row r="16421" spans="1:8" ht="24" x14ac:dyDescent="0.2">
      <c r="A16421" s="747">
        <v>45167</v>
      </c>
      <c r="B16421" s="65" t="s">
        <v>9463</v>
      </c>
      <c r="C16421" s="560" t="s">
        <v>11001</v>
      </c>
      <c r="D16421" s="753" t="s">
        <v>11000</v>
      </c>
      <c r="E16421" s="561">
        <v>55000</v>
      </c>
      <c r="F16421" s="60"/>
      <c r="G16421" s="60">
        <f t="shared" si="264"/>
        <v>-55000</v>
      </c>
      <c r="H16421" s="718" t="s">
        <v>10738</v>
      </c>
    </row>
    <row r="16422" spans="1:8" ht="24" x14ac:dyDescent="0.2">
      <c r="A16422" s="747">
        <v>45167</v>
      </c>
      <c r="B16422" s="65" t="s">
        <v>10341</v>
      </c>
      <c r="C16422" s="560" t="s">
        <v>11001</v>
      </c>
      <c r="D16422" s="753" t="s">
        <v>11000</v>
      </c>
      <c r="E16422" s="561">
        <v>65000</v>
      </c>
      <c r="F16422" s="60"/>
      <c r="G16422" s="60">
        <f t="shared" si="264"/>
        <v>-65000</v>
      </c>
      <c r="H16422" s="718" t="s">
        <v>10738</v>
      </c>
    </row>
    <row r="16423" spans="1:8" ht="24" x14ac:dyDescent="0.2">
      <c r="A16423" s="747">
        <v>45167</v>
      </c>
      <c r="B16423" s="65" t="s">
        <v>10405</v>
      </c>
      <c r="C16423" s="560" t="s">
        <v>11001</v>
      </c>
      <c r="D16423" s="753" t="s">
        <v>11000</v>
      </c>
      <c r="E16423" s="561">
        <v>53000</v>
      </c>
      <c r="F16423" s="60"/>
      <c r="G16423" s="60">
        <f t="shared" si="264"/>
        <v>-53000</v>
      </c>
      <c r="H16423" s="718" t="s">
        <v>10738</v>
      </c>
    </row>
    <row r="16424" spans="1:8" ht="27.75" customHeight="1" x14ac:dyDescent="0.2">
      <c r="A16424" s="747">
        <v>45167</v>
      </c>
      <c r="B16424" s="65" t="s">
        <v>10686</v>
      </c>
      <c r="C16424" s="679" t="s">
        <v>3174</v>
      </c>
      <c r="D16424" s="923" t="s">
        <v>11002</v>
      </c>
      <c r="E16424" s="681">
        <v>93000</v>
      </c>
      <c r="F16424" s="60"/>
      <c r="G16424" s="60">
        <f t="shared" si="264"/>
        <v>-93000</v>
      </c>
      <c r="H16424" s="718" t="s">
        <v>10738</v>
      </c>
    </row>
    <row r="16425" spans="1:8" ht="27.75" customHeight="1" x14ac:dyDescent="0.2">
      <c r="A16425" s="747">
        <v>45167</v>
      </c>
      <c r="B16425" s="65" t="s">
        <v>10341</v>
      </c>
      <c r="C16425" s="679" t="s">
        <v>3174</v>
      </c>
      <c r="D16425" s="923" t="s">
        <v>11002</v>
      </c>
      <c r="E16425" s="681">
        <v>250000</v>
      </c>
      <c r="F16425" s="60"/>
      <c r="G16425" s="60">
        <f t="shared" si="264"/>
        <v>-250000</v>
      </c>
      <c r="H16425" s="718" t="s">
        <v>10738</v>
      </c>
    </row>
    <row r="16426" spans="1:8" ht="27.75" customHeight="1" x14ac:dyDescent="0.2">
      <c r="A16426" s="747">
        <v>45167</v>
      </c>
      <c r="B16426" s="65" t="s">
        <v>9463</v>
      </c>
      <c r="C16426" s="679" t="s">
        <v>3174</v>
      </c>
      <c r="D16426" s="923" t="s">
        <v>11002</v>
      </c>
      <c r="E16426" s="681">
        <v>82800</v>
      </c>
      <c r="F16426" s="60"/>
      <c r="G16426" s="60">
        <f t="shared" si="264"/>
        <v>-82800</v>
      </c>
      <c r="H16426" s="718" t="s">
        <v>10738</v>
      </c>
    </row>
    <row r="16427" spans="1:8" ht="15" x14ac:dyDescent="0.2">
      <c r="A16427" s="747">
        <v>45168</v>
      </c>
      <c r="B16427" s="65" t="s">
        <v>10253</v>
      </c>
      <c r="C16427" s="65" t="s">
        <v>3174</v>
      </c>
      <c r="D16427" s="189" t="s">
        <v>6700</v>
      </c>
      <c r="E16427" s="132">
        <v>17700</v>
      </c>
      <c r="F16427" s="60"/>
      <c r="G16427" s="60">
        <f t="shared" si="264"/>
        <v>-17700</v>
      </c>
      <c r="H16427" s="718" t="s">
        <v>10738</v>
      </c>
    </row>
    <row r="16428" spans="1:8" ht="15" x14ac:dyDescent="0.2">
      <c r="A16428" s="747">
        <v>45168</v>
      </c>
      <c r="B16428" s="65" t="s">
        <v>9940</v>
      </c>
      <c r="C16428" s="65" t="s">
        <v>9978</v>
      </c>
      <c r="D16428" s="189" t="s">
        <v>11035</v>
      </c>
      <c r="E16428" s="132">
        <v>999000</v>
      </c>
      <c r="F16428" s="60"/>
      <c r="G16428" s="60">
        <f t="shared" si="264"/>
        <v>-999000</v>
      </c>
      <c r="H16428" s="718" t="s">
        <v>10738</v>
      </c>
    </row>
    <row r="16429" spans="1:8" ht="15" x14ac:dyDescent="0.2">
      <c r="A16429" s="747">
        <v>45168</v>
      </c>
      <c r="B16429" s="65" t="s">
        <v>10447</v>
      </c>
      <c r="C16429" s="65" t="s">
        <v>9568</v>
      </c>
      <c r="D16429" s="189" t="s">
        <v>10991</v>
      </c>
      <c r="E16429" s="132">
        <v>20000</v>
      </c>
      <c r="F16429" s="60"/>
      <c r="G16429" s="60">
        <f t="shared" si="264"/>
        <v>-20000</v>
      </c>
      <c r="H16429" s="718" t="s">
        <v>10738</v>
      </c>
    </row>
    <row r="16430" spans="1:8" ht="15" x14ac:dyDescent="0.2">
      <c r="A16430" s="747">
        <v>45168</v>
      </c>
      <c r="B16430" s="65" t="s">
        <v>10253</v>
      </c>
      <c r="C16430" s="560" t="s">
        <v>10593</v>
      </c>
      <c r="D16430" s="753" t="s">
        <v>11169</v>
      </c>
      <c r="E16430" s="561">
        <v>300000</v>
      </c>
      <c r="F16430" s="60"/>
      <c r="G16430" s="60">
        <f t="shared" si="264"/>
        <v>-300000</v>
      </c>
      <c r="H16430" s="718" t="s">
        <v>10738</v>
      </c>
    </row>
    <row r="16431" spans="1:8" ht="15" x14ac:dyDescent="0.2">
      <c r="A16431" s="747">
        <v>45168</v>
      </c>
      <c r="B16431" s="65" t="s">
        <v>10405</v>
      </c>
      <c r="C16431" s="560" t="s">
        <v>10593</v>
      </c>
      <c r="D16431" s="753" t="s">
        <v>11169</v>
      </c>
      <c r="E16431" s="561">
        <v>300000</v>
      </c>
      <c r="F16431" s="60"/>
      <c r="G16431" s="60">
        <f t="shared" si="264"/>
        <v>-300000</v>
      </c>
      <c r="H16431" s="718" t="s">
        <v>10738</v>
      </c>
    </row>
    <row r="16432" spans="1:8" ht="15" x14ac:dyDescent="0.2">
      <c r="A16432" s="747">
        <v>45168</v>
      </c>
      <c r="B16432" s="65" t="s">
        <v>8122</v>
      </c>
      <c r="C16432" s="65" t="s">
        <v>8170</v>
      </c>
      <c r="D16432" s="189" t="s">
        <v>10328</v>
      </c>
      <c r="E16432" s="132">
        <v>800000</v>
      </c>
      <c r="F16432" s="60"/>
      <c r="G16432" s="60">
        <f t="shared" si="264"/>
        <v>-800000</v>
      </c>
      <c r="H16432" s="718" t="s">
        <v>10738</v>
      </c>
    </row>
    <row r="16433" spans="1:8" ht="15" x14ac:dyDescent="0.2">
      <c r="A16433" s="747">
        <v>45168</v>
      </c>
      <c r="B16433" s="65" t="s">
        <v>9463</v>
      </c>
      <c r="C16433" s="65" t="s">
        <v>10995</v>
      </c>
      <c r="D16433" s="189" t="s">
        <v>10991</v>
      </c>
      <c r="E16433" s="132">
        <v>100000</v>
      </c>
      <c r="F16433" s="60"/>
      <c r="G16433" s="60">
        <f t="shared" si="264"/>
        <v>-100000</v>
      </c>
      <c r="H16433" s="718" t="s">
        <v>10738</v>
      </c>
    </row>
    <row r="16434" spans="1:8" ht="15" x14ac:dyDescent="0.2">
      <c r="A16434" s="747">
        <v>45168</v>
      </c>
      <c r="B16434" s="65" t="s">
        <v>10686</v>
      </c>
      <c r="C16434" s="65" t="s">
        <v>8170</v>
      </c>
      <c r="D16434" s="189" t="s">
        <v>11032</v>
      </c>
      <c r="E16434" s="132">
        <v>1000000</v>
      </c>
      <c r="F16434" s="60"/>
      <c r="G16434" s="60">
        <f t="shared" si="264"/>
        <v>-1000000</v>
      </c>
      <c r="H16434" s="718" t="s">
        <v>10738</v>
      </c>
    </row>
    <row r="16435" spans="1:8" ht="15" x14ac:dyDescent="0.2">
      <c r="A16435" s="747">
        <v>45168</v>
      </c>
      <c r="B16435" s="65" t="s">
        <v>103</v>
      </c>
      <c r="C16435" s="65" t="s">
        <v>103</v>
      </c>
      <c r="D16435" s="189" t="s">
        <v>10320</v>
      </c>
      <c r="E16435" s="132">
        <v>3500</v>
      </c>
      <c r="F16435" s="60"/>
      <c r="G16435" s="60">
        <f t="shared" si="264"/>
        <v>-3500</v>
      </c>
      <c r="H16435" s="718" t="s">
        <v>10738</v>
      </c>
    </row>
    <row r="16436" spans="1:8" ht="15" x14ac:dyDescent="0.2">
      <c r="A16436" s="747">
        <v>45168</v>
      </c>
      <c r="B16436" s="65" t="s">
        <v>10405</v>
      </c>
      <c r="C16436" s="65" t="s">
        <v>288</v>
      </c>
      <c r="D16436" s="189" t="s">
        <v>11062</v>
      </c>
      <c r="E16436" s="132">
        <v>1500</v>
      </c>
      <c r="F16436" s="60"/>
      <c r="G16436" s="60">
        <f t="shared" si="264"/>
        <v>-1500</v>
      </c>
      <c r="H16436" s="718" t="s">
        <v>10738</v>
      </c>
    </row>
    <row r="16437" spans="1:8" ht="15" x14ac:dyDescent="0.2">
      <c r="A16437" s="747">
        <v>45168</v>
      </c>
      <c r="B16437" s="65" t="s">
        <v>10686</v>
      </c>
      <c r="C16437" s="65" t="s">
        <v>3174</v>
      </c>
      <c r="D16437" s="189" t="s">
        <v>11063</v>
      </c>
      <c r="E16437" s="132">
        <v>20000</v>
      </c>
      <c r="F16437" s="60"/>
      <c r="G16437" s="60">
        <f t="shared" si="264"/>
        <v>-20000</v>
      </c>
      <c r="H16437" s="718" t="s">
        <v>10738</v>
      </c>
    </row>
    <row r="16438" spans="1:8" ht="15" x14ac:dyDescent="0.2">
      <c r="A16438" s="747">
        <v>45168</v>
      </c>
      <c r="B16438" s="65" t="s">
        <v>10341</v>
      </c>
      <c r="C16438" s="65" t="s">
        <v>5791</v>
      </c>
      <c r="D16438" s="189" t="s">
        <v>372</v>
      </c>
      <c r="E16438" s="132">
        <v>1500</v>
      </c>
      <c r="F16438" s="60"/>
      <c r="G16438" s="60">
        <f t="shared" si="264"/>
        <v>-1500</v>
      </c>
      <c r="H16438" s="718" t="s">
        <v>10738</v>
      </c>
    </row>
    <row r="16439" spans="1:8" ht="15" x14ac:dyDescent="0.2">
      <c r="A16439" s="747">
        <v>45169</v>
      </c>
      <c r="B16439" s="65" t="s">
        <v>10686</v>
      </c>
      <c r="C16439" s="65" t="s">
        <v>11033</v>
      </c>
      <c r="D16439" s="189" t="s">
        <v>11028</v>
      </c>
      <c r="E16439" s="132">
        <v>500000</v>
      </c>
      <c r="F16439" s="60"/>
      <c r="G16439" s="60">
        <f t="shared" si="264"/>
        <v>-500000</v>
      </c>
      <c r="H16439" s="718" t="s">
        <v>10738</v>
      </c>
    </row>
    <row r="16440" spans="1:8" ht="15" x14ac:dyDescent="0.2">
      <c r="A16440" s="747">
        <v>45169</v>
      </c>
      <c r="B16440" s="65" t="s">
        <v>9463</v>
      </c>
      <c r="C16440" s="65" t="s">
        <v>8483</v>
      </c>
      <c r="D16440" s="189" t="s">
        <v>10346</v>
      </c>
      <c r="E16440" s="132">
        <v>657900</v>
      </c>
      <c r="F16440" s="60"/>
      <c r="G16440" s="60">
        <f t="shared" si="264"/>
        <v>-657900</v>
      </c>
      <c r="H16440" s="718" t="s">
        <v>10738</v>
      </c>
    </row>
    <row r="16441" spans="1:8" ht="15" x14ac:dyDescent="0.2">
      <c r="A16441" s="747">
        <v>45169</v>
      </c>
      <c r="B16441" s="65" t="s">
        <v>10686</v>
      </c>
      <c r="C16441" s="65" t="s">
        <v>11033</v>
      </c>
      <c r="D16441" s="189" t="s">
        <v>11028</v>
      </c>
      <c r="E16441" s="132">
        <v>150000</v>
      </c>
      <c r="F16441" s="60"/>
      <c r="G16441" s="60">
        <f t="shared" si="264"/>
        <v>-150000</v>
      </c>
      <c r="H16441" s="718" t="s">
        <v>10738</v>
      </c>
    </row>
    <row r="16442" spans="1:8" ht="15" x14ac:dyDescent="0.2">
      <c r="A16442" s="747">
        <v>45169</v>
      </c>
      <c r="B16442" s="65" t="s">
        <v>10447</v>
      </c>
      <c r="C16442" s="65" t="s">
        <v>10282</v>
      </c>
      <c r="D16442" s="189" t="s">
        <v>11034</v>
      </c>
      <c r="E16442" s="132">
        <v>228400</v>
      </c>
      <c r="F16442" s="60"/>
      <c r="G16442" s="60">
        <f t="shared" si="264"/>
        <v>-228400</v>
      </c>
      <c r="H16442" s="718" t="s">
        <v>10738</v>
      </c>
    </row>
    <row r="16443" spans="1:8" ht="15" x14ac:dyDescent="0.2">
      <c r="A16443" s="747">
        <v>45169</v>
      </c>
      <c r="B16443" s="65" t="s">
        <v>10686</v>
      </c>
      <c r="C16443" s="65" t="s">
        <v>394</v>
      </c>
      <c r="D16443" s="189" t="s">
        <v>11064</v>
      </c>
      <c r="E16443" s="132">
        <v>5000</v>
      </c>
      <c r="F16443" s="60"/>
      <c r="G16443" s="60">
        <f t="shared" si="264"/>
        <v>-5000</v>
      </c>
      <c r="H16443" s="718" t="s">
        <v>10738</v>
      </c>
    </row>
    <row r="16444" spans="1:8" ht="15" x14ac:dyDescent="0.2">
      <c r="A16444" s="747">
        <v>45169</v>
      </c>
      <c r="B16444" s="65" t="s">
        <v>103</v>
      </c>
      <c r="C16444" s="65" t="s">
        <v>103</v>
      </c>
      <c r="D16444" s="189" t="s">
        <v>10320</v>
      </c>
      <c r="E16444" s="132">
        <v>3500</v>
      </c>
      <c r="F16444" s="60"/>
      <c r="G16444" s="60">
        <f t="shared" si="264"/>
        <v>-3500</v>
      </c>
      <c r="H16444" s="718" t="s">
        <v>10738</v>
      </c>
    </row>
    <row r="16445" spans="1:8" ht="15" x14ac:dyDescent="0.2">
      <c r="A16445" s="747">
        <v>45169</v>
      </c>
      <c r="B16445" s="65" t="s">
        <v>103</v>
      </c>
      <c r="C16445" s="65" t="s">
        <v>5791</v>
      </c>
      <c r="D16445" s="189" t="s">
        <v>10446</v>
      </c>
      <c r="E16445" s="132">
        <v>350</v>
      </c>
      <c r="F16445" s="60"/>
      <c r="G16445" s="60">
        <f t="shared" si="264"/>
        <v>-350</v>
      </c>
      <c r="H16445" s="718" t="s">
        <v>10738</v>
      </c>
    </row>
    <row r="16446" spans="1:8" ht="15" x14ac:dyDescent="0.2">
      <c r="A16446" s="747">
        <v>45169</v>
      </c>
      <c r="B16446" s="65" t="s">
        <v>10686</v>
      </c>
      <c r="C16446" s="65" t="s">
        <v>5791</v>
      </c>
      <c r="D16446" s="189" t="s">
        <v>372</v>
      </c>
      <c r="E16446" s="132">
        <v>2000</v>
      </c>
      <c r="F16446" s="60"/>
      <c r="G16446" s="60">
        <f t="shared" si="264"/>
        <v>-2000</v>
      </c>
      <c r="H16446" s="718" t="s">
        <v>10738</v>
      </c>
    </row>
    <row r="16447" spans="1:8" ht="15" x14ac:dyDescent="0.2">
      <c r="A16447" s="747">
        <v>45169</v>
      </c>
      <c r="B16447" s="65" t="s">
        <v>10341</v>
      </c>
      <c r="C16447" s="65" t="s">
        <v>5791</v>
      </c>
      <c r="D16447" s="189" t="s">
        <v>372</v>
      </c>
      <c r="E16447" s="132">
        <v>2400</v>
      </c>
      <c r="F16447" s="60"/>
      <c r="G16447" s="60">
        <f t="shared" si="264"/>
        <v>-2400</v>
      </c>
      <c r="H16447" s="718" t="s">
        <v>10738</v>
      </c>
    </row>
    <row r="16448" spans="1:8" ht="15" x14ac:dyDescent="0.2">
      <c r="A16448" s="746">
        <v>45139</v>
      </c>
      <c r="B16448" s="180" t="s">
        <v>10253</v>
      </c>
      <c r="C16448" s="180" t="s">
        <v>8483</v>
      </c>
      <c r="D16448" s="234" t="s">
        <v>10594</v>
      </c>
      <c r="E16448" s="242">
        <v>895000</v>
      </c>
      <c r="F16448" s="242"/>
      <c r="G16448" s="242">
        <f t="shared" ref="G16448:G16509" si="265">F16448-E16448</f>
        <v>-895000</v>
      </c>
      <c r="H16448" s="722" t="s">
        <v>10738</v>
      </c>
    </row>
    <row r="16449" spans="1:8" ht="15" x14ac:dyDescent="0.2">
      <c r="A16449" s="746">
        <v>45139</v>
      </c>
      <c r="B16449" s="180" t="s">
        <v>10132</v>
      </c>
      <c r="C16449" s="180" t="s">
        <v>6533</v>
      </c>
      <c r="D16449" s="234" t="s">
        <v>10739</v>
      </c>
      <c r="E16449" s="242">
        <v>50000</v>
      </c>
      <c r="F16449" s="242"/>
      <c r="G16449" s="242">
        <f t="shared" si="265"/>
        <v>-50000</v>
      </c>
      <c r="H16449" s="722" t="s">
        <v>10738</v>
      </c>
    </row>
    <row r="16450" spans="1:8" ht="15" x14ac:dyDescent="0.2">
      <c r="A16450" s="746">
        <v>45139</v>
      </c>
      <c r="B16450" s="180" t="s">
        <v>9615</v>
      </c>
      <c r="C16450" s="180" t="s">
        <v>10554</v>
      </c>
      <c r="D16450" s="234" t="s">
        <v>10740</v>
      </c>
      <c r="E16450" s="242">
        <v>86500</v>
      </c>
      <c r="F16450" s="242"/>
      <c r="G16450" s="242">
        <f t="shared" si="265"/>
        <v>-86500</v>
      </c>
      <c r="H16450" s="722" t="s">
        <v>10738</v>
      </c>
    </row>
    <row r="16451" spans="1:8" ht="15" x14ac:dyDescent="0.2">
      <c r="A16451" s="746">
        <v>45142</v>
      </c>
      <c r="B16451" s="180" t="s">
        <v>9463</v>
      </c>
      <c r="C16451" s="560" t="s">
        <v>8337</v>
      </c>
      <c r="D16451" s="753" t="s">
        <v>10759</v>
      </c>
      <c r="E16451" s="561">
        <v>16000</v>
      </c>
      <c r="F16451" s="242"/>
      <c r="G16451" s="242">
        <f t="shared" si="265"/>
        <v>-16000</v>
      </c>
      <c r="H16451" s="722" t="s">
        <v>10738</v>
      </c>
    </row>
    <row r="16452" spans="1:8" ht="15" x14ac:dyDescent="0.2">
      <c r="A16452" s="746">
        <v>45142</v>
      </c>
      <c r="B16452" s="180" t="s">
        <v>8752</v>
      </c>
      <c r="C16452" s="560" t="s">
        <v>8337</v>
      </c>
      <c r="D16452" s="753" t="s">
        <v>10759</v>
      </c>
      <c r="E16452" s="561">
        <v>32000</v>
      </c>
      <c r="F16452" s="242"/>
      <c r="G16452" s="242">
        <f t="shared" si="265"/>
        <v>-32000</v>
      </c>
      <c r="H16452" s="722" t="s">
        <v>10738</v>
      </c>
    </row>
    <row r="16453" spans="1:8" ht="15" x14ac:dyDescent="0.2">
      <c r="A16453" s="746">
        <v>45142</v>
      </c>
      <c r="B16453" s="180" t="s">
        <v>10488</v>
      </c>
      <c r="C16453" s="560" t="s">
        <v>8337</v>
      </c>
      <c r="D16453" s="753" t="s">
        <v>10759</v>
      </c>
      <c r="E16453" s="561">
        <v>37500</v>
      </c>
      <c r="F16453" s="242"/>
      <c r="G16453" s="242">
        <f t="shared" si="265"/>
        <v>-37500</v>
      </c>
      <c r="H16453" s="722" t="s">
        <v>10738</v>
      </c>
    </row>
    <row r="16454" spans="1:8" ht="15" x14ac:dyDescent="0.2">
      <c r="A16454" s="746">
        <v>45142</v>
      </c>
      <c r="B16454" s="180" t="s">
        <v>10351</v>
      </c>
      <c r="C16454" s="180" t="s">
        <v>8337</v>
      </c>
      <c r="D16454" s="234" t="s">
        <v>10760</v>
      </c>
      <c r="E16454" s="242">
        <v>60000</v>
      </c>
      <c r="F16454" s="242"/>
      <c r="G16454" s="242">
        <f t="shared" si="265"/>
        <v>-60000</v>
      </c>
      <c r="H16454" s="722" t="s">
        <v>10738</v>
      </c>
    </row>
    <row r="16455" spans="1:8" ht="15" x14ac:dyDescent="0.2">
      <c r="A16455" s="746">
        <v>45142</v>
      </c>
      <c r="B16455" s="180" t="s">
        <v>3979</v>
      </c>
      <c r="C16455" s="180" t="s">
        <v>3031</v>
      </c>
      <c r="D16455" s="234" t="s">
        <v>10784</v>
      </c>
      <c r="E16455" s="242">
        <v>32760</v>
      </c>
      <c r="F16455" s="242"/>
      <c r="G16455" s="242">
        <f t="shared" si="265"/>
        <v>-32760</v>
      </c>
      <c r="H16455" s="722" t="s">
        <v>10738</v>
      </c>
    </row>
    <row r="16456" spans="1:8" ht="15" x14ac:dyDescent="0.2">
      <c r="A16456" s="746">
        <v>45142</v>
      </c>
      <c r="B16456" s="180" t="s">
        <v>3978</v>
      </c>
      <c r="C16456" s="180" t="s">
        <v>3031</v>
      </c>
      <c r="D16456" s="234" t="s">
        <v>10784</v>
      </c>
      <c r="E16456" s="242">
        <v>35360</v>
      </c>
      <c r="F16456" s="242"/>
      <c r="G16456" s="242">
        <f t="shared" si="265"/>
        <v>-35360</v>
      </c>
      <c r="H16456" s="722" t="s">
        <v>10738</v>
      </c>
    </row>
    <row r="16457" spans="1:8" ht="15" x14ac:dyDescent="0.2">
      <c r="A16457" s="746">
        <v>45145</v>
      </c>
      <c r="B16457" s="180" t="s">
        <v>10253</v>
      </c>
      <c r="C16457" s="180" t="s">
        <v>9858</v>
      </c>
      <c r="D16457" s="234" t="s">
        <v>10785</v>
      </c>
      <c r="E16457" s="242">
        <v>150000</v>
      </c>
      <c r="F16457" s="242"/>
      <c r="G16457" s="242">
        <f t="shared" si="265"/>
        <v>-150000</v>
      </c>
      <c r="H16457" s="722" t="s">
        <v>10738</v>
      </c>
    </row>
    <row r="16458" spans="1:8" ht="15" x14ac:dyDescent="0.2">
      <c r="A16458" s="746">
        <v>45145</v>
      </c>
      <c r="B16458" s="180" t="s">
        <v>10076</v>
      </c>
      <c r="C16458" s="180" t="s">
        <v>10786</v>
      </c>
      <c r="D16458" s="234" t="s">
        <v>10787</v>
      </c>
      <c r="E16458" s="242">
        <v>100000</v>
      </c>
      <c r="F16458" s="242"/>
      <c r="G16458" s="242">
        <f t="shared" si="265"/>
        <v>-100000</v>
      </c>
      <c r="H16458" s="722" t="s">
        <v>10738</v>
      </c>
    </row>
    <row r="16459" spans="1:8" ht="15" x14ac:dyDescent="0.2">
      <c r="A16459" s="746">
        <v>45145</v>
      </c>
      <c r="B16459" s="180" t="s">
        <v>9877</v>
      </c>
      <c r="C16459" s="180" t="s">
        <v>3321</v>
      </c>
      <c r="D16459" s="234" t="s">
        <v>10828</v>
      </c>
      <c r="E16459" s="242">
        <v>124500</v>
      </c>
      <c r="F16459" s="242"/>
      <c r="G16459" s="242">
        <f t="shared" si="265"/>
        <v>-124500</v>
      </c>
      <c r="H16459" s="722" t="s">
        <v>10738</v>
      </c>
    </row>
    <row r="16460" spans="1:8" ht="15" x14ac:dyDescent="0.2">
      <c r="A16460" s="746">
        <v>45145</v>
      </c>
      <c r="B16460" s="180" t="s">
        <v>9769</v>
      </c>
      <c r="C16460" s="180" t="s">
        <v>3321</v>
      </c>
      <c r="D16460" s="234" t="s">
        <v>10829</v>
      </c>
      <c r="E16460" s="242">
        <v>30000</v>
      </c>
      <c r="F16460" s="242"/>
      <c r="G16460" s="242">
        <f t="shared" si="265"/>
        <v>-30000</v>
      </c>
      <c r="H16460" s="722" t="s">
        <v>10738</v>
      </c>
    </row>
    <row r="16461" spans="1:8" ht="15" x14ac:dyDescent="0.2">
      <c r="A16461" s="746">
        <v>45147</v>
      </c>
      <c r="B16461" s="180" t="s">
        <v>9940</v>
      </c>
      <c r="C16461" s="180" t="s">
        <v>3174</v>
      </c>
      <c r="D16461" s="234" t="s">
        <v>11116</v>
      </c>
      <c r="E16461" s="242">
        <v>100000</v>
      </c>
      <c r="F16461" s="242"/>
      <c r="G16461" s="242">
        <f t="shared" si="265"/>
        <v>-100000</v>
      </c>
      <c r="H16461" s="722" t="s">
        <v>10738</v>
      </c>
    </row>
    <row r="16462" spans="1:8" ht="15" x14ac:dyDescent="0.2">
      <c r="A16462" s="746">
        <v>45147</v>
      </c>
      <c r="B16462" s="180" t="s">
        <v>9940</v>
      </c>
      <c r="C16462" s="180" t="s">
        <v>3174</v>
      </c>
      <c r="D16462" s="234" t="s">
        <v>11117</v>
      </c>
      <c r="E16462" s="242">
        <v>144000</v>
      </c>
      <c r="F16462" s="242"/>
      <c r="G16462" s="242">
        <f t="shared" si="265"/>
        <v>-144000</v>
      </c>
      <c r="H16462" s="722" t="s">
        <v>10738</v>
      </c>
    </row>
    <row r="16463" spans="1:8" ht="15" x14ac:dyDescent="0.2">
      <c r="A16463" s="746">
        <v>45149</v>
      </c>
      <c r="B16463" s="180" t="s">
        <v>10447</v>
      </c>
      <c r="C16463" s="180" t="s">
        <v>2404</v>
      </c>
      <c r="D16463" s="234" t="s">
        <v>10838</v>
      </c>
      <c r="E16463" s="242">
        <v>30000</v>
      </c>
      <c r="F16463" s="242"/>
      <c r="G16463" s="242">
        <f t="shared" si="265"/>
        <v>-30000</v>
      </c>
      <c r="H16463" s="722" t="s">
        <v>10738</v>
      </c>
    </row>
    <row r="16464" spans="1:8" ht="15" x14ac:dyDescent="0.2">
      <c r="A16464" s="746">
        <v>45149</v>
      </c>
      <c r="B16464" s="180" t="s">
        <v>9463</v>
      </c>
      <c r="C16464" s="180" t="s">
        <v>10816</v>
      </c>
      <c r="D16464" s="234" t="s">
        <v>10839</v>
      </c>
      <c r="E16464" s="242">
        <v>179000</v>
      </c>
      <c r="F16464" s="242"/>
      <c r="G16464" s="242">
        <f t="shared" si="265"/>
        <v>-179000</v>
      </c>
      <c r="H16464" s="722" t="s">
        <v>10738</v>
      </c>
    </row>
    <row r="16465" spans="1:8" ht="15" x14ac:dyDescent="0.2">
      <c r="A16465" s="746">
        <v>45149</v>
      </c>
      <c r="B16465" s="180" t="s">
        <v>10488</v>
      </c>
      <c r="C16465" s="180" t="s">
        <v>8150</v>
      </c>
      <c r="D16465" s="234" t="s">
        <v>10840</v>
      </c>
      <c r="E16465" s="242">
        <v>50000</v>
      </c>
      <c r="F16465" s="242"/>
      <c r="G16465" s="242">
        <f t="shared" si="265"/>
        <v>-50000</v>
      </c>
      <c r="H16465" s="722" t="s">
        <v>10738</v>
      </c>
    </row>
    <row r="16466" spans="1:8" ht="15" x14ac:dyDescent="0.2">
      <c r="A16466" s="746">
        <v>45149</v>
      </c>
      <c r="B16466" s="180" t="s">
        <v>10341</v>
      </c>
      <c r="C16466" s="180" t="s">
        <v>9657</v>
      </c>
      <c r="D16466" s="234" t="s">
        <v>10841</v>
      </c>
      <c r="E16466" s="242">
        <v>100000</v>
      </c>
      <c r="F16466" s="242"/>
      <c r="G16466" s="242">
        <f t="shared" si="265"/>
        <v>-100000</v>
      </c>
      <c r="H16466" s="722" t="s">
        <v>10738</v>
      </c>
    </row>
    <row r="16467" spans="1:8" ht="15" x14ac:dyDescent="0.2">
      <c r="A16467" s="746">
        <v>45149</v>
      </c>
      <c r="B16467" s="180" t="s">
        <v>9877</v>
      </c>
      <c r="C16467" s="180" t="s">
        <v>1519</v>
      </c>
      <c r="D16467" s="234" t="s">
        <v>10842</v>
      </c>
      <c r="E16467" s="242">
        <v>150000</v>
      </c>
      <c r="F16467" s="242"/>
      <c r="G16467" s="242">
        <f t="shared" si="265"/>
        <v>-150000</v>
      </c>
      <c r="H16467" s="722" t="s">
        <v>10738</v>
      </c>
    </row>
    <row r="16468" spans="1:8" ht="15" x14ac:dyDescent="0.2">
      <c r="A16468" s="746">
        <v>45153</v>
      </c>
      <c r="B16468" s="180" t="s">
        <v>8000</v>
      </c>
      <c r="C16468" s="560" t="s">
        <v>7538</v>
      </c>
      <c r="D16468" s="753" t="s">
        <v>10864</v>
      </c>
      <c r="E16468" s="561">
        <v>665882</v>
      </c>
      <c r="F16468" s="242"/>
      <c r="G16468" s="242">
        <f t="shared" si="265"/>
        <v>-665882</v>
      </c>
      <c r="H16468" s="722" t="s">
        <v>10738</v>
      </c>
    </row>
    <row r="16469" spans="1:8" ht="15" x14ac:dyDescent="0.2">
      <c r="A16469" s="746">
        <v>45153</v>
      </c>
      <c r="B16469" s="180" t="s">
        <v>8982</v>
      </c>
      <c r="C16469" s="560" t="s">
        <v>7538</v>
      </c>
      <c r="D16469" s="753" t="s">
        <v>10864</v>
      </c>
      <c r="E16469" s="561">
        <v>201658</v>
      </c>
      <c r="F16469" s="242"/>
      <c r="G16469" s="242">
        <f t="shared" si="265"/>
        <v>-201658</v>
      </c>
      <c r="H16469" s="722" t="s">
        <v>10738</v>
      </c>
    </row>
    <row r="16470" spans="1:8" ht="15" x14ac:dyDescent="0.2">
      <c r="A16470" s="746">
        <v>45153</v>
      </c>
      <c r="B16470" s="180" t="s">
        <v>9769</v>
      </c>
      <c r="C16470" s="560" t="s">
        <v>7538</v>
      </c>
      <c r="D16470" s="753" t="s">
        <v>10864</v>
      </c>
      <c r="E16470" s="561">
        <v>482460</v>
      </c>
      <c r="F16470" s="242"/>
      <c r="G16470" s="242">
        <f t="shared" si="265"/>
        <v>-482460</v>
      </c>
      <c r="H16470" s="722" t="s">
        <v>10738</v>
      </c>
    </row>
    <row r="16471" spans="1:8" ht="15" x14ac:dyDescent="0.2">
      <c r="A16471" s="746">
        <v>45153</v>
      </c>
      <c r="B16471" s="180" t="s">
        <v>8752</v>
      </c>
      <c r="C16471" s="180" t="s">
        <v>5731</v>
      </c>
      <c r="D16471" s="234" t="s">
        <v>10865</v>
      </c>
      <c r="E16471" s="242">
        <v>200000</v>
      </c>
      <c r="F16471" s="242"/>
      <c r="G16471" s="242">
        <f t="shared" si="265"/>
        <v>-200000</v>
      </c>
      <c r="H16471" s="722" t="s">
        <v>10738</v>
      </c>
    </row>
    <row r="16472" spans="1:8" ht="15" x14ac:dyDescent="0.2">
      <c r="A16472" s="746">
        <v>45154</v>
      </c>
      <c r="B16472" s="180" t="s">
        <v>16</v>
      </c>
      <c r="C16472" s="180" t="s">
        <v>4476</v>
      </c>
      <c r="D16472" s="234" t="s">
        <v>10909</v>
      </c>
      <c r="E16472" s="242">
        <v>60000</v>
      </c>
      <c r="F16472" s="242"/>
      <c r="G16472" s="242">
        <f t="shared" si="265"/>
        <v>-60000</v>
      </c>
      <c r="H16472" s="722" t="s">
        <v>10738</v>
      </c>
    </row>
    <row r="16473" spans="1:8" ht="15" x14ac:dyDescent="0.2">
      <c r="A16473" s="746">
        <v>45154</v>
      </c>
      <c r="B16473" s="180" t="s">
        <v>9509</v>
      </c>
      <c r="C16473" s="180" t="s">
        <v>8337</v>
      </c>
      <c r="D16473" s="234" t="s">
        <v>10910</v>
      </c>
      <c r="E16473" s="242">
        <v>100000</v>
      </c>
      <c r="F16473" s="242"/>
      <c r="G16473" s="242">
        <f t="shared" si="265"/>
        <v>-100000</v>
      </c>
      <c r="H16473" s="722" t="s">
        <v>10738</v>
      </c>
    </row>
    <row r="16474" spans="1:8" ht="72" x14ac:dyDescent="0.2">
      <c r="A16474" s="746">
        <v>45156</v>
      </c>
      <c r="B16474" s="180" t="s">
        <v>10686</v>
      </c>
      <c r="C16474" s="180" t="s">
        <v>10911</v>
      </c>
      <c r="D16474" s="234" t="s">
        <v>10912</v>
      </c>
      <c r="E16474" s="242">
        <v>247647</v>
      </c>
      <c r="F16474" s="242"/>
      <c r="G16474" s="242">
        <f t="shared" si="265"/>
        <v>-247647</v>
      </c>
      <c r="H16474" s="722" t="s">
        <v>10738</v>
      </c>
    </row>
    <row r="16475" spans="1:8" ht="15" x14ac:dyDescent="0.2">
      <c r="A16475" s="746">
        <v>45156</v>
      </c>
      <c r="B16475" s="180" t="s">
        <v>9877</v>
      </c>
      <c r="C16475" s="560" t="s">
        <v>8166</v>
      </c>
      <c r="D16475" s="753" t="s">
        <v>10913</v>
      </c>
      <c r="E16475" s="561">
        <v>13333</v>
      </c>
      <c r="F16475" s="242"/>
      <c r="G16475" s="242">
        <f t="shared" si="265"/>
        <v>-13333</v>
      </c>
      <c r="H16475" s="722" t="s">
        <v>10738</v>
      </c>
    </row>
    <row r="16476" spans="1:8" ht="15" x14ac:dyDescent="0.2">
      <c r="A16476" s="746">
        <v>45156</v>
      </c>
      <c r="B16476" s="180" t="s">
        <v>10488</v>
      </c>
      <c r="C16476" s="560" t="s">
        <v>8166</v>
      </c>
      <c r="D16476" s="753" t="s">
        <v>10913</v>
      </c>
      <c r="E16476" s="561">
        <v>13333</v>
      </c>
      <c r="F16476" s="242"/>
      <c r="G16476" s="242">
        <f t="shared" si="265"/>
        <v>-13333</v>
      </c>
      <c r="H16476" s="722" t="s">
        <v>10738</v>
      </c>
    </row>
    <row r="16477" spans="1:8" ht="15" x14ac:dyDescent="0.2">
      <c r="A16477" s="746">
        <v>45156</v>
      </c>
      <c r="B16477" s="180" t="s">
        <v>10341</v>
      </c>
      <c r="C16477" s="560" t="s">
        <v>8166</v>
      </c>
      <c r="D16477" s="753" t="s">
        <v>10913</v>
      </c>
      <c r="E16477" s="561">
        <v>13333</v>
      </c>
      <c r="F16477" s="242"/>
      <c r="G16477" s="242">
        <f t="shared" si="265"/>
        <v>-13333</v>
      </c>
      <c r="H16477" s="722" t="s">
        <v>10738</v>
      </c>
    </row>
    <row r="16478" spans="1:8" ht="15" x14ac:dyDescent="0.2">
      <c r="A16478" s="746">
        <v>45156</v>
      </c>
      <c r="B16478" s="679" t="s">
        <v>8752</v>
      </c>
      <c r="C16478" s="679" t="s">
        <v>166</v>
      </c>
      <c r="D16478" s="923" t="s">
        <v>10919</v>
      </c>
      <c r="E16478" s="681">
        <v>64845</v>
      </c>
      <c r="F16478" s="242"/>
      <c r="G16478" s="242">
        <f t="shared" si="265"/>
        <v>-64845</v>
      </c>
      <c r="H16478" s="722" t="s">
        <v>10738</v>
      </c>
    </row>
    <row r="16479" spans="1:8" ht="15" x14ac:dyDescent="0.2">
      <c r="A16479" s="746">
        <v>45156</v>
      </c>
      <c r="B16479" s="679" t="s">
        <v>10351</v>
      </c>
      <c r="C16479" s="679" t="s">
        <v>166</v>
      </c>
      <c r="D16479" s="923" t="s">
        <v>10919</v>
      </c>
      <c r="E16479" s="681">
        <v>22500</v>
      </c>
      <c r="F16479" s="242"/>
      <c r="G16479" s="242">
        <f t="shared" si="265"/>
        <v>-22500</v>
      </c>
      <c r="H16479" s="722" t="s">
        <v>10738</v>
      </c>
    </row>
    <row r="16480" spans="1:8" ht="15" x14ac:dyDescent="0.2">
      <c r="A16480" s="746">
        <v>45156</v>
      </c>
      <c r="B16480" s="679" t="s">
        <v>10253</v>
      </c>
      <c r="C16480" s="679" t="s">
        <v>166</v>
      </c>
      <c r="D16480" s="923" t="s">
        <v>10919</v>
      </c>
      <c r="E16480" s="681">
        <v>19260</v>
      </c>
      <c r="F16480" s="242"/>
      <c r="G16480" s="242">
        <f t="shared" si="265"/>
        <v>-19260</v>
      </c>
      <c r="H16480" s="722" t="s">
        <v>10738</v>
      </c>
    </row>
    <row r="16481" spans="1:8" ht="15" x14ac:dyDescent="0.2">
      <c r="A16481" s="746">
        <v>45156</v>
      </c>
      <c r="B16481" s="679" t="s">
        <v>10447</v>
      </c>
      <c r="C16481" s="679" t="s">
        <v>166</v>
      </c>
      <c r="D16481" s="923" t="s">
        <v>10919</v>
      </c>
      <c r="E16481" s="681">
        <v>34640</v>
      </c>
      <c r="F16481" s="242"/>
      <c r="G16481" s="242">
        <f t="shared" si="265"/>
        <v>-34640</v>
      </c>
      <c r="H16481" s="722" t="s">
        <v>10738</v>
      </c>
    </row>
    <row r="16482" spans="1:8" ht="15" x14ac:dyDescent="0.2">
      <c r="A16482" s="746">
        <v>45156</v>
      </c>
      <c r="B16482" s="679" t="s">
        <v>10488</v>
      </c>
      <c r="C16482" s="679" t="s">
        <v>166</v>
      </c>
      <c r="D16482" s="923" t="s">
        <v>10919</v>
      </c>
      <c r="E16482" s="681">
        <v>58755</v>
      </c>
      <c r="F16482" s="242"/>
      <c r="G16482" s="242">
        <f t="shared" si="265"/>
        <v>-58755</v>
      </c>
      <c r="H16482" s="722" t="s">
        <v>10738</v>
      </c>
    </row>
    <row r="16483" spans="1:8" ht="15" x14ac:dyDescent="0.2">
      <c r="A16483" s="746">
        <v>45161</v>
      </c>
      <c r="B16483" s="180" t="s">
        <v>10341</v>
      </c>
      <c r="C16483" s="560" t="s">
        <v>2034</v>
      </c>
      <c r="D16483" s="753" t="s">
        <v>10941</v>
      </c>
      <c r="E16483" s="561">
        <v>21150</v>
      </c>
      <c r="F16483" s="242"/>
      <c r="G16483" s="242">
        <f t="shared" si="265"/>
        <v>-21150</v>
      </c>
      <c r="H16483" s="722" t="s">
        <v>10738</v>
      </c>
    </row>
    <row r="16484" spans="1:8" ht="15" x14ac:dyDescent="0.2">
      <c r="A16484" s="746">
        <v>45161</v>
      </c>
      <c r="B16484" s="180" t="s">
        <v>9509</v>
      </c>
      <c r="C16484" s="560" t="s">
        <v>2034</v>
      </c>
      <c r="D16484" s="753" t="s">
        <v>10941</v>
      </c>
      <c r="E16484" s="561">
        <v>25800</v>
      </c>
      <c r="F16484" s="242"/>
      <c r="G16484" s="242">
        <f t="shared" si="265"/>
        <v>-25800</v>
      </c>
      <c r="H16484" s="722" t="s">
        <v>10738</v>
      </c>
    </row>
    <row r="16485" spans="1:8" ht="15" x14ac:dyDescent="0.2">
      <c r="A16485" s="746">
        <v>45161</v>
      </c>
      <c r="B16485" s="180" t="s">
        <v>11021</v>
      </c>
      <c r="C16485" s="180" t="s">
        <v>10965</v>
      </c>
      <c r="D16485" s="234" t="s">
        <v>10966</v>
      </c>
      <c r="E16485" s="242">
        <v>82305</v>
      </c>
      <c r="F16485" s="242"/>
      <c r="G16485" s="242">
        <f t="shared" si="265"/>
        <v>-82305</v>
      </c>
      <c r="H16485" s="722" t="s">
        <v>10738</v>
      </c>
    </row>
    <row r="16486" spans="1:8" ht="15" x14ac:dyDescent="0.2">
      <c r="A16486" s="746">
        <v>45164</v>
      </c>
      <c r="B16486" s="180" t="s">
        <v>3979</v>
      </c>
      <c r="C16486" s="180" t="s">
        <v>10727</v>
      </c>
      <c r="D16486" s="234" t="s">
        <v>10967</v>
      </c>
      <c r="E16486" s="242">
        <v>200000</v>
      </c>
      <c r="F16486" s="242"/>
      <c r="G16486" s="242">
        <f t="shared" si="265"/>
        <v>-200000</v>
      </c>
      <c r="H16486" s="722" t="s">
        <v>10738</v>
      </c>
    </row>
    <row r="16487" spans="1:8" ht="24" x14ac:dyDescent="0.2">
      <c r="A16487" s="746">
        <v>45164</v>
      </c>
      <c r="B16487" s="180" t="s">
        <v>9463</v>
      </c>
      <c r="C16487" s="560" t="s">
        <v>709</v>
      </c>
      <c r="D16487" s="753" t="s">
        <v>10969</v>
      </c>
      <c r="E16487" s="561">
        <v>200204</v>
      </c>
      <c r="F16487" s="242"/>
      <c r="G16487" s="242">
        <f t="shared" si="265"/>
        <v>-200204</v>
      </c>
      <c r="H16487" s="722" t="s">
        <v>10738</v>
      </c>
    </row>
    <row r="16488" spans="1:8" ht="24" x14ac:dyDescent="0.2">
      <c r="A16488" s="746">
        <v>45164</v>
      </c>
      <c r="B16488" s="180" t="s">
        <v>10076</v>
      </c>
      <c r="C16488" s="560" t="s">
        <v>709</v>
      </c>
      <c r="D16488" s="753" t="s">
        <v>10969</v>
      </c>
      <c r="E16488" s="561">
        <v>23382</v>
      </c>
      <c r="F16488" s="242"/>
      <c r="G16488" s="242">
        <f t="shared" si="265"/>
        <v>-23382</v>
      </c>
      <c r="H16488" s="722" t="s">
        <v>10738</v>
      </c>
    </row>
    <row r="16489" spans="1:8" ht="24" x14ac:dyDescent="0.2">
      <c r="A16489" s="746">
        <v>45164</v>
      </c>
      <c r="B16489" s="180" t="s">
        <v>10132</v>
      </c>
      <c r="C16489" s="560" t="s">
        <v>709</v>
      </c>
      <c r="D16489" s="753" t="s">
        <v>10969</v>
      </c>
      <c r="E16489" s="561">
        <v>37222</v>
      </c>
      <c r="F16489" s="242"/>
      <c r="G16489" s="242">
        <f t="shared" si="265"/>
        <v>-37222</v>
      </c>
      <c r="H16489" s="722" t="s">
        <v>10738</v>
      </c>
    </row>
    <row r="16490" spans="1:8" ht="24" x14ac:dyDescent="0.2">
      <c r="A16490" s="746">
        <v>45164</v>
      </c>
      <c r="B16490" s="180" t="s">
        <v>10405</v>
      </c>
      <c r="C16490" s="560" t="s">
        <v>709</v>
      </c>
      <c r="D16490" s="753" t="s">
        <v>10969</v>
      </c>
      <c r="E16490" s="561">
        <v>129892</v>
      </c>
      <c r="F16490" s="242"/>
      <c r="G16490" s="242">
        <f t="shared" si="265"/>
        <v>-129892</v>
      </c>
      <c r="H16490" s="722" t="s">
        <v>10738</v>
      </c>
    </row>
    <row r="16491" spans="1:8" ht="24" x14ac:dyDescent="0.2">
      <c r="A16491" s="746">
        <v>45164</v>
      </c>
      <c r="B16491" s="180" t="s">
        <v>9509</v>
      </c>
      <c r="C16491" s="560" t="s">
        <v>709</v>
      </c>
      <c r="D16491" s="753" t="s">
        <v>10969</v>
      </c>
      <c r="E16491" s="561">
        <v>7300</v>
      </c>
      <c r="F16491" s="242"/>
      <c r="G16491" s="242">
        <f t="shared" si="265"/>
        <v>-7300</v>
      </c>
      <c r="H16491" s="722" t="s">
        <v>10738</v>
      </c>
    </row>
    <row r="16492" spans="1:8" ht="24" x14ac:dyDescent="0.2">
      <c r="A16492" s="746">
        <v>45164</v>
      </c>
      <c r="B16492" s="180" t="s">
        <v>10686</v>
      </c>
      <c r="C16492" s="180" t="s">
        <v>10970</v>
      </c>
      <c r="D16492" s="234" t="s">
        <v>10971</v>
      </c>
      <c r="E16492" s="242">
        <v>950000</v>
      </c>
      <c r="F16492" s="242"/>
      <c r="G16492" s="242">
        <f t="shared" si="265"/>
        <v>-950000</v>
      </c>
      <c r="H16492" s="722" t="s">
        <v>10738</v>
      </c>
    </row>
    <row r="16493" spans="1:8" ht="15" x14ac:dyDescent="0.2">
      <c r="A16493" s="746">
        <v>45167</v>
      </c>
      <c r="B16493" s="180" t="s">
        <v>7886</v>
      </c>
      <c r="C16493" s="180" t="s">
        <v>10880</v>
      </c>
      <c r="D16493" s="234" t="s">
        <v>10997</v>
      </c>
      <c r="E16493" s="242">
        <v>336000</v>
      </c>
      <c r="F16493" s="242"/>
      <c r="G16493" s="242">
        <f t="shared" si="265"/>
        <v>-336000</v>
      </c>
      <c r="H16493" s="722" t="s">
        <v>10738</v>
      </c>
    </row>
    <row r="16494" spans="1:8" ht="15" x14ac:dyDescent="0.2">
      <c r="A16494" s="746">
        <v>45167</v>
      </c>
      <c r="B16494" s="180" t="s">
        <v>7886</v>
      </c>
      <c r="C16494" s="180" t="s">
        <v>433</v>
      </c>
      <c r="D16494" s="234" t="s">
        <v>10998</v>
      </c>
      <c r="E16494" s="242">
        <v>40000</v>
      </c>
      <c r="F16494" s="242"/>
      <c r="G16494" s="242">
        <f t="shared" si="265"/>
        <v>-40000</v>
      </c>
      <c r="H16494" s="722" t="s">
        <v>10738</v>
      </c>
    </row>
    <row r="16495" spans="1:8" ht="15" x14ac:dyDescent="0.2">
      <c r="A16495" s="746">
        <v>45167</v>
      </c>
      <c r="B16495" s="180" t="s">
        <v>9940</v>
      </c>
      <c r="C16495" s="180" t="s">
        <v>9978</v>
      </c>
      <c r="D16495" s="234" t="s">
        <v>11036</v>
      </c>
      <c r="E16495" s="242">
        <v>500000</v>
      </c>
      <c r="F16495" s="242"/>
      <c r="G16495" s="242">
        <f t="shared" ref="G16495:G16500" si="266">F16495-E16495</f>
        <v>-500000</v>
      </c>
      <c r="H16495" s="722" t="s">
        <v>10738</v>
      </c>
    </row>
    <row r="16496" spans="1:8" ht="15" x14ac:dyDescent="0.2">
      <c r="A16496" s="746">
        <v>45167</v>
      </c>
      <c r="B16496" s="180" t="s">
        <v>9940</v>
      </c>
      <c r="C16496" s="180" t="s">
        <v>9978</v>
      </c>
      <c r="D16496" s="234" t="s">
        <v>11025</v>
      </c>
      <c r="E16496" s="242">
        <v>250000</v>
      </c>
      <c r="F16496" s="242"/>
      <c r="G16496" s="242">
        <f t="shared" si="266"/>
        <v>-250000</v>
      </c>
      <c r="H16496" s="722" t="s">
        <v>10738</v>
      </c>
    </row>
    <row r="16497" spans="1:8" ht="15" x14ac:dyDescent="0.2">
      <c r="A16497" s="746">
        <v>45167</v>
      </c>
      <c r="B16497" s="180" t="s">
        <v>9940</v>
      </c>
      <c r="C16497" s="180" t="s">
        <v>9978</v>
      </c>
      <c r="D16497" s="234" t="s">
        <v>11037</v>
      </c>
      <c r="E16497" s="242">
        <v>250000</v>
      </c>
      <c r="F16497" s="242"/>
      <c r="G16497" s="242">
        <f t="shared" si="266"/>
        <v>-250000</v>
      </c>
      <c r="H16497" s="722" t="s">
        <v>10738</v>
      </c>
    </row>
    <row r="16498" spans="1:8" ht="15" x14ac:dyDescent="0.2">
      <c r="A16498" s="746">
        <v>45168</v>
      </c>
      <c r="B16498" s="180" t="s">
        <v>10447</v>
      </c>
      <c r="C16498" s="180" t="s">
        <v>9568</v>
      </c>
      <c r="D16498" s="234" t="s">
        <v>11026</v>
      </c>
      <c r="E16498" s="242">
        <v>100000</v>
      </c>
      <c r="F16498" s="242"/>
      <c r="G16498" s="242">
        <f t="shared" si="266"/>
        <v>-100000</v>
      </c>
      <c r="H16498" s="722" t="s">
        <v>10738</v>
      </c>
    </row>
    <row r="16499" spans="1:8" ht="15" x14ac:dyDescent="0.2">
      <c r="A16499" s="746">
        <v>45169</v>
      </c>
      <c r="B16499" s="180" t="s">
        <v>10686</v>
      </c>
      <c r="C16499" s="180" t="s">
        <v>10687</v>
      </c>
      <c r="D16499" s="234" t="s">
        <v>11027</v>
      </c>
      <c r="E16499" s="242">
        <v>150000</v>
      </c>
      <c r="F16499" s="242"/>
      <c r="G16499" s="242">
        <f t="shared" si="266"/>
        <v>-150000</v>
      </c>
      <c r="H16499" s="722" t="s">
        <v>10738</v>
      </c>
    </row>
    <row r="16500" spans="1:8" ht="15" x14ac:dyDescent="0.2">
      <c r="A16500" s="746">
        <v>45169</v>
      </c>
      <c r="B16500" s="180" t="s">
        <v>8122</v>
      </c>
      <c r="C16500" s="180" t="s">
        <v>8170</v>
      </c>
      <c r="D16500" s="234" t="s">
        <v>11031</v>
      </c>
      <c r="E16500" s="242">
        <v>148000</v>
      </c>
      <c r="F16500" s="242"/>
      <c r="G16500" s="242">
        <f t="shared" si="266"/>
        <v>-148000</v>
      </c>
      <c r="H16500" s="722" t="s">
        <v>10738</v>
      </c>
    </row>
    <row r="16501" spans="1:8" ht="15" x14ac:dyDescent="0.2">
      <c r="A16501" s="743">
        <v>45139</v>
      </c>
      <c r="B16501" s="94" t="s">
        <v>8122</v>
      </c>
      <c r="C16501" s="94" t="s">
        <v>561</v>
      </c>
      <c r="D16501" s="817" t="s">
        <v>10757</v>
      </c>
      <c r="E16501" s="95"/>
      <c r="F16501" s="95">
        <v>677449</v>
      </c>
      <c r="G16501" s="182">
        <f t="shared" si="265"/>
        <v>677449</v>
      </c>
      <c r="H16501" s="715" t="s">
        <v>10738</v>
      </c>
    </row>
    <row r="16502" spans="1:8" ht="15" x14ac:dyDescent="0.2">
      <c r="A16502" s="743">
        <v>45139</v>
      </c>
      <c r="B16502" s="94" t="s">
        <v>8426</v>
      </c>
      <c r="C16502" s="94" t="s">
        <v>561</v>
      </c>
      <c r="D16502" s="817" t="s">
        <v>10757</v>
      </c>
      <c r="E16502" s="95"/>
      <c r="F16502" s="95">
        <v>2322551</v>
      </c>
      <c r="G16502" s="182">
        <f t="shared" si="265"/>
        <v>2322551</v>
      </c>
      <c r="H16502" s="715" t="s">
        <v>10738</v>
      </c>
    </row>
    <row r="16503" spans="1:8" ht="15" x14ac:dyDescent="0.2">
      <c r="A16503" s="743">
        <v>45139</v>
      </c>
      <c r="B16503" s="94" t="s">
        <v>8426</v>
      </c>
      <c r="C16503" s="97" t="s">
        <v>561</v>
      </c>
      <c r="D16503" s="817" t="s">
        <v>10676</v>
      </c>
      <c r="E16503" s="687"/>
      <c r="F16503" s="95"/>
      <c r="G16503" s="182">
        <f t="shared" si="265"/>
        <v>0</v>
      </c>
      <c r="H16503" s="715" t="s">
        <v>10738</v>
      </c>
    </row>
    <row r="16504" spans="1:8" ht="15" x14ac:dyDescent="0.2">
      <c r="A16504" s="743">
        <v>45139</v>
      </c>
      <c r="B16504" s="94" t="s">
        <v>10447</v>
      </c>
      <c r="C16504" s="94" t="s">
        <v>561</v>
      </c>
      <c r="D16504" s="817" t="s">
        <v>10758</v>
      </c>
      <c r="E16504" s="95"/>
      <c r="F16504" s="95">
        <v>1389750</v>
      </c>
      <c r="G16504" s="182">
        <f t="shared" si="265"/>
        <v>1389750</v>
      </c>
      <c r="H16504" s="715" t="s">
        <v>10738</v>
      </c>
    </row>
    <row r="16505" spans="1:8" ht="15" x14ac:dyDescent="0.2">
      <c r="A16505" s="743">
        <v>45139</v>
      </c>
      <c r="B16505" s="94" t="s">
        <v>10447</v>
      </c>
      <c r="C16505" s="97" t="s">
        <v>561</v>
      </c>
      <c r="D16505" s="817" t="s">
        <v>10676</v>
      </c>
      <c r="E16505" s="182">
        <v>13898</v>
      </c>
      <c r="F16505" s="95"/>
      <c r="G16505" s="182">
        <f t="shared" si="265"/>
        <v>-13898</v>
      </c>
      <c r="H16505" s="715" t="s">
        <v>10738</v>
      </c>
    </row>
    <row r="16506" spans="1:8" ht="15" x14ac:dyDescent="0.2">
      <c r="A16506" s="743">
        <v>45149</v>
      </c>
      <c r="B16506" s="94" t="s">
        <v>10686</v>
      </c>
      <c r="C16506" s="94" t="s">
        <v>561</v>
      </c>
      <c r="D16506" s="817" t="s">
        <v>10832</v>
      </c>
      <c r="E16506" s="95"/>
      <c r="F16506" s="95">
        <v>10150085</v>
      </c>
      <c r="G16506" s="182">
        <f t="shared" si="265"/>
        <v>10150085</v>
      </c>
      <c r="H16506" s="715" t="s">
        <v>10738</v>
      </c>
    </row>
    <row r="16507" spans="1:8" ht="15" x14ac:dyDescent="0.2">
      <c r="A16507" s="743">
        <v>45149</v>
      </c>
      <c r="B16507" s="94" t="s">
        <v>3978</v>
      </c>
      <c r="C16507" s="97" t="s">
        <v>561</v>
      </c>
      <c r="D16507" s="908" t="s">
        <v>10833</v>
      </c>
      <c r="E16507" s="95"/>
      <c r="F16507" s="95">
        <v>333522</v>
      </c>
      <c r="G16507" s="182">
        <f t="shared" si="265"/>
        <v>333522</v>
      </c>
      <c r="H16507" s="715" t="s">
        <v>10738</v>
      </c>
    </row>
    <row r="16508" spans="1:8" ht="15" x14ac:dyDescent="0.2">
      <c r="A16508" s="743">
        <v>45149</v>
      </c>
      <c r="B16508" s="94" t="s">
        <v>3979</v>
      </c>
      <c r="C16508" s="97" t="s">
        <v>561</v>
      </c>
      <c r="D16508" s="908" t="s">
        <v>10834</v>
      </c>
      <c r="E16508" s="95"/>
      <c r="F16508" s="95">
        <v>359992</v>
      </c>
      <c r="G16508" s="182">
        <f t="shared" si="265"/>
        <v>359992</v>
      </c>
      <c r="H16508" s="715" t="s">
        <v>10738</v>
      </c>
    </row>
    <row r="16509" spans="1:8" ht="15" x14ac:dyDescent="0.2">
      <c r="A16509" s="743">
        <v>45149</v>
      </c>
      <c r="B16509" s="94" t="s">
        <v>10288</v>
      </c>
      <c r="C16509" s="97" t="s">
        <v>561</v>
      </c>
      <c r="D16509" s="908" t="s">
        <v>10914</v>
      </c>
      <c r="E16509" s="95"/>
      <c r="F16509" s="95">
        <v>156000</v>
      </c>
      <c r="G16509" s="182">
        <f t="shared" si="265"/>
        <v>156000</v>
      </c>
      <c r="H16509" s="715" t="s">
        <v>10738</v>
      </c>
    </row>
    <row r="16510" spans="1:8" ht="15" x14ac:dyDescent="0.2">
      <c r="A16510" s="743">
        <v>45155</v>
      </c>
      <c r="B16510" s="94" t="s">
        <v>9463</v>
      </c>
      <c r="C16510" s="97" t="s">
        <v>561</v>
      </c>
      <c r="D16510" s="908" t="s">
        <v>10883</v>
      </c>
      <c r="E16510" s="95"/>
      <c r="F16510" s="95">
        <v>220000</v>
      </c>
      <c r="G16510" s="182">
        <f t="shared" ref="G16510" si="267">F16510-E16510</f>
        <v>220000</v>
      </c>
      <c r="H16510" s="715" t="s">
        <v>10738</v>
      </c>
    </row>
    <row r="16511" spans="1:8" ht="15" x14ac:dyDescent="0.2">
      <c r="A16511" s="743">
        <v>45156</v>
      </c>
      <c r="B16511" s="94" t="s">
        <v>9463</v>
      </c>
      <c r="C16511" s="97" t="s">
        <v>561</v>
      </c>
      <c r="D16511" s="908" t="s">
        <v>10884</v>
      </c>
      <c r="E16511" s="95"/>
      <c r="F16511" s="95">
        <v>200000</v>
      </c>
      <c r="G16511" s="182">
        <f t="shared" ref="G16511:G16512" si="268">F16511-E16511</f>
        <v>200000</v>
      </c>
      <c r="H16511" s="715" t="s">
        <v>10738</v>
      </c>
    </row>
    <row r="16512" spans="1:8" ht="15" x14ac:dyDescent="0.2">
      <c r="A16512" s="743">
        <v>45156</v>
      </c>
      <c r="B16512" s="94" t="s">
        <v>9463</v>
      </c>
      <c r="C16512" s="97" t="s">
        <v>561</v>
      </c>
      <c r="D16512" s="908" t="s">
        <v>10885</v>
      </c>
      <c r="E16512" s="95"/>
      <c r="F16512" s="95">
        <v>500000</v>
      </c>
      <c r="G16512" s="182">
        <f t="shared" si="268"/>
        <v>500000</v>
      </c>
      <c r="H16512" s="715" t="s">
        <v>10738</v>
      </c>
    </row>
    <row r="16513" spans="1:10" ht="15" x14ac:dyDescent="0.2">
      <c r="A16513" s="743">
        <v>45160</v>
      </c>
      <c r="B16513" s="94" t="s">
        <v>9463</v>
      </c>
      <c r="C16513" s="97" t="s">
        <v>561</v>
      </c>
      <c r="D16513" s="908" t="s">
        <v>10926</v>
      </c>
      <c r="E16513" s="95"/>
      <c r="F16513" s="95">
        <v>517123</v>
      </c>
      <c r="G16513" s="182">
        <f t="shared" ref="G16513:G16514" si="269">F16513-E16513</f>
        <v>517123</v>
      </c>
      <c r="H16513" s="715" t="s">
        <v>10738</v>
      </c>
    </row>
    <row r="16514" spans="1:10" ht="15" x14ac:dyDescent="0.2">
      <c r="A16514" s="743">
        <v>45160</v>
      </c>
      <c r="B16514" s="94" t="s">
        <v>9463</v>
      </c>
      <c r="C16514" s="97" t="s">
        <v>561</v>
      </c>
      <c r="D16514" s="908" t="s">
        <v>10927</v>
      </c>
      <c r="E16514" s="95"/>
      <c r="F16514" s="95">
        <v>6179844</v>
      </c>
      <c r="G16514" s="182">
        <f t="shared" si="269"/>
        <v>6179844</v>
      </c>
      <c r="H16514" s="715" t="s">
        <v>10738</v>
      </c>
    </row>
    <row r="16515" spans="1:10" ht="15" x14ac:dyDescent="0.2">
      <c r="A16515" s="743">
        <v>45160</v>
      </c>
      <c r="B16515" s="136" t="s">
        <v>9769</v>
      </c>
      <c r="C16515" s="497" t="s">
        <v>561</v>
      </c>
      <c r="D16515" s="1072" t="s">
        <v>10926</v>
      </c>
      <c r="E16515" s="494"/>
      <c r="F16515" s="494">
        <v>5000000</v>
      </c>
      <c r="G16515" s="498">
        <f t="shared" ref="G16515:G16516" si="270">F16515-E16515</f>
        <v>5000000</v>
      </c>
      <c r="H16515" s="1073" t="s">
        <v>10738</v>
      </c>
    </row>
    <row r="16516" spans="1:10" ht="15" x14ac:dyDescent="0.2">
      <c r="A16516" s="743">
        <v>45160</v>
      </c>
      <c r="B16516" s="136" t="s">
        <v>9769</v>
      </c>
      <c r="C16516" s="497" t="s">
        <v>561</v>
      </c>
      <c r="D16516" s="817" t="s">
        <v>10676</v>
      </c>
      <c r="E16516" s="182">
        <v>50000</v>
      </c>
      <c r="F16516" s="494"/>
      <c r="G16516" s="498">
        <f t="shared" si="270"/>
        <v>-50000</v>
      </c>
      <c r="H16516" s="1073" t="s">
        <v>10738</v>
      </c>
    </row>
    <row r="16517" spans="1:10" ht="15" x14ac:dyDescent="0.2">
      <c r="A16517" s="743">
        <v>45167</v>
      </c>
      <c r="B16517" s="94" t="s">
        <v>10341</v>
      </c>
      <c r="C16517" s="97" t="s">
        <v>561</v>
      </c>
      <c r="D16517" s="908" t="s">
        <v>10974</v>
      </c>
      <c r="E16517" s="95"/>
      <c r="F16517" s="95">
        <v>2000000</v>
      </c>
      <c r="G16517" s="182">
        <f t="shared" ref="G16517" si="271">F16517-E16517</f>
        <v>2000000</v>
      </c>
      <c r="H16517" s="715" t="s">
        <v>10738</v>
      </c>
    </row>
    <row r="16518" spans="1:10" ht="15" x14ac:dyDescent="0.2">
      <c r="A16518" s="743">
        <v>45167</v>
      </c>
      <c r="B16518" s="94" t="s">
        <v>10341</v>
      </c>
      <c r="C16518" s="97" t="s">
        <v>561</v>
      </c>
      <c r="D16518" s="908" t="s">
        <v>10975</v>
      </c>
      <c r="E16518" s="95"/>
      <c r="F16518" s="95">
        <v>3500000</v>
      </c>
      <c r="G16518" s="182">
        <f t="shared" ref="G16518" si="272">F16518-E16518</f>
        <v>3500000</v>
      </c>
      <c r="H16518" s="715" t="s">
        <v>10738</v>
      </c>
    </row>
    <row r="16519" spans="1:10" ht="15" x14ac:dyDescent="0.2">
      <c r="A16519" s="743">
        <v>45168</v>
      </c>
      <c r="B16519" s="94" t="s">
        <v>10341</v>
      </c>
      <c r="C16519" s="97" t="s">
        <v>561</v>
      </c>
      <c r="D16519" s="908" t="s">
        <v>11007</v>
      </c>
      <c r="E16519" s="95"/>
      <c r="F16519" s="95">
        <v>1000000</v>
      </c>
      <c r="G16519" s="182">
        <f t="shared" ref="G16519:G16521" si="273">F16519-E16519</f>
        <v>1000000</v>
      </c>
      <c r="H16519" s="715" t="s">
        <v>10738</v>
      </c>
    </row>
    <row r="16520" spans="1:10" ht="24" x14ac:dyDescent="0.2">
      <c r="A16520" s="743">
        <v>45168</v>
      </c>
      <c r="B16520" s="97" t="s">
        <v>11021</v>
      </c>
      <c r="C16520" s="97" t="s">
        <v>561</v>
      </c>
      <c r="D16520" s="818" t="s">
        <v>11194</v>
      </c>
      <c r="E16520" s="182"/>
      <c r="F16520" s="182">
        <v>2500000</v>
      </c>
      <c r="G16520" s="182">
        <f t="shared" si="273"/>
        <v>2500000</v>
      </c>
      <c r="H16520" s="715" t="s">
        <v>10738</v>
      </c>
    </row>
    <row r="16521" spans="1:10" ht="24" x14ac:dyDescent="0.2">
      <c r="A16521" s="743">
        <v>45168</v>
      </c>
      <c r="B16521" s="97" t="s">
        <v>11021</v>
      </c>
      <c r="C16521" s="97" t="s">
        <v>10965</v>
      </c>
      <c r="D16521" s="818" t="s">
        <v>11195</v>
      </c>
      <c r="E16521" s="182">
        <v>2500000</v>
      </c>
      <c r="F16521" s="182"/>
      <c r="G16521" s="182">
        <f t="shared" si="273"/>
        <v>-2500000</v>
      </c>
      <c r="H16521" s="715" t="s">
        <v>10738</v>
      </c>
    </row>
    <row r="16522" spans="1:10" s="695" customFormat="1" ht="135.75" customHeight="1" x14ac:dyDescent="0.25">
      <c r="A16522" s="743">
        <v>45168</v>
      </c>
      <c r="B16522" s="97" t="s">
        <v>11021</v>
      </c>
      <c r="C16522" s="97" t="s">
        <v>561</v>
      </c>
      <c r="D16522" s="818" t="s">
        <v>11808</v>
      </c>
      <c r="E16522" s="182"/>
      <c r="F16522" s="182">
        <v>7656392</v>
      </c>
      <c r="G16522" s="182">
        <f t="shared" ref="G16522:G16523" si="274">F16522-E16522</f>
        <v>7656392</v>
      </c>
      <c r="H16522" s="715" t="s">
        <v>10738</v>
      </c>
      <c r="J16522" s="1114"/>
    </row>
    <row r="16523" spans="1:10" ht="31.5" customHeight="1" x14ac:dyDescent="0.2">
      <c r="A16523" s="743">
        <v>45168</v>
      </c>
      <c r="B16523" s="97" t="s">
        <v>9463</v>
      </c>
      <c r="C16523" s="97" t="s">
        <v>561</v>
      </c>
      <c r="D16523" s="818" t="s">
        <v>11807</v>
      </c>
      <c r="E16523" s="182"/>
      <c r="F16523" s="182">
        <v>1969887</v>
      </c>
      <c r="G16523" s="182">
        <f t="shared" si="274"/>
        <v>1969887</v>
      </c>
      <c r="H16523" s="715" t="s">
        <v>10738</v>
      </c>
    </row>
    <row r="16524" spans="1:10" ht="48" x14ac:dyDescent="0.2">
      <c r="A16524" s="743">
        <v>45168</v>
      </c>
      <c r="B16524" s="97" t="s">
        <v>14</v>
      </c>
      <c r="C16524" s="97" t="s">
        <v>561</v>
      </c>
      <c r="D16524" s="818" t="s">
        <v>11809</v>
      </c>
      <c r="E16524" s="182"/>
      <c r="F16524" s="182">
        <v>288788</v>
      </c>
      <c r="G16524" s="182">
        <f t="shared" ref="G16524:G16914" si="275">F16524-E16524</f>
        <v>288788</v>
      </c>
      <c r="H16524" s="715" t="s">
        <v>10738</v>
      </c>
    </row>
    <row r="16525" spans="1:10" ht="15" x14ac:dyDescent="0.2">
      <c r="A16525" s="743">
        <v>45168</v>
      </c>
      <c r="B16525" s="97" t="s">
        <v>14</v>
      </c>
      <c r="C16525" s="97" t="s">
        <v>561</v>
      </c>
      <c r="D16525" s="818" t="s">
        <v>11024</v>
      </c>
      <c r="E16525" s="182"/>
      <c r="F16525" s="652">
        <v>-288788</v>
      </c>
      <c r="G16525" s="182">
        <f t="shared" si="275"/>
        <v>-288788</v>
      </c>
      <c r="H16525" s="715" t="s">
        <v>10738</v>
      </c>
    </row>
    <row r="16526" spans="1:10" ht="15" x14ac:dyDescent="0.2">
      <c r="A16526" s="747">
        <v>45170</v>
      </c>
      <c r="B16526" s="65" t="s">
        <v>10447</v>
      </c>
      <c r="C16526" s="65" t="s">
        <v>3174</v>
      </c>
      <c r="D16526" s="189" t="s">
        <v>11074</v>
      </c>
      <c r="E16526" s="132">
        <v>39000</v>
      </c>
      <c r="F16526" s="60"/>
      <c r="G16526" s="60">
        <f t="shared" si="275"/>
        <v>-39000</v>
      </c>
      <c r="H16526" s="718" t="s">
        <v>11067</v>
      </c>
    </row>
    <row r="16527" spans="1:10" ht="15" x14ac:dyDescent="0.2">
      <c r="A16527" s="747">
        <v>45170</v>
      </c>
      <c r="B16527" s="65" t="s">
        <v>10580</v>
      </c>
      <c r="C16527" s="65" t="s">
        <v>3174</v>
      </c>
      <c r="D16527" s="189" t="s">
        <v>11075</v>
      </c>
      <c r="E16527" s="132">
        <v>8640</v>
      </c>
      <c r="F16527" s="60"/>
      <c r="G16527" s="60">
        <f t="shared" si="275"/>
        <v>-8640</v>
      </c>
      <c r="H16527" s="718" t="s">
        <v>11067</v>
      </c>
      <c r="J16527" s="1113"/>
    </row>
    <row r="16528" spans="1:10" ht="15" x14ac:dyDescent="0.2">
      <c r="A16528" s="747">
        <v>45170</v>
      </c>
      <c r="B16528" s="65" t="s">
        <v>103</v>
      </c>
      <c r="C16528" s="65" t="s">
        <v>394</v>
      </c>
      <c r="D16528" s="189" t="s">
        <v>10320</v>
      </c>
      <c r="E16528" s="132">
        <v>3000</v>
      </c>
      <c r="F16528" s="60"/>
      <c r="G16528" s="60">
        <f t="shared" si="275"/>
        <v>-3000</v>
      </c>
      <c r="H16528" s="718" t="s">
        <v>11067</v>
      </c>
      <c r="J16528" s="1113"/>
    </row>
    <row r="16529" spans="1:10" ht="15" x14ac:dyDescent="0.2">
      <c r="A16529" s="747">
        <v>45171</v>
      </c>
      <c r="B16529" s="65" t="s">
        <v>16</v>
      </c>
      <c r="C16529" s="65" t="s">
        <v>394</v>
      </c>
      <c r="D16529" s="189" t="s">
        <v>11076</v>
      </c>
      <c r="E16529" s="132">
        <v>4000</v>
      </c>
      <c r="F16529" s="60"/>
      <c r="G16529" s="60">
        <f t="shared" si="275"/>
        <v>-4000</v>
      </c>
      <c r="H16529" s="718" t="s">
        <v>11067</v>
      </c>
      <c r="J16529" s="1113"/>
    </row>
    <row r="16530" spans="1:10" ht="15" x14ac:dyDescent="0.2">
      <c r="A16530" s="747">
        <v>45171</v>
      </c>
      <c r="B16530" s="65" t="s">
        <v>9463</v>
      </c>
      <c r="C16530" s="65" t="s">
        <v>7029</v>
      </c>
      <c r="D16530" s="189" t="s">
        <v>9633</v>
      </c>
      <c r="E16530" s="132">
        <v>10000</v>
      </c>
      <c r="F16530" s="60"/>
      <c r="G16530" s="60">
        <f t="shared" si="275"/>
        <v>-10000</v>
      </c>
      <c r="H16530" s="718" t="s">
        <v>11067</v>
      </c>
    </row>
    <row r="16531" spans="1:10" ht="15" x14ac:dyDescent="0.2">
      <c r="A16531" s="747">
        <v>45171</v>
      </c>
      <c r="B16531" s="65" t="s">
        <v>10686</v>
      </c>
      <c r="C16531" s="65" t="s">
        <v>5791</v>
      </c>
      <c r="D16531" s="189" t="s">
        <v>372</v>
      </c>
      <c r="E16531" s="132">
        <v>3200</v>
      </c>
      <c r="F16531" s="60"/>
      <c r="G16531" s="60">
        <f t="shared" si="275"/>
        <v>-3200</v>
      </c>
      <c r="H16531" s="718" t="s">
        <v>11067</v>
      </c>
    </row>
    <row r="16532" spans="1:10" ht="15" x14ac:dyDescent="0.2">
      <c r="A16532" s="747">
        <v>45173</v>
      </c>
      <c r="B16532" s="65" t="s">
        <v>25</v>
      </c>
      <c r="C16532" s="65" t="s">
        <v>8230</v>
      </c>
      <c r="D16532" s="189" t="s">
        <v>6365</v>
      </c>
      <c r="E16532" s="132">
        <v>240</v>
      </c>
      <c r="F16532" s="60"/>
      <c r="G16532" s="60">
        <f t="shared" si="275"/>
        <v>-240</v>
      </c>
      <c r="H16532" s="718" t="s">
        <v>11067</v>
      </c>
    </row>
    <row r="16533" spans="1:10" ht="15" x14ac:dyDescent="0.2">
      <c r="A16533" s="747">
        <v>45173</v>
      </c>
      <c r="B16533" s="65" t="s">
        <v>16</v>
      </c>
      <c r="C16533" s="65" t="s">
        <v>8230</v>
      </c>
      <c r="D16533" s="189" t="s">
        <v>6365</v>
      </c>
      <c r="E16533" s="132">
        <v>310</v>
      </c>
      <c r="F16533" s="60"/>
      <c r="G16533" s="60">
        <f t="shared" si="275"/>
        <v>-310</v>
      </c>
      <c r="H16533" s="718" t="s">
        <v>11067</v>
      </c>
    </row>
    <row r="16534" spans="1:10" ht="15" x14ac:dyDescent="0.2">
      <c r="A16534" s="747">
        <v>45173</v>
      </c>
      <c r="B16534" s="65" t="s">
        <v>103</v>
      </c>
      <c r="C16534" s="65" t="s">
        <v>394</v>
      </c>
      <c r="D16534" s="189" t="s">
        <v>10320</v>
      </c>
      <c r="E16534" s="132">
        <v>3000</v>
      </c>
      <c r="F16534" s="60"/>
      <c r="G16534" s="60">
        <f t="shared" si="275"/>
        <v>-3000</v>
      </c>
      <c r="H16534" s="718" t="s">
        <v>11067</v>
      </c>
    </row>
    <row r="16535" spans="1:10" ht="15" x14ac:dyDescent="0.2">
      <c r="A16535" s="747">
        <v>45173</v>
      </c>
      <c r="B16535" s="65" t="s">
        <v>9463</v>
      </c>
      <c r="C16535" s="65" t="s">
        <v>394</v>
      </c>
      <c r="D16535" s="189" t="s">
        <v>10026</v>
      </c>
      <c r="E16535" s="132">
        <v>16940</v>
      </c>
      <c r="F16535" s="60"/>
      <c r="G16535" s="60">
        <f t="shared" si="275"/>
        <v>-16940</v>
      </c>
      <c r="H16535" s="718" t="s">
        <v>11067</v>
      </c>
    </row>
    <row r="16536" spans="1:10" ht="15" x14ac:dyDescent="0.2">
      <c r="A16536" s="747">
        <v>45173</v>
      </c>
      <c r="B16536" s="65" t="s">
        <v>10488</v>
      </c>
      <c r="C16536" s="65" t="s">
        <v>394</v>
      </c>
      <c r="D16536" s="189" t="s">
        <v>6543</v>
      </c>
      <c r="E16536" s="132">
        <v>6650</v>
      </c>
      <c r="F16536" s="60"/>
      <c r="G16536" s="60">
        <f t="shared" si="275"/>
        <v>-6650</v>
      </c>
      <c r="H16536" s="718" t="s">
        <v>11067</v>
      </c>
    </row>
    <row r="16537" spans="1:10" ht="15" x14ac:dyDescent="0.2">
      <c r="A16537" s="747">
        <v>45173</v>
      </c>
      <c r="B16537" s="65" t="s">
        <v>10405</v>
      </c>
      <c r="C16537" s="65" t="s">
        <v>394</v>
      </c>
      <c r="D16537" s="189" t="s">
        <v>4344</v>
      </c>
      <c r="E16537" s="132">
        <v>8070</v>
      </c>
      <c r="F16537" s="60"/>
      <c r="G16537" s="60">
        <f t="shared" si="275"/>
        <v>-8070</v>
      </c>
      <c r="H16537" s="718" t="s">
        <v>11067</v>
      </c>
    </row>
    <row r="16538" spans="1:10" ht="15" x14ac:dyDescent="0.2">
      <c r="A16538" s="747">
        <v>45173</v>
      </c>
      <c r="B16538" s="65" t="s">
        <v>9463</v>
      </c>
      <c r="C16538" s="65"/>
      <c r="D16538" s="189" t="s">
        <v>11077</v>
      </c>
      <c r="E16538" s="132">
        <v>5000</v>
      </c>
      <c r="F16538" s="60"/>
      <c r="G16538" s="60">
        <f t="shared" si="275"/>
        <v>-5000</v>
      </c>
      <c r="H16538" s="718" t="s">
        <v>11067</v>
      </c>
    </row>
    <row r="16539" spans="1:10" ht="15" x14ac:dyDescent="0.2">
      <c r="A16539" s="747">
        <v>45173</v>
      </c>
      <c r="B16539" s="65" t="s">
        <v>10686</v>
      </c>
      <c r="C16539" s="65" t="s">
        <v>3174</v>
      </c>
      <c r="D16539" s="189" t="s">
        <v>11078</v>
      </c>
      <c r="E16539" s="132">
        <v>34000</v>
      </c>
      <c r="F16539" s="60"/>
      <c r="G16539" s="60">
        <f t="shared" si="275"/>
        <v>-34000</v>
      </c>
      <c r="H16539" s="718" t="s">
        <v>11067</v>
      </c>
    </row>
    <row r="16540" spans="1:10" ht="15" x14ac:dyDescent="0.2">
      <c r="A16540" s="747">
        <v>45173</v>
      </c>
      <c r="B16540" s="65" t="s">
        <v>10488</v>
      </c>
      <c r="C16540" s="65" t="s">
        <v>5791</v>
      </c>
      <c r="D16540" s="189" t="s">
        <v>372</v>
      </c>
      <c r="E16540" s="132">
        <v>1700</v>
      </c>
      <c r="F16540" s="60"/>
      <c r="G16540" s="60">
        <f t="shared" si="275"/>
        <v>-1700</v>
      </c>
      <c r="H16540" s="718" t="s">
        <v>11067</v>
      </c>
    </row>
    <row r="16541" spans="1:10" ht="15" x14ac:dyDescent="0.2">
      <c r="A16541" s="747">
        <v>45173</v>
      </c>
      <c r="B16541" s="65" t="s">
        <v>9463</v>
      </c>
      <c r="C16541" s="65" t="s">
        <v>3061</v>
      </c>
      <c r="D16541" s="189" t="s">
        <v>372</v>
      </c>
      <c r="E16541" s="132">
        <v>7000</v>
      </c>
      <c r="F16541" s="60"/>
      <c r="G16541" s="60">
        <f t="shared" si="275"/>
        <v>-7000</v>
      </c>
      <c r="H16541" s="718" t="s">
        <v>11067</v>
      </c>
    </row>
    <row r="16542" spans="1:10" ht="15" x14ac:dyDescent="0.2">
      <c r="A16542" s="747">
        <v>45173</v>
      </c>
      <c r="B16542" s="65" t="s">
        <v>10580</v>
      </c>
      <c r="C16542" s="65" t="s">
        <v>9568</v>
      </c>
      <c r="D16542" s="189" t="s">
        <v>9633</v>
      </c>
      <c r="E16542" s="132">
        <v>50000</v>
      </c>
      <c r="F16542" s="60"/>
      <c r="G16542" s="60">
        <f t="shared" si="275"/>
        <v>-50000</v>
      </c>
      <c r="H16542" s="718" t="s">
        <v>11067</v>
      </c>
    </row>
    <row r="16543" spans="1:10" ht="24" x14ac:dyDescent="0.2">
      <c r="A16543" s="747">
        <v>45173</v>
      </c>
      <c r="B16543" s="65" t="s">
        <v>10488</v>
      </c>
      <c r="C16543" s="560" t="s">
        <v>9933</v>
      </c>
      <c r="D16543" s="753" t="s">
        <v>11080</v>
      </c>
      <c r="E16543" s="561">
        <v>65000</v>
      </c>
      <c r="F16543" s="60"/>
      <c r="G16543" s="60">
        <f t="shared" si="275"/>
        <v>-65000</v>
      </c>
      <c r="H16543" s="718" t="s">
        <v>11067</v>
      </c>
    </row>
    <row r="16544" spans="1:10" ht="24" x14ac:dyDescent="0.2">
      <c r="A16544" s="747">
        <v>45173</v>
      </c>
      <c r="B16544" s="65" t="s">
        <v>9463</v>
      </c>
      <c r="C16544" s="560" t="s">
        <v>9933</v>
      </c>
      <c r="D16544" s="753" t="s">
        <v>11080</v>
      </c>
      <c r="E16544" s="561">
        <v>22000</v>
      </c>
      <c r="F16544" s="60"/>
      <c r="G16544" s="60">
        <f t="shared" si="275"/>
        <v>-22000</v>
      </c>
      <c r="H16544" s="718" t="s">
        <v>11067</v>
      </c>
    </row>
    <row r="16545" spans="1:8" ht="24" x14ac:dyDescent="0.2">
      <c r="A16545" s="747">
        <v>45173</v>
      </c>
      <c r="B16545" s="65" t="s">
        <v>10447</v>
      </c>
      <c r="C16545" s="560" t="s">
        <v>9933</v>
      </c>
      <c r="D16545" s="753" t="s">
        <v>11080</v>
      </c>
      <c r="E16545" s="561">
        <v>59500</v>
      </c>
      <c r="F16545" s="60"/>
      <c r="G16545" s="60">
        <f t="shared" si="275"/>
        <v>-59500</v>
      </c>
      <c r="H16545" s="718" t="s">
        <v>11067</v>
      </c>
    </row>
    <row r="16546" spans="1:8" ht="15" x14ac:dyDescent="0.2">
      <c r="A16546" s="747">
        <v>45173</v>
      </c>
      <c r="B16546" s="65" t="s">
        <v>10686</v>
      </c>
      <c r="C16546" s="65" t="s">
        <v>10970</v>
      </c>
      <c r="D16546" s="189" t="s">
        <v>11081</v>
      </c>
      <c r="E16546" s="132">
        <v>350000</v>
      </c>
      <c r="F16546" s="60"/>
      <c r="G16546" s="60">
        <f t="shared" si="275"/>
        <v>-350000</v>
      </c>
      <c r="H16546" s="718" t="s">
        <v>11067</v>
      </c>
    </row>
    <row r="16547" spans="1:8" ht="15" x14ac:dyDescent="0.2">
      <c r="A16547" s="747">
        <v>45173</v>
      </c>
      <c r="B16547" s="65" t="s">
        <v>10253</v>
      </c>
      <c r="C16547" s="65" t="s">
        <v>5731</v>
      </c>
      <c r="D16547" s="189" t="s">
        <v>11081</v>
      </c>
      <c r="E16547" s="132">
        <v>200000</v>
      </c>
      <c r="F16547" s="60"/>
      <c r="G16547" s="60">
        <f t="shared" si="275"/>
        <v>-200000</v>
      </c>
      <c r="H16547" s="718" t="s">
        <v>11067</v>
      </c>
    </row>
    <row r="16548" spans="1:8" ht="15" x14ac:dyDescent="0.2">
      <c r="A16548" s="747">
        <v>45174</v>
      </c>
      <c r="B16548" s="65" t="s">
        <v>10341</v>
      </c>
      <c r="C16548" s="679" t="s">
        <v>258</v>
      </c>
      <c r="D16548" s="923" t="s">
        <v>11082</v>
      </c>
      <c r="E16548" s="681">
        <v>374080</v>
      </c>
      <c r="F16548" s="60"/>
      <c r="G16548" s="60">
        <f t="shared" si="275"/>
        <v>-374080</v>
      </c>
      <c r="H16548" s="718" t="s">
        <v>11067</v>
      </c>
    </row>
    <row r="16549" spans="1:8" ht="15" x14ac:dyDescent="0.2">
      <c r="A16549" s="747">
        <v>45174</v>
      </c>
      <c r="B16549" s="65" t="s">
        <v>10681</v>
      </c>
      <c r="C16549" s="679" t="s">
        <v>258</v>
      </c>
      <c r="D16549" s="923" t="s">
        <v>11082</v>
      </c>
      <c r="E16549" s="681">
        <v>120960</v>
      </c>
      <c r="F16549" s="60"/>
      <c r="G16549" s="60">
        <f t="shared" si="275"/>
        <v>-120960</v>
      </c>
      <c r="H16549" s="718" t="s">
        <v>11067</v>
      </c>
    </row>
    <row r="16550" spans="1:8" ht="15" x14ac:dyDescent="0.2">
      <c r="A16550" s="747">
        <v>45174</v>
      </c>
      <c r="B16550" s="65" t="s">
        <v>10488</v>
      </c>
      <c r="C16550" s="679" t="s">
        <v>258</v>
      </c>
      <c r="D16550" s="923" t="s">
        <v>11082</v>
      </c>
      <c r="E16550" s="681">
        <v>4960</v>
      </c>
      <c r="F16550" s="60"/>
      <c r="G16550" s="60">
        <f t="shared" si="275"/>
        <v>-4960</v>
      </c>
      <c r="H16550" s="718" t="s">
        <v>11067</v>
      </c>
    </row>
    <row r="16551" spans="1:8" ht="15" x14ac:dyDescent="0.2">
      <c r="A16551" s="747">
        <v>45174</v>
      </c>
      <c r="B16551" s="65" t="s">
        <v>9463</v>
      </c>
      <c r="C16551" s="65" t="s">
        <v>5791</v>
      </c>
      <c r="D16551" s="189" t="s">
        <v>372</v>
      </c>
      <c r="E16551" s="132">
        <v>600</v>
      </c>
      <c r="F16551" s="60"/>
      <c r="G16551" s="60">
        <f t="shared" si="275"/>
        <v>-600</v>
      </c>
      <c r="H16551" s="718" t="s">
        <v>11067</v>
      </c>
    </row>
    <row r="16552" spans="1:8" ht="15" x14ac:dyDescent="0.2">
      <c r="A16552" s="747">
        <v>45174</v>
      </c>
      <c r="B16552" s="65" t="s">
        <v>10341</v>
      </c>
      <c r="C16552" s="65" t="s">
        <v>5791</v>
      </c>
      <c r="D16552" s="189" t="s">
        <v>11083</v>
      </c>
      <c r="E16552" s="132">
        <v>2300</v>
      </c>
      <c r="F16552" s="60"/>
      <c r="G16552" s="60">
        <f t="shared" si="275"/>
        <v>-2300</v>
      </c>
      <c r="H16552" s="718" t="s">
        <v>11067</v>
      </c>
    </row>
    <row r="16553" spans="1:8" ht="15" x14ac:dyDescent="0.2">
      <c r="A16553" s="747">
        <v>45174</v>
      </c>
      <c r="B16553" s="65" t="s">
        <v>10447</v>
      </c>
      <c r="C16553" s="65" t="s">
        <v>3061</v>
      </c>
      <c r="D16553" s="189" t="s">
        <v>1164</v>
      </c>
      <c r="E16553" s="132">
        <v>11500</v>
      </c>
      <c r="F16553" s="60"/>
      <c r="G16553" s="60">
        <f t="shared" si="275"/>
        <v>-11500</v>
      </c>
      <c r="H16553" s="718" t="s">
        <v>11067</v>
      </c>
    </row>
    <row r="16554" spans="1:8" ht="15" x14ac:dyDescent="0.2">
      <c r="A16554" s="747">
        <v>45174</v>
      </c>
      <c r="B16554" s="65" t="s">
        <v>10341</v>
      </c>
      <c r="C16554" s="65" t="s">
        <v>3174</v>
      </c>
      <c r="D16554" s="189" t="s">
        <v>2289</v>
      </c>
      <c r="E16554" s="132">
        <v>62965</v>
      </c>
      <c r="F16554" s="60"/>
      <c r="G16554" s="60">
        <f t="shared" si="275"/>
        <v>-62965</v>
      </c>
      <c r="H16554" s="718" t="s">
        <v>11067</v>
      </c>
    </row>
    <row r="16555" spans="1:8" ht="15" x14ac:dyDescent="0.2">
      <c r="A16555" s="747">
        <v>45174</v>
      </c>
      <c r="B16555" s="65" t="s">
        <v>10351</v>
      </c>
      <c r="C16555" s="65" t="s">
        <v>3174</v>
      </c>
      <c r="D16555" s="189" t="s">
        <v>2289</v>
      </c>
      <c r="E16555" s="132">
        <v>2800</v>
      </c>
      <c r="F16555" s="60"/>
      <c r="G16555" s="60">
        <f t="shared" si="275"/>
        <v>-2800</v>
      </c>
      <c r="H16555" s="718" t="s">
        <v>11067</v>
      </c>
    </row>
    <row r="16556" spans="1:8" ht="15" x14ac:dyDescent="0.2">
      <c r="A16556" s="747">
        <v>45174</v>
      </c>
      <c r="B16556" s="65" t="s">
        <v>10686</v>
      </c>
      <c r="C16556" s="65" t="s">
        <v>3174</v>
      </c>
      <c r="D16556" s="189" t="s">
        <v>11084</v>
      </c>
      <c r="E16556" s="132">
        <v>2950</v>
      </c>
      <c r="F16556" s="60"/>
      <c r="G16556" s="60">
        <f t="shared" si="275"/>
        <v>-2950</v>
      </c>
      <c r="H16556" s="718" t="s">
        <v>11067</v>
      </c>
    </row>
    <row r="16557" spans="1:8" ht="15" x14ac:dyDescent="0.2">
      <c r="A16557" s="747">
        <v>45174</v>
      </c>
      <c r="B16557" s="65" t="s">
        <v>10341</v>
      </c>
      <c r="C16557" s="65" t="s">
        <v>3174</v>
      </c>
      <c r="D16557" s="189" t="s">
        <v>11085</v>
      </c>
      <c r="E16557" s="132">
        <v>16500</v>
      </c>
      <c r="F16557" s="60"/>
      <c r="G16557" s="60">
        <f t="shared" si="275"/>
        <v>-16500</v>
      </c>
      <c r="H16557" s="718" t="s">
        <v>11067</v>
      </c>
    </row>
    <row r="16558" spans="1:8" ht="15" x14ac:dyDescent="0.2">
      <c r="A16558" s="747">
        <v>45174</v>
      </c>
      <c r="B16558" s="65" t="s">
        <v>10341</v>
      </c>
      <c r="C16558" s="65" t="s">
        <v>5791</v>
      </c>
      <c r="D16558" s="189" t="s">
        <v>372</v>
      </c>
      <c r="E16558" s="132">
        <v>700</v>
      </c>
      <c r="F16558" s="60"/>
      <c r="G16558" s="60">
        <f t="shared" si="275"/>
        <v>-700</v>
      </c>
      <c r="H16558" s="718" t="s">
        <v>11067</v>
      </c>
    </row>
    <row r="16559" spans="1:8" ht="15" x14ac:dyDescent="0.2">
      <c r="A16559" s="747">
        <v>45174</v>
      </c>
      <c r="B16559" s="65" t="s">
        <v>10341</v>
      </c>
      <c r="C16559" s="65" t="s">
        <v>288</v>
      </c>
      <c r="D16559" s="189" t="s">
        <v>8758</v>
      </c>
      <c r="E16559" s="132">
        <v>1330</v>
      </c>
      <c r="F16559" s="60"/>
      <c r="G16559" s="60">
        <f t="shared" si="275"/>
        <v>-1330</v>
      </c>
      <c r="H16559" s="718" t="s">
        <v>11067</v>
      </c>
    </row>
    <row r="16560" spans="1:8" ht="15" x14ac:dyDescent="0.2">
      <c r="A16560" s="747">
        <v>45174</v>
      </c>
      <c r="B16560" s="65" t="s">
        <v>103</v>
      </c>
      <c r="C16560" s="65" t="s">
        <v>103</v>
      </c>
      <c r="D16560" s="189" t="s">
        <v>10320</v>
      </c>
      <c r="E16560" s="132">
        <v>3500</v>
      </c>
      <c r="F16560" s="60"/>
      <c r="G16560" s="60">
        <f t="shared" si="275"/>
        <v>-3500</v>
      </c>
      <c r="H16560" s="718" t="s">
        <v>11067</v>
      </c>
    </row>
    <row r="16561" spans="1:8" ht="15" x14ac:dyDescent="0.2">
      <c r="A16561" s="747">
        <v>45175</v>
      </c>
      <c r="B16561" s="65" t="s">
        <v>7886</v>
      </c>
      <c r="C16561" s="65" t="s">
        <v>6912</v>
      </c>
      <c r="D16561" s="189" t="s">
        <v>8278</v>
      </c>
      <c r="E16561" s="132">
        <v>25000</v>
      </c>
      <c r="F16561" s="60"/>
      <c r="G16561" s="60">
        <f t="shared" si="275"/>
        <v>-25000</v>
      </c>
      <c r="H16561" s="718" t="s">
        <v>11067</v>
      </c>
    </row>
    <row r="16562" spans="1:8" ht="15" x14ac:dyDescent="0.2">
      <c r="A16562" s="747">
        <v>45175</v>
      </c>
      <c r="B16562" s="65" t="s">
        <v>9463</v>
      </c>
      <c r="C16562" s="65" t="s">
        <v>11087</v>
      </c>
      <c r="D16562" s="189" t="s">
        <v>8278</v>
      </c>
      <c r="E16562" s="132">
        <v>25000</v>
      </c>
      <c r="F16562" s="60"/>
      <c r="G16562" s="60">
        <f t="shared" si="275"/>
        <v>-25000</v>
      </c>
      <c r="H16562" s="718" t="s">
        <v>11067</v>
      </c>
    </row>
    <row r="16563" spans="1:8" ht="15" x14ac:dyDescent="0.2">
      <c r="A16563" s="747">
        <v>45175</v>
      </c>
      <c r="B16563" s="65" t="s">
        <v>9463</v>
      </c>
      <c r="C16563" s="65" t="s">
        <v>9883</v>
      </c>
      <c r="D16563" s="189" t="s">
        <v>11088</v>
      </c>
      <c r="E16563" s="132">
        <v>100000</v>
      </c>
      <c r="F16563" s="60"/>
      <c r="G16563" s="60">
        <f t="shared" si="275"/>
        <v>-100000</v>
      </c>
      <c r="H16563" s="718" t="s">
        <v>11067</v>
      </c>
    </row>
    <row r="16564" spans="1:8" ht="15" x14ac:dyDescent="0.2">
      <c r="A16564" s="747">
        <v>45175</v>
      </c>
      <c r="B16564" s="65" t="s">
        <v>10405</v>
      </c>
      <c r="C16564" s="65" t="s">
        <v>11089</v>
      </c>
      <c r="D16564" s="189" t="s">
        <v>11123</v>
      </c>
      <c r="E16564" s="132">
        <v>250000</v>
      </c>
      <c r="F16564" s="60"/>
      <c r="G16564" s="60">
        <f t="shared" si="275"/>
        <v>-250000</v>
      </c>
      <c r="H16564" s="718" t="s">
        <v>11067</v>
      </c>
    </row>
    <row r="16565" spans="1:8" ht="15" x14ac:dyDescent="0.2">
      <c r="A16565" s="747">
        <v>45175</v>
      </c>
      <c r="B16565" s="65" t="s">
        <v>10405</v>
      </c>
      <c r="C16565" s="65" t="s">
        <v>11089</v>
      </c>
      <c r="D16565" s="189" t="s">
        <v>11123</v>
      </c>
      <c r="E16565" s="132">
        <v>70000</v>
      </c>
      <c r="F16565" s="60"/>
      <c r="G16565" s="60">
        <f t="shared" ref="G16565" si="276">F16565-E16565</f>
        <v>-70000</v>
      </c>
      <c r="H16565" s="718" t="s">
        <v>11067</v>
      </c>
    </row>
    <row r="16566" spans="1:8" ht="24" x14ac:dyDescent="0.2">
      <c r="A16566" s="747">
        <v>45175</v>
      </c>
      <c r="B16566" s="65" t="s">
        <v>8982</v>
      </c>
      <c r="C16566" s="65" t="s">
        <v>3174</v>
      </c>
      <c r="D16566" s="189" t="s">
        <v>11090</v>
      </c>
      <c r="E16566" s="132">
        <v>-90000</v>
      </c>
      <c r="F16566" s="60"/>
      <c r="G16566" s="60">
        <f t="shared" si="275"/>
        <v>90000</v>
      </c>
      <c r="H16566" s="718" t="s">
        <v>11067</v>
      </c>
    </row>
    <row r="16567" spans="1:8" ht="15" x14ac:dyDescent="0.2">
      <c r="A16567" s="747">
        <v>45175</v>
      </c>
      <c r="B16567" s="65" t="s">
        <v>9463</v>
      </c>
      <c r="C16567" s="65" t="s">
        <v>709</v>
      </c>
      <c r="D16567" s="189" t="s">
        <v>11091</v>
      </c>
      <c r="E16567" s="132">
        <v>36500</v>
      </c>
      <c r="F16567" s="60"/>
      <c r="G16567" s="60">
        <f t="shared" si="275"/>
        <v>-36500</v>
      </c>
      <c r="H16567" s="718" t="s">
        <v>11067</v>
      </c>
    </row>
    <row r="16568" spans="1:8" ht="24" x14ac:dyDescent="0.2">
      <c r="A16568" s="747">
        <v>45175</v>
      </c>
      <c r="B16568" s="65" t="s">
        <v>8982</v>
      </c>
      <c r="C16568" s="65" t="s">
        <v>3174</v>
      </c>
      <c r="D16568" s="189" t="s">
        <v>11122</v>
      </c>
      <c r="E16568" s="132">
        <v>10000</v>
      </c>
      <c r="F16568" s="60"/>
      <c r="G16568" s="60">
        <f t="shared" si="275"/>
        <v>-10000</v>
      </c>
      <c r="H16568" s="718" t="s">
        <v>11067</v>
      </c>
    </row>
    <row r="16569" spans="1:8" ht="15" x14ac:dyDescent="0.2">
      <c r="A16569" s="747">
        <v>45175</v>
      </c>
      <c r="B16569" s="65" t="s">
        <v>8982</v>
      </c>
      <c r="C16569" s="65" t="s">
        <v>11092</v>
      </c>
      <c r="D16569" s="189" t="s">
        <v>11093</v>
      </c>
      <c r="E16569" s="132">
        <v>28950</v>
      </c>
      <c r="F16569" s="60"/>
      <c r="G16569" s="60">
        <f t="shared" si="275"/>
        <v>-28950</v>
      </c>
      <c r="H16569" s="718" t="s">
        <v>11067</v>
      </c>
    </row>
    <row r="16570" spans="1:8" ht="15" x14ac:dyDescent="0.2">
      <c r="A16570" s="747">
        <v>45175</v>
      </c>
      <c r="B16570" s="65" t="s">
        <v>10341</v>
      </c>
      <c r="C16570" s="65" t="s">
        <v>5791</v>
      </c>
      <c r="D16570" s="189" t="s">
        <v>372</v>
      </c>
      <c r="E16570" s="132">
        <v>1600</v>
      </c>
      <c r="F16570" s="60"/>
      <c r="G16570" s="60">
        <f t="shared" ref="G16570:G16582" si="277">F16570-E16570</f>
        <v>-1600</v>
      </c>
      <c r="H16570" s="718" t="s">
        <v>11067</v>
      </c>
    </row>
    <row r="16571" spans="1:8" ht="15" x14ac:dyDescent="0.2">
      <c r="A16571" s="747">
        <v>45175</v>
      </c>
      <c r="B16571" s="65" t="s">
        <v>37</v>
      </c>
      <c r="C16571" s="65" t="s">
        <v>394</v>
      </c>
      <c r="D16571" s="189" t="s">
        <v>10210</v>
      </c>
      <c r="E16571" s="132">
        <v>3000</v>
      </c>
      <c r="F16571" s="60"/>
      <c r="G16571" s="60">
        <f t="shared" si="277"/>
        <v>-3000</v>
      </c>
      <c r="H16571" s="718" t="s">
        <v>11067</v>
      </c>
    </row>
    <row r="16572" spans="1:8" ht="15" x14ac:dyDescent="0.2">
      <c r="A16572" s="747">
        <v>45175</v>
      </c>
      <c r="B16572" s="65" t="s">
        <v>37</v>
      </c>
      <c r="C16572" s="65" t="s">
        <v>288</v>
      </c>
      <c r="D16572" s="189" t="s">
        <v>9133</v>
      </c>
      <c r="E16572" s="132">
        <v>500</v>
      </c>
      <c r="F16572" s="60"/>
      <c r="G16572" s="60">
        <f t="shared" si="277"/>
        <v>-500</v>
      </c>
      <c r="H16572" s="718" t="s">
        <v>11067</v>
      </c>
    </row>
    <row r="16573" spans="1:8" ht="15" x14ac:dyDescent="0.2">
      <c r="A16573" s="747">
        <v>45175</v>
      </c>
      <c r="B16573" s="65" t="s">
        <v>37</v>
      </c>
      <c r="C16573" s="65"/>
      <c r="D16573" s="189" t="s">
        <v>11096</v>
      </c>
      <c r="E16573" s="132">
        <v>1200</v>
      </c>
      <c r="F16573" s="60"/>
      <c r="G16573" s="60">
        <f t="shared" si="277"/>
        <v>-1200</v>
      </c>
      <c r="H16573" s="718" t="s">
        <v>11067</v>
      </c>
    </row>
    <row r="16574" spans="1:8" ht="15" x14ac:dyDescent="0.2">
      <c r="A16574" s="747">
        <v>45175</v>
      </c>
      <c r="B16574" s="65" t="s">
        <v>10686</v>
      </c>
      <c r="C16574" s="65" t="s">
        <v>5791</v>
      </c>
      <c r="D16574" s="189" t="s">
        <v>372</v>
      </c>
      <c r="E16574" s="132">
        <v>3300</v>
      </c>
      <c r="F16574" s="60"/>
      <c r="G16574" s="60">
        <f t="shared" si="277"/>
        <v>-3300</v>
      </c>
      <c r="H16574" s="718" t="s">
        <v>11067</v>
      </c>
    </row>
    <row r="16575" spans="1:8" ht="15" x14ac:dyDescent="0.2">
      <c r="A16575" s="747">
        <v>45175</v>
      </c>
      <c r="B16575" s="65" t="s">
        <v>10488</v>
      </c>
      <c r="C16575" s="65" t="s">
        <v>288</v>
      </c>
      <c r="D16575" s="189" t="s">
        <v>3179</v>
      </c>
      <c r="E16575" s="132">
        <v>500</v>
      </c>
      <c r="F16575" s="60"/>
      <c r="G16575" s="60">
        <f t="shared" si="277"/>
        <v>-500</v>
      </c>
      <c r="H16575" s="718" t="s">
        <v>11067</v>
      </c>
    </row>
    <row r="16576" spans="1:8" ht="15" x14ac:dyDescent="0.2">
      <c r="A16576" s="747">
        <v>45175</v>
      </c>
      <c r="B16576" s="65" t="s">
        <v>103</v>
      </c>
      <c r="C16576" s="65" t="s">
        <v>103</v>
      </c>
      <c r="D16576" s="189" t="s">
        <v>11101</v>
      </c>
      <c r="E16576" s="132">
        <v>2500</v>
      </c>
      <c r="F16576" s="60"/>
      <c r="G16576" s="60">
        <f t="shared" si="277"/>
        <v>-2500</v>
      </c>
      <c r="H16576" s="718" t="s">
        <v>11067</v>
      </c>
    </row>
    <row r="16577" spans="1:8" ht="15" x14ac:dyDescent="0.2">
      <c r="A16577" s="747">
        <v>45175</v>
      </c>
      <c r="B16577" s="65" t="s">
        <v>3978</v>
      </c>
      <c r="C16577" s="65" t="s">
        <v>394</v>
      </c>
      <c r="D16577" s="189" t="s">
        <v>10442</v>
      </c>
      <c r="E16577" s="132">
        <v>300</v>
      </c>
      <c r="F16577" s="60"/>
      <c r="G16577" s="60">
        <f t="shared" si="277"/>
        <v>-300</v>
      </c>
      <c r="H16577" s="718" t="s">
        <v>11067</v>
      </c>
    </row>
    <row r="16578" spans="1:8" ht="15" x14ac:dyDescent="0.2">
      <c r="A16578" s="747">
        <v>45175</v>
      </c>
      <c r="B16578" s="65" t="s">
        <v>10095</v>
      </c>
      <c r="C16578" s="65" t="s">
        <v>5791</v>
      </c>
      <c r="D16578" s="189" t="s">
        <v>372</v>
      </c>
      <c r="E16578" s="132">
        <v>500</v>
      </c>
      <c r="F16578" s="60"/>
      <c r="G16578" s="60">
        <f t="shared" si="277"/>
        <v>-500</v>
      </c>
      <c r="H16578" s="718" t="s">
        <v>11067</v>
      </c>
    </row>
    <row r="16579" spans="1:8" ht="15" x14ac:dyDescent="0.2">
      <c r="A16579" s="747">
        <v>45176</v>
      </c>
      <c r="B16579" s="65" t="s">
        <v>1407</v>
      </c>
      <c r="C16579" s="65" t="s">
        <v>5434</v>
      </c>
      <c r="D16579" s="189" t="s">
        <v>372</v>
      </c>
      <c r="E16579" s="132">
        <v>6000</v>
      </c>
      <c r="F16579" s="60"/>
      <c r="G16579" s="60">
        <f t="shared" si="277"/>
        <v>-6000</v>
      </c>
      <c r="H16579" s="718" t="s">
        <v>11067</v>
      </c>
    </row>
    <row r="16580" spans="1:8" ht="15" x14ac:dyDescent="0.2">
      <c r="A16580" s="747">
        <v>45176</v>
      </c>
      <c r="B16580" s="65" t="s">
        <v>11120</v>
      </c>
      <c r="C16580" s="65" t="s">
        <v>9582</v>
      </c>
      <c r="D16580" s="189" t="s">
        <v>372</v>
      </c>
      <c r="E16580" s="132">
        <v>20000</v>
      </c>
      <c r="F16580" s="60"/>
      <c r="G16580" s="60">
        <f t="shared" si="277"/>
        <v>-20000</v>
      </c>
      <c r="H16580" s="718" t="s">
        <v>11067</v>
      </c>
    </row>
    <row r="16581" spans="1:8" ht="15" x14ac:dyDescent="0.2">
      <c r="A16581" s="747">
        <v>45176</v>
      </c>
      <c r="B16581" s="65" t="s">
        <v>10095</v>
      </c>
      <c r="C16581" s="65" t="s">
        <v>3174</v>
      </c>
      <c r="D16581" s="189" t="s">
        <v>11105</v>
      </c>
      <c r="E16581" s="132">
        <v>482000</v>
      </c>
      <c r="F16581" s="60"/>
      <c r="G16581" s="60">
        <f t="shared" si="277"/>
        <v>-482000</v>
      </c>
      <c r="H16581" s="718" t="s">
        <v>11067</v>
      </c>
    </row>
    <row r="16582" spans="1:8" ht="15" x14ac:dyDescent="0.2">
      <c r="A16582" s="747">
        <v>45176</v>
      </c>
      <c r="B16582" s="65" t="s">
        <v>10447</v>
      </c>
      <c r="C16582" s="65" t="s">
        <v>3174</v>
      </c>
      <c r="D16582" s="189" t="s">
        <v>11105</v>
      </c>
      <c r="E16582" s="132">
        <v>21600</v>
      </c>
      <c r="F16582" s="60"/>
      <c r="G16582" s="60">
        <f t="shared" si="277"/>
        <v>-21600</v>
      </c>
      <c r="H16582" s="718" t="s">
        <v>11067</v>
      </c>
    </row>
    <row r="16583" spans="1:8" ht="15" x14ac:dyDescent="0.2">
      <c r="A16583" s="747">
        <v>45176</v>
      </c>
      <c r="B16583" s="65" t="s">
        <v>10095</v>
      </c>
      <c r="C16583" s="65" t="s">
        <v>11106</v>
      </c>
      <c r="D16583" s="189" t="s">
        <v>10980</v>
      </c>
      <c r="E16583" s="132">
        <v>1860</v>
      </c>
      <c r="F16583" s="60"/>
      <c r="G16583" s="60">
        <f t="shared" si="275"/>
        <v>-1860</v>
      </c>
      <c r="H16583" s="718" t="s">
        <v>11067</v>
      </c>
    </row>
    <row r="16584" spans="1:8" ht="15" x14ac:dyDescent="0.2">
      <c r="A16584" s="747">
        <v>45176</v>
      </c>
      <c r="B16584" s="65" t="s">
        <v>10488</v>
      </c>
      <c r="C16584" s="65" t="s">
        <v>11106</v>
      </c>
      <c r="D16584" s="189" t="s">
        <v>11107</v>
      </c>
      <c r="E16584" s="132">
        <v>16000</v>
      </c>
      <c r="F16584" s="60"/>
      <c r="G16584" s="60">
        <f t="shared" si="275"/>
        <v>-16000</v>
      </c>
      <c r="H16584" s="718" t="s">
        <v>11067</v>
      </c>
    </row>
    <row r="16585" spans="1:8" ht="15" x14ac:dyDescent="0.2">
      <c r="A16585" s="747">
        <v>45176</v>
      </c>
      <c r="B16585" s="65" t="s">
        <v>10686</v>
      </c>
      <c r="C16585" s="65" t="s">
        <v>11106</v>
      </c>
      <c r="D16585" s="189" t="s">
        <v>8621</v>
      </c>
      <c r="E16585" s="132">
        <v>36070</v>
      </c>
      <c r="F16585" s="60"/>
      <c r="G16585" s="60">
        <f t="shared" si="275"/>
        <v>-36070</v>
      </c>
      <c r="H16585" s="718" t="s">
        <v>11067</v>
      </c>
    </row>
    <row r="16586" spans="1:8" ht="15" x14ac:dyDescent="0.2">
      <c r="A16586" s="747">
        <v>45177</v>
      </c>
      <c r="B16586" s="65" t="s">
        <v>10686</v>
      </c>
      <c r="C16586" s="65" t="s">
        <v>8483</v>
      </c>
      <c r="D16586" s="189" t="s">
        <v>11131</v>
      </c>
      <c r="E16586" s="132">
        <v>1000000</v>
      </c>
      <c r="F16586" s="60"/>
      <c r="G16586" s="60">
        <f t="shared" si="275"/>
        <v>-1000000</v>
      </c>
      <c r="H16586" s="718" t="s">
        <v>11067</v>
      </c>
    </row>
    <row r="16587" spans="1:8" ht="15" x14ac:dyDescent="0.2">
      <c r="A16587" s="747">
        <v>45177</v>
      </c>
      <c r="B16587" s="65" t="s">
        <v>10686</v>
      </c>
      <c r="C16587" s="65" t="s">
        <v>8460</v>
      </c>
      <c r="D16587" s="189"/>
      <c r="E16587" s="132">
        <v>3250</v>
      </c>
      <c r="F16587" s="60"/>
      <c r="G16587" s="60">
        <f t="shared" si="275"/>
        <v>-3250</v>
      </c>
      <c r="H16587" s="718" t="s">
        <v>11067</v>
      </c>
    </row>
    <row r="16588" spans="1:8" ht="15" x14ac:dyDescent="0.2">
      <c r="A16588" s="747">
        <v>45178</v>
      </c>
      <c r="B16588" s="65" t="s">
        <v>103</v>
      </c>
      <c r="C16588" s="65" t="s">
        <v>103</v>
      </c>
      <c r="D16588" s="189" t="s">
        <v>10320</v>
      </c>
      <c r="E16588" s="132">
        <v>3500</v>
      </c>
      <c r="F16588" s="60"/>
      <c r="G16588" s="60">
        <f t="shared" si="275"/>
        <v>-3500</v>
      </c>
      <c r="H16588" s="718" t="s">
        <v>11067</v>
      </c>
    </row>
    <row r="16589" spans="1:8" ht="15" x14ac:dyDescent="0.2">
      <c r="A16589" s="747">
        <v>45178</v>
      </c>
      <c r="B16589" s="65" t="s">
        <v>103</v>
      </c>
      <c r="C16589" s="65" t="s">
        <v>11138</v>
      </c>
      <c r="D16589" s="189" t="s">
        <v>9902</v>
      </c>
      <c r="E16589" s="132">
        <v>5000</v>
      </c>
      <c r="F16589" s="60"/>
      <c r="G16589" s="60">
        <f t="shared" si="275"/>
        <v>-5000</v>
      </c>
      <c r="H16589" s="718" t="s">
        <v>11067</v>
      </c>
    </row>
    <row r="16590" spans="1:8" ht="15" x14ac:dyDescent="0.2">
      <c r="A16590" s="747">
        <v>45178</v>
      </c>
      <c r="B16590" s="65" t="s">
        <v>11139</v>
      </c>
      <c r="C16590" s="65" t="s">
        <v>5791</v>
      </c>
      <c r="D16590" s="189" t="s">
        <v>372</v>
      </c>
      <c r="E16590" s="132">
        <v>1200</v>
      </c>
      <c r="F16590" s="60"/>
      <c r="G16590" s="60">
        <f t="shared" si="275"/>
        <v>-1200</v>
      </c>
      <c r="H16590" s="718" t="s">
        <v>11067</v>
      </c>
    </row>
    <row r="16591" spans="1:8" ht="15" x14ac:dyDescent="0.2">
      <c r="A16591" s="747">
        <v>45178</v>
      </c>
      <c r="B16591" s="65" t="s">
        <v>103</v>
      </c>
      <c r="C16591" s="65" t="s">
        <v>394</v>
      </c>
      <c r="D16591" s="189" t="s">
        <v>11141</v>
      </c>
      <c r="E16591" s="132">
        <v>2870</v>
      </c>
      <c r="F16591" s="60"/>
      <c r="G16591" s="60">
        <f t="shared" si="275"/>
        <v>-2870</v>
      </c>
      <c r="H16591" s="718" t="s">
        <v>11067</v>
      </c>
    </row>
    <row r="16592" spans="1:8" ht="15" x14ac:dyDescent="0.2">
      <c r="A16592" s="747">
        <v>45178</v>
      </c>
      <c r="B16592" s="65" t="s">
        <v>10686</v>
      </c>
      <c r="C16592" s="65" t="s">
        <v>11142</v>
      </c>
      <c r="D16592" s="189" t="s">
        <v>10764</v>
      </c>
      <c r="E16592" s="132">
        <v>50000</v>
      </c>
      <c r="F16592" s="60"/>
      <c r="G16592" s="60">
        <f t="shared" si="275"/>
        <v>-50000</v>
      </c>
      <c r="H16592" s="718" t="s">
        <v>11067</v>
      </c>
    </row>
    <row r="16593" spans="1:8" ht="15" x14ac:dyDescent="0.2">
      <c r="A16593" s="747">
        <v>45178</v>
      </c>
      <c r="B16593" s="65" t="s">
        <v>9463</v>
      </c>
      <c r="C16593" s="65" t="s">
        <v>5791</v>
      </c>
      <c r="D16593" s="189" t="s">
        <v>372</v>
      </c>
      <c r="E16593" s="132">
        <v>1200</v>
      </c>
      <c r="F16593" s="60"/>
      <c r="G16593" s="60">
        <f t="shared" si="275"/>
        <v>-1200</v>
      </c>
      <c r="H16593" s="718" t="s">
        <v>11067</v>
      </c>
    </row>
    <row r="16594" spans="1:8" ht="15" x14ac:dyDescent="0.2">
      <c r="A16594" s="747">
        <v>45178</v>
      </c>
      <c r="B16594" s="65" t="s">
        <v>9463</v>
      </c>
      <c r="C16594" s="65" t="s">
        <v>9883</v>
      </c>
      <c r="D16594" s="189" t="s">
        <v>10831</v>
      </c>
      <c r="E16594" s="132">
        <v>174000</v>
      </c>
      <c r="F16594" s="60"/>
      <c r="G16594" s="60">
        <f t="shared" si="275"/>
        <v>-174000</v>
      </c>
      <c r="H16594" s="718" t="s">
        <v>11067</v>
      </c>
    </row>
    <row r="16595" spans="1:8" ht="15" x14ac:dyDescent="0.2">
      <c r="A16595" s="747">
        <v>45178</v>
      </c>
      <c r="B16595" s="65" t="s">
        <v>9463</v>
      </c>
      <c r="C16595" s="65" t="s">
        <v>9568</v>
      </c>
      <c r="D16595" s="189" t="s">
        <v>10831</v>
      </c>
      <c r="E16595" s="132">
        <v>100000</v>
      </c>
      <c r="F16595" s="60"/>
      <c r="G16595" s="60">
        <f t="shared" si="275"/>
        <v>-100000</v>
      </c>
      <c r="H16595" s="718" t="s">
        <v>11067</v>
      </c>
    </row>
    <row r="16596" spans="1:8" ht="15" x14ac:dyDescent="0.2">
      <c r="A16596" s="747">
        <v>45178</v>
      </c>
      <c r="B16596" s="65" t="s">
        <v>2957</v>
      </c>
      <c r="C16596" s="65" t="s">
        <v>3174</v>
      </c>
      <c r="D16596" s="189" t="s">
        <v>11144</v>
      </c>
      <c r="E16596" s="132">
        <v>43410</v>
      </c>
      <c r="F16596" s="60"/>
      <c r="G16596" s="60">
        <f t="shared" si="275"/>
        <v>-43410</v>
      </c>
      <c r="H16596" s="718" t="s">
        <v>11067</v>
      </c>
    </row>
    <row r="16597" spans="1:8" ht="15" x14ac:dyDescent="0.2">
      <c r="A16597" s="747">
        <v>45178</v>
      </c>
      <c r="B16597" s="65" t="s">
        <v>10488</v>
      </c>
      <c r="C16597" s="65" t="s">
        <v>3174</v>
      </c>
      <c r="D16597" s="189" t="s">
        <v>11145</v>
      </c>
      <c r="E16597" s="132">
        <v>1150</v>
      </c>
      <c r="F16597" s="60"/>
      <c r="G16597" s="60">
        <f t="shared" si="275"/>
        <v>-1150</v>
      </c>
      <c r="H16597" s="718" t="s">
        <v>11067</v>
      </c>
    </row>
    <row r="16598" spans="1:8" ht="15" x14ac:dyDescent="0.2">
      <c r="A16598" s="747">
        <v>45180</v>
      </c>
      <c r="B16598" s="65" t="s">
        <v>9463</v>
      </c>
      <c r="C16598" s="65" t="s">
        <v>3174</v>
      </c>
      <c r="D16598" s="189" t="s">
        <v>11146</v>
      </c>
      <c r="E16598" s="132">
        <v>47848</v>
      </c>
      <c r="F16598" s="60"/>
      <c r="G16598" s="60">
        <f t="shared" si="275"/>
        <v>-47848</v>
      </c>
      <c r="H16598" s="718" t="s">
        <v>11067</v>
      </c>
    </row>
    <row r="16599" spans="1:8" ht="15" x14ac:dyDescent="0.2">
      <c r="A16599" s="747">
        <v>45180</v>
      </c>
      <c r="B16599" s="65" t="s">
        <v>10686</v>
      </c>
      <c r="C16599" s="65" t="s">
        <v>3174</v>
      </c>
      <c r="D16599" s="189" t="s">
        <v>11146</v>
      </c>
      <c r="E16599" s="132">
        <v>18800</v>
      </c>
      <c r="F16599" s="60"/>
      <c r="G16599" s="60">
        <f t="shared" si="275"/>
        <v>-18800</v>
      </c>
      <c r="H16599" s="718" t="s">
        <v>11067</v>
      </c>
    </row>
    <row r="16600" spans="1:8" ht="15" x14ac:dyDescent="0.2">
      <c r="A16600" s="747">
        <v>45180</v>
      </c>
      <c r="B16600" s="65" t="s">
        <v>10488</v>
      </c>
      <c r="C16600" s="65" t="s">
        <v>3174</v>
      </c>
      <c r="D16600" s="189" t="s">
        <v>11146</v>
      </c>
      <c r="E16600" s="132">
        <v>40290</v>
      </c>
      <c r="F16600" s="60"/>
      <c r="G16600" s="60">
        <f t="shared" si="275"/>
        <v>-40290</v>
      </c>
      <c r="H16600" s="718" t="s">
        <v>11067</v>
      </c>
    </row>
    <row r="16601" spans="1:8" ht="15" x14ac:dyDescent="0.2">
      <c r="A16601" s="747">
        <v>45180</v>
      </c>
      <c r="B16601" s="65" t="s">
        <v>10686</v>
      </c>
      <c r="C16601" s="65" t="s">
        <v>5791</v>
      </c>
      <c r="D16601" s="189" t="s">
        <v>372</v>
      </c>
      <c r="E16601" s="132">
        <v>1467</v>
      </c>
      <c r="F16601" s="60"/>
      <c r="G16601" s="60">
        <f t="shared" si="275"/>
        <v>-1467</v>
      </c>
      <c r="H16601" s="718" t="s">
        <v>11067</v>
      </c>
    </row>
    <row r="16602" spans="1:8" ht="15" x14ac:dyDescent="0.2">
      <c r="A16602" s="747">
        <v>45180</v>
      </c>
      <c r="B16602" s="65" t="s">
        <v>9463</v>
      </c>
      <c r="C16602" s="65" t="s">
        <v>5791</v>
      </c>
      <c r="D16602" s="189" t="s">
        <v>372</v>
      </c>
      <c r="E16602" s="132">
        <v>1467</v>
      </c>
      <c r="F16602" s="60"/>
      <c r="G16602" s="60">
        <f t="shared" si="275"/>
        <v>-1467</v>
      </c>
      <c r="H16602" s="718" t="s">
        <v>11067</v>
      </c>
    </row>
    <row r="16603" spans="1:8" ht="15" x14ac:dyDescent="0.2">
      <c r="A16603" s="747">
        <v>45180</v>
      </c>
      <c r="B16603" s="65" t="s">
        <v>10488</v>
      </c>
      <c r="C16603" s="65" t="s">
        <v>5791</v>
      </c>
      <c r="D16603" s="189" t="s">
        <v>372</v>
      </c>
      <c r="E16603" s="132">
        <v>1468</v>
      </c>
      <c r="F16603" s="60"/>
      <c r="G16603" s="60">
        <f t="shared" si="275"/>
        <v>-1468</v>
      </c>
      <c r="H16603" s="718" t="s">
        <v>11067</v>
      </c>
    </row>
    <row r="16604" spans="1:8" ht="15" x14ac:dyDescent="0.2">
      <c r="A16604" s="747">
        <v>45180</v>
      </c>
      <c r="B16604" s="65" t="s">
        <v>10488</v>
      </c>
      <c r="C16604" s="65" t="s">
        <v>5791</v>
      </c>
      <c r="D16604" s="189" t="s">
        <v>11147</v>
      </c>
      <c r="E16604" s="132">
        <v>1600</v>
      </c>
      <c r="F16604" s="60"/>
      <c r="G16604" s="60">
        <f t="shared" si="275"/>
        <v>-1600</v>
      </c>
      <c r="H16604" s="718" t="s">
        <v>11067</v>
      </c>
    </row>
    <row r="16605" spans="1:8" ht="15" x14ac:dyDescent="0.2">
      <c r="A16605" s="747">
        <v>45180</v>
      </c>
      <c r="B16605" s="65" t="s">
        <v>10686</v>
      </c>
      <c r="C16605" s="65" t="s">
        <v>5791</v>
      </c>
      <c r="D16605" s="189" t="s">
        <v>11147</v>
      </c>
      <c r="E16605" s="132">
        <v>800</v>
      </c>
      <c r="F16605" s="60"/>
      <c r="G16605" s="60">
        <f t="shared" si="275"/>
        <v>-800</v>
      </c>
      <c r="H16605" s="718" t="s">
        <v>11067</v>
      </c>
    </row>
    <row r="16606" spans="1:8" ht="15" x14ac:dyDescent="0.2">
      <c r="A16606" s="747">
        <v>45180</v>
      </c>
      <c r="B16606" s="65" t="s">
        <v>10686</v>
      </c>
      <c r="C16606" s="65" t="s">
        <v>5791</v>
      </c>
      <c r="D16606" s="189" t="s">
        <v>11147</v>
      </c>
      <c r="E16606" s="132">
        <v>500</v>
      </c>
      <c r="F16606" s="60"/>
      <c r="G16606" s="60">
        <f t="shared" si="275"/>
        <v>-500</v>
      </c>
      <c r="H16606" s="718" t="s">
        <v>11067</v>
      </c>
    </row>
    <row r="16607" spans="1:8" ht="15" x14ac:dyDescent="0.2">
      <c r="A16607" s="747">
        <v>45180</v>
      </c>
      <c r="B16607" s="65" t="s">
        <v>10686</v>
      </c>
      <c r="C16607" s="65" t="s">
        <v>288</v>
      </c>
      <c r="D16607" s="189" t="s">
        <v>11147</v>
      </c>
      <c r="E16607" s="132">
        <v>1000</v>
      </c>
      <c r="F16607" s="60"/>
      <c r="G16607" s="60">
        <f t="shared" si="275"/>
        <v>-1000</v>
      </c>
      <c r="H16607" s="718" t="s">
        <v>11067</v>
      </c>
    </row>
    <row r="16608" spans="1:8" ht="15" x14ac:dyDescent="0.2">
      <c r="A16608" s="747">
        <v>45180</v>
      </c>
      <c r="B16608" s="65" t="s">
        <v>10488</v>
      </c>
      <c r="C16608" s="65" t="s">
        <v>3174</v>
      </c>
      <c r="D16608" s="189" t="s">
        <v>11148</v>
      </c>
      <c r="E16608" s="132">
        <v>4150</v>
      </c>
      <c r="F16608" s="60"/>
      <c r="G16608" s="60">
        <f t="shared" si="275"/>
        <v>-4150</v>
      </c>
      <c r="H16608" s="718" t="s">
        <v>11067</v>
      </c>
    </row>
    <row r="16609" spans="1:8" ht="15" x14ac:dyDescent="0.2">
      <c r="A16609" s="747">
        <v>45180</v>
      </c>
      <c r="B16609" s="65" t="s">
        <v>9615</v>
      </c>
      <c r="C16609" s="65" t="s">
        <v>3174</v>
      </c>
      <c r="D16609" s="189" t="s">
        <v>11148</v>
      </c>
      <c r="E16609" s="132">
        <v>2980</v>
      </c>
      <c r="F16609" s="60"/>
      <c r="G16609" s="60">
        <f t="shared" si="275"/>
        <v>-2980</v>
      </c>
      <c r="H16609" s="718" t="s">
        <v>11067</v>
      </c>
    </row>
    <row r="16610" spans="1:8" ht="15" x14ac:dyDescent="0.2">
      <c r="A16610" s="747">
        <v>45180</v>
      </c>
      <c r="B16610" s="65" t="s">
        <v>103</v>
      </c>
      <c r="C16610" s="65" t="s">
        <v>103</v>
      </c>
      <c r="D16610" s="189" t="s">
        <v>10320</v>
      </c>
      <c r="E16610" s="132">
        <v>3500</v>
      </c>
      <c r="F16610" s="60"/>
      <c r="G16610" s="60">
        <f t="shared" si="275"/>
        <v>-3500</v>
      </c>
      <c r="H16610" s="718" t="s">
        <v>11067</v>
      </c>
    </row>
    <row r="16611" spans="1:8" ht="15" x14ac:dyDescent="0.2">
      <c r="A16611" s="747">
        <v>45180</v>
      </c>
      <c r="B16611" s="65" t="s">
        <v>10341</v>
      </c>
      <c r="C16611" s="65" t="s">
        <v>3174</v>
      </c>
      <c r="D16611" s="189" t="s">
        <v>11185</v>
      </c>
      <c r="E16611" s="132">
        <v>26800</v>
      </c>
      <c r="F16611" s="60"/>
      <c r="G16611" s="60">
        <f t="shared" si="275"/>
        <v>-26800</v>
      </c>
      <c r="H16611" s="718" t="s">
        <v>11067</v>
      </c>
    </row>
    <row r="16612" spans="1:8" ht="24" x14ac:dyDescent="0.2">
      <c r="A16612" s="747">
        <v>45180</v>
      </c>
      <c r="B16612" s="65" t="s">
        <v>10095</v>
      </c>
      <c r="C16612" s="65" t="s">
        <v>3174</v>
      </c>
      <c r="D16612" s="189" t="s">
        <v>11186</v>
      </c>
      <c r="E16612" s="132">
        <v>90000</v>
      </c>
      <c r="F16612" s="60"/>
      <c r="G16612" s="60">
        <f t="shared" si="275"/>
        <v>-90000</v>
      </c>
      <c r="H16612" s="718" t="s">
        <v>11067</v>
      </c>
    </row>
    <row r="16613" spans="1:8" ht="15" x14ac:dyDescent="0.2">
      <c r="A16613" s="747">
        <v>45180</v>
      </c>
      <c r="B16613" s="65" t="s">
        <v>10488</v>
      </c>
      <c r="C16613" s="65" t="s">
        <v>2524</v>
      </c>
      <c r="D16613" s="189" t="s">
        <v>11149</v>
      </c>
      <c r="E16613" s="132">
        <v>27750</v>
      </c>
      <c r="F16613" s="60"/>
      <c r="G16613" s="60">
        <f t="shared" si="275"/>
        <v>-27750</v>
      </c>
      <c r="H16613" s="718" t="s">
        <v>11067</v>
      </c>
    </row>
    <row r="16614" spans="1:8" ht="15" x14ac:dyDescent="0.2">
      <c r="A16614" s="747">
        <v>45180</v>
      </c>
      <c r="B16614" s="65" t="s">
        <v>103</v>
      </c>
      <c r="C16614" s="65" t="s">
        <v>394</v>
      </c>
      <c r="D16614" s="189" t="s">
        <v>1504</v>
      </c>
      <c r="E16614" s="132">
        <v>2400</v>
      </c>
      <c r="F16614" s="60"/>
      <c r="G16614" s="60">
        <f t="shared" si="275"/>
        <v>-2400</v>
      </c>
      <c r="H16614" s="718" t="s">
        <v>11067</v>
      </c>
    </row>
    <row r="16615" spans="1:8" ht="15" x14ac:dyDescent="0.2">
      <c r="A16615" s="747">
        <v>45180</v>
      </c>
      <c r="B16615" s="65" t="s">
        <v>10488</v>
      </c>
      <c r="C16615" s="65" t="s">
        <v>5791</v>
      </c>
      <c r="D16615" s="189" t="s">
        <v>372</v>
      </c>
      <c r="E16615" s="132">
        <v>2900</v>
      </c>
      <c r="F16615" s="60"/>
      <c r="G16615" s="60">
        <f t="shared" si="275"/>
        <v>-2900</v>
      </c>
      <c r="H16615" s="718" t="s">
        <v>11067</v>
      </c>
    </row>
    <row r="16616" spans="1:8" ht="15" x14ac:dyDescent="0.2">
      <c r="A16616" s="747">
        <v>45180</v>
      </c>
      <c r="B16616" s="65" t="s">
        <v>10341</v>
      </c>
      <c r="C16616" s="65" t="s">
        <v>11170</v>
      </c>
      <c r="D16616" s="189" t="s">
        <v>11171</v>
      </c>
      <c r="E16616" s="132">
        <v>14400</v>
      </c>
      <c r="F16616" s="60"/>
      <c r="G16616" s="60">
        <f t="shared" si="275"/>
        <v>-14400</v>
      </c>
      <c r="H16616" s="718" t="s">
        <v>11067</v>
      </c>
    </row>
    <row r="16617" spans="1:8" ht="15" x14ac:dyDescent="0.2">
      <c r="A16617" s="747">
        <v>45181</v>
      </c>
      <c r="B16617" s="65" t="s">
        <v>10341</v>
      </c>
      <c r="C16617" s="65" t="s">
        <v>3174</v>
      </c>
      <c r="D16617" s="189" t="s">
        <v>11260</v>
      </c>
      <c r="E16617" s="132">
        <v>2000</v>
      </c>
      <c r="F16617" s="60"/>
      <c r="G16617" s="60">
        <f t="shared" si="275"/>
        <v>-2000</v>
      </c>
      <c r="H16617" s="718" t="s">
        <v>11067</v>
      </c>
    </row>
    <row r="16618" spans="1:8" ht="15" x14ac:dyDescent="0.2">
      <c r="A16618" s="747">
        <v>45181</v>
      </c>
      <c r="B16618" s="65" t="s">
        <v>10341</v>
      </c>
      <c r="C16618" s="65" t="s">
        <v>5791</v>
      </c>
      <c r="D16618" s="189" t="s">
        <v>372</v>
      </c>
      <c r="E16618" s="132">
        <v>1700</v>
      </c>
      <c r="F16618" s="60"/>
      <c r="G16618" s="60">
        <f t="shared" si="275"/>
        <v>-1700</v>
      </c>
      <c r="H16618" s="718" t="s">
        <v>11067</v>
      </c>
    </row>
    <row r="16619" spans="1:8" ht="15" x14ac:dyDescent="0.2">
      <c r="A16619" s="747">
        <v>45181</v>
      </c>
      <c r="B16619" s="65" t="s">
        <v>10681</v>
      </c>
      <c r="C16619" s="65" t="s">
        <v>11172</v>
      </c>
      <c r="D16619" s="189" t="s">
        <v>11173</v>
      </c>
      <c r="E16619" s="132">
        <v>1960</v>
      </c>
      <c r="F16619" s="60"/>
      <c r="G16619" s="60">
        <f t="shared" si="275"/>
        <v>-1960</v>
      </c>
      <c r="H16619" s="718" t="s">
        <v>11067</v>
      </c>
    </row>
    <row r="16620" spans="1:8" ht="15" x14ac:dyDescent="0.2">
      <c r="A16620" s="747">
        <v>45181</v>
      </c>
      <c r="B16620" s="65" t="s">
        <v>9463</v>
      </c>
      <c r="C16620" s="65" t="s">
        <v>3174</v>
      </c>
      <c r="D16620" s="189" t="s">
        <v>11174</v>
      </c>
      <c r="E16620" s="132">
        <v>5600</v>
      </c>
      <c r="F16620" s="60"/>
      <c r="G16620" s="60">
        <f t="shared" si="275"/>
        <v>-5600</v>
      </c>
      <c r="H16620" s="718" t="s">
        <v>11067</v>
      </c>
    </row>
    <row r="16621" spans="1:8" ht="15" x14ac:dyDescent="0.2">
      <c r="A16621" s="747">
        <v>45181</v>
      </c>
      <c r="B16621" s="65" t="s">
        <v>10488</v>
      </c>
      <c r="C16621" s="65" t="s">
        <v>3174</v>
      </c>
      <c r="D16621" s="189" t="s">
        <v>11175</v>
      </c>
      <c r="E16621" s="132">
        <v>12590</v>
      </c>
      <c r="F16621" s="60"/>
      <c r="G16621" s="60">
        <f t="shared" si="275"/>
        <v>-12590</v>
      </c>
      <c r="H16621" s="718" t="s">
        <v>11067</v>
      </c>
    </row>
    <row r="16622" spans="1:8" ht="15" x14ac:dyDescent="0.2">
      <c r="A16622" s="747">
        <v>45181</v>
      </c>
      <c r="B16622" s="65" t="s">
        <v>10488</v>
      </c>
      <c r="C16622" s="560" t="s">
        <v>1519</v>
      </c>
      <c r="D16622" s="753" t="s">
        <v>11176</v>
      </c>
      <c r="E16622" s="561">
        <v>200000</v>
      </c>
      <c r="F16622" s="60"/>
      <c r="G16622" s="60">
        <f t="shared" si="275"/>
        <v>-200000</v>
      </c>
      <c r="H16622" s="718" t="s">
        <v>11067</v>
      </c>
    </row>
    <row r="16623" spans="1:8" ht="24" x14ac:dyDescent="0.2">
      <c r="A16623" s="747">
        <v>45181</v>
      </c>
      <c r="B16623" s="65" t="s">
        <v>10341</v>
      </c>
      <c r="C16623" s="560" t="s">
        <v>3174</v>
      </c>
      <c r="D16623" s="753" t="s">
        <v>11177</v>
      </c>
      <c r="E16623" s="561">
        <v>21313</v>
      </c>
      <c r="F16623" s="60"/>
      <c r="G16623" s="60">
        <f t="shared" si="275"/>
        <v>-21313</v>
      </c>
      <c r="H16623" s="718" t="s">
        <v>11067</v>
      </c>
    </row>
    <row r="16624" spans="1:8" ht="24" x14ac:dyDescent="0.2">
      <c r="A16624" s="747">
        <v>45181</v>
      </c>
      <c r="B16624" s="65" t="s">
        <v>10681</v>
      </c>
      <c r="C16624" s="560" t="s">
        <v>3174</v>
      </c>
      <c r="D16624" s="753" t="s">
        <v>11177</v>
      </c>
      <c r="E16624" s="561">
        <v>21313</v>
      </c>
      <c r="F16624" s="60"/>
      <c r="G16624" s="60">
        <f t="shared" si="275"/>
        <v>-21313</v>
      </c>
      <c r="H16624" s="718" t="s">
        <v>11067</v>
      </c>
    </row>
    <row r="16625" spans="1:10" ht="24" x14ac:dyDescent="0.2">
      <c r="A16625" s="747">
        <v>45181</v>
      </c>
      <c r="B16625" s="65" t="s">
        <v>9463</v>
      </c>
      <c r="C16625" s="560" t="s">
        <v>3174</v>
      </c>
      <c r="D16625" s="753" t="s">
        <v>11177</v>
      </c>
      <c r="E16625" s="561">
        <v>21313</v>
      </c>
      <c r="F16625" s="60"/>
      <c r="G16625" s="60">
        <f t="shared" si="275"/>
        <v>-21313</v>
      </c>
      <c r="H16625" s="718" t="s">
        <v>11067</v>
      </c>
    </row>
    <row r="16626" spans="1:10" ht="24" x14ac:dyDescent="0.2">
      <c r="A16626" s="747">
        <v>45181</v>
      </c>
      <c r="B16626" s="65" t="s">
        <v>10488</v>
      </c>
      <c r="C16626" s="560" t="s">
        <v>3174</v>
      </c>
      <c r="D16626" s="753" t="s">
        <v>11177</v>
      </c>
      <c r="E16626" s="561">
        <v>21311</v>
      </c>
      <c r="F16626" s="60"/>
      <c r="G16626" s="60">
        <f t="shared" si="275"/>
        <v>-21311</v>
      </c>
      <c r="H16626" s="718" t="s">
        <v>11067</v>
      </c>
    </row>
    <row r="16627" spans="1:10" ht="15" x14ac:dyDescent="0.2">
      <c r="A16627" s="747">
        <v>45181</v>
      </c>
      <c r="B16627" s="65" t="s">
        <v>10681</v>
      </c>
      <c r="C16627" s="65" t="s">
        <v>3174</v>
      </c>
      <c r="D16627" s="189" t="s">
        <v>11178</v>
      </c>
      <c r="E16627" s="132">
        <v>600</v>
      </c>
      <c r="F16627" s="60"/>
      <c r="G16627" s="60">
        <f t="shared" si="275"/>
        <v>-600</v>
      </c>
      <c r="H16627" s="718" t="s">
        <v>11067</v>
      </c>
    </row>
    <row r="16628" spans="1:10" ht="15" x14ac:dyDescent="0.2">
      <c r="A16628" s="747">
        <v>45181</v>
      </c>
      <c r="B16628" s="65" t="s">
        <v>10686</v>
      </c>
      <c r="C16628" s="65" t="s">
        <v>11179</v>
      </c>
      <c r="D16628" s="189" t="s">
        <v>11180</v>
      </c>
      <c r="E16628" s="132">
        <v>10000</v>
      </c>
      <c r="F16628" s="60"/>
      <c r="G16628" s="60">
        <f t="shared" si="275"/>
        <v>-10000</v>
      </c>
      <c r="H16628" s="718" t="s">
        <v>11067</v>
      </c>
    </row>
    <row r="16629" spans="1:10" ht="15" x14ac:dyDescent="0.2">
      <c r="A16629" s="747">
        <v>45181</v>
      </c>
      <c r="B16629" s="65" t="s">
        <v>10488</v>
      </c>
      <c r="C16629" s="65" t="s">
        <v>5791</v>
      </c>
      <c r="D16629" s="189" t="s">
        <v>11181</v>
      </c>
      <c r="E16629" s="132">
        <v>300</v>
      </c>
      <c r="F16629" s="60"/>
      <c r="G16629" s="60">
        <f t="shared" si="275"/>
        <v>-300</v>
      </c>
      <c r="H16629" s="718" t="s">
        <v>11067</v>
      </c>
    </row>
    <row r="16630" spans="1:10" ht="15" x14ac:dyDescent="0.2">
      <c r="A16630" s="747">
        <v>45182</v>
      </c>
      <c r="B16630" s="65" t="s">
        <v>10095</v>
      </c>
      <c r="C16630" s="65" t="s">
        <v>6533</v>
      </c>
      <c r="D16630" s="189" t="s">
        <v>10831</v>
      </c>
      <c r="E16630" s="132">
        <v>50000</v>
      </c>
      <c r="F16630" s="60"/>
      <c r="G16630" s="60">
        <f t="shared" si="275"/>
        <v>-50000</v>
      </c>
      <c r="H16630" s="718" t="s">
        <v>11067</v>
      </c>
    </row>
    <row r="16631" spans="1:10" ht="15" x14ac:dyDescent="0.2">
      <c r="A16631" s="747">
        <v>45182</v>
      </c>
      <c r="B16631" s="65" t="s">
        <v>9463</v>
      </c>
      <c r="C16631" s="65" t="s">
        <v>9568</v>
      </c>
      <c r="D16631" s="189" t="s">
        <v>10831</v>
      </c>
      <c r="E16631" s="132">
        <v>50000</v>
      </c>
      <c r="F16631" s="60"/>
      <c r="G16631" s="60">
        <f t="shared" si="275"/>
        <v>-50000</v>
      </c>
      <c r="H16631" s="718" t="s">
        <v>11067</v>
      </c>
    </row>
    <row r="16632" spans="1:10" ht="15" x14ac:dyDescent="0.2">
      <c r="A16632" s="747">
        <v>45182</v>
      </c>
      <c r="B16632" s="65" t="s">
        <v>9940</v>
      </c>
      <c r="C16632" s="65" t="s">
        <v>795</v>
      </c>
      <c r="D16632" s="189" t="s">
        <v>372</v>
      </c>
      <c r="E16632" s="132">
        <v>2000</v>
      </c>
      <c r="F16632" s="60"/>
      <c r="G16632" s="60">
        <f t="shared" si="275"/>
        <v>-2000</v>
      </c>
      <c r="H16632" s="718" t="s">
        <v>11067</v>
      </c>
    </row>
    <row r="16633" spans="1:10" ht="15" x14ac:dyDescent="0.2">
      <c r="A16633" s="747">
        <v>45182</v>
      </c>
      <c r="B16633" s="65" t="s">
        <v>10341</v>
      </c>
      <c r="C16633" s="65" t="s">
        <v>795</v>
      </c>
      <c r="D16633" s="189" t="s">
        <v>372</v>
      </c>
      <c r="E16633" s="132">
        <v>1950</v>
      </c>
      <c r="F16633" s="60"/>
      <c r="G16633" s="60">
        <f t="shared" si="275"/>
        <v>-1950</v>
      </c>
      <c r="H16633" s="718" t="s">
        <v>11067</v>
      </c>
    </row>
    <row r="16634" spans="1:10" ht="15" x14ac:dyDescent="0.2">
      <c r="A16634" s="747">
        <v>45182</v>
      </c>
      <c r="B16634" s="65" t="s">
        <v>11021</v>
      </c>
      <c r="C16634" s="65" t="s">
        <v>795</v>
      </c>
      <c r="D16634" s="189" t="s">
        <v>372</v>
      </c>
      <c r="E16634" s="132">
        <v>8200</v>
      </c>
      <c r="F16634" s="60"/>
      <c r="G16634" s="60">
        <f t="shared" si="275"/>
        <v>-8200</v>
      </c>
      <c r="H16634" s="718" t="s">
        <v>11067</v>
      </c>
      <c r="J16634" s="1113"/>
    </row>
    <row r="16635" spans="1:10" ht="15" x14ac:dyDescent="0.2">
      <c r="A16635" s="747">
        <v>45182</v>
      </c>
      <c r="B16635" s="65" t="s">
        <v>10686</v>
      </c>
      <c r="C16635" s="65" t="s">
        <v>795</v>
      </c>
      <c r="D16635" s="189" t="s">
        <v>372</v>
      </c>
      <c r="E16635" s="132">
        <v>350</v>
      </c>
      <c r="F16635" s="60"/>
      <c r="G16635" s="60">
        <f t="shared" si="275"/>
        <v>-350</v>
      </c>
      <c r="H16635" s="718" t="s">
        <v>11067</v>
      </c>
    </row>
    <row r="16636" spans="1:10" ht="15" x14ac:dyDescent="0.2">
      <c r="A16636" s="747">
        <v>45182</v>
      </c>
      <c r="B16636" s="65" t="s">
        <v>7886</v>
      </c>
      <c r="C16636" s="65" t="s">
        <v>795</v>
      </c>
      <c r="D16636" s="189" t="s">
        <v>372</v>
      </c>
      <c r="E16636" s="132">
        <v>2840</v>
      </c>
      <c r="F16636" s="60"/>
      <c r="G16636" s="60">
        <f t="shared" si="275"/>
        <v>-2840</v>
      </c>
      <c r="H16636" s="718" t="s">
        <v>11067</v>
      </c>
    </row>
    <row r="16637" spans="1:10" ht="15" x14ac:dyDescent="0.2">
      <c r="A16637" s="747">
        <v>45182</v>
      </c>
      <c r="B16637" s="65" t="s">
        <v>10488</v>
      </c>
      <c r="C16637" s="65" t="s">
        <v>795</v>
      </c>
      <c r="D16637" s="189" t="s">
        <v>372</v>
      </c>
      <c r="E16637" s="132">
        <v>440</v>
      </c>
      <c r="F16637" s="60"/>
      <c r="G16637" s="60">
        <f t="shared" si="275"/>
        <v>-440</v>
      </c>
      <c r="H16637" s="718" t="s">
        <v>11067</v>
      </c>
    </row>
    <row r="16638" spans="1:10" ht="15" x14ac:dyDescent="0.2">
      <c r="A16638" s="747">
        <v>45182</v>
      </c>
      <c r="B16638" s="65" t="s">
        <v>9769</v>
      </c>
      <c r="C16638" s="65" t="s">
        <v>9858</v>
      </c>
      <c r="D16638" s="189" t="s">
        <v>2734</v>
      </c>
      <c r="E16638" s="132">
        <v>10000</v>
      </c>
      <c r="F16638" s="60"/>
      <c r="G16638" s="60">
        <f t="shared" si="275"/>
        <v>-10000</v>
      </c>
      <c r="H16638" s="718" t="s">
        <v>11067</v>
      </c>
    </row>
    <row r="16639" spans="1:10" ht="15" x14ac:dyDescent="0.2">
      <c r="A16639" s="747">
        <v>45182</v>
      </c>
      <c r="B16639" s="65" t="s">
        <v>103</v>
      </c>
      <c r="C16639" s="65" t="s">
        <v>103</v>
      </c>
      <c r="D16639" s="189" t="s">
        <v>10320</v>
      </c>
      <c r="E16639" s="132">
        <v>3500</v>
      </c>
      <c r="F16639" s="60"/>
      <c r="G16639" s="60">
        <f t="shared" si="275"/>
        <v>-3500</v>
      </c>
      <c r="H16639" s="718" t="s">
        <v>11067</v>
      </c>
    </row>
    <row r="16640" spans="1:10" ht="15" x14ac:dyDescent="0.2">
      <c r="A16640" s="747">
        <v>45182</v>
      </c>
      <c r="B16640" s="65" t="s">
        <v>9516</v>
      </c>
      <c r="C16640" s="65" t="s">
        <v>11196</v>
      </c>
      <c r="D16640" s="189" t="s">
        <v>11197</v>
      </c>
      <c r="E16640" s="132">
        <v>17000</v>
      </c>
      <c r="F16640" s="60"/>
      <c r="G16640" s="60">
        <f t="shared" si="275"/>
        <v>-17000</v>
      </c>
      <c r="H16640" s="718" t="s">
        <v>11067</v>
      </c>
    </row>
    <row r="16641" spans="1:10" ht="15" x14ac:dyDescent="0.2">
      <c r="A16641" s="747">
        <v>45182</v>
      </c>
      <c r="B16641" s="65" t="s">
        <v>10351</v>
      </c>
      <c r="C16641" s="560" t="s">
        <v>3476</v>
      </c>
      <c r="D16641" s="753" t="s">
        <v>11198</v>
      </c>
      <c r="E16641" s="561">
        <v>15000</v>
      </c>
      <c r="F16641" s="60"/>
      <c r="G16641" s="60">
        <f t="shared" si="275"/>
        <v>-15000</v>
      </c>
      <c r="H16641" s="718" t="s">
        <v>11067</v>
      </c>
    </row>
    <row r="16642" spans="1:10" ht="15" x14ac:dyDescent="0.2">
      <c r="A16642" s="747">
        <v>45182</v>
      </c>
      <c r="B16642" s="65" t="s">
        <v>10488</v>
      </c>
      <c r="C16642" s="560" t="s">
        <v>3476</v>
      </c>
      <c r="D16642" s="753" t="s">
        <v>11198</v>
      </c>
      <c r="E16642" s="561">
        <v>40000</v>
      </c>
      <c r="F16642" s="60"/>
      <c r="G16642" s="60">
        <f t="shared" si="275"/>
        <v>-40000</v>
      </c>
      <c r="H16642" s="718" t="s">
        <v>11067</v>
      </c>
    </row>
    <row r="16643" spans="1:10" ht="15" x14ac:dyDescent="0.2">
      <c r="A16643" s="747">
        <v>45182</v>
      </c>
      <c r="B16643" s="65" t="s">
        <v>9463</v>
      </c>
      <c r="C16643" s="560" t="s">
        <v>3476</v>
      </c>
      <c r="D16643" s="753" t="s">
        <v>11198</v>
      </c>
      <c r="E16643" s="561">
        <v>25000</v>
      </c>
      <c r="F16643" s="60"/>
      <c r="G16643" s="60">
        <f t="shared" si="275"/>
        <v>-25000</v>
      </c>
      <c r="H16643" s="718" t="s">
        <v>11067</v>
      </c>
    </row>
    <row r="16644" spans="1:10" ht="15" x14ac:dyDescent="0.2">
      <c r="A16644" s="747">
        <v>45182</v>
      </c>
      <c r="B16644" s="65" t="s">
        <v>9463</v>
      </c>
      <c r="C16644" s="65" t="s">
        <v>11106</v>
      </c>
      <c r="D16644" s="189" t="s">
        <v>11199</v>
      </c>
      <c r="E16644" s="132">
        <v>3140</v>
      </c>
      <c r="F16644" s="60"/>
      <c r="G16644" s="60">
        <f t="shared" si="275"/>
        <v>-3140</v>
      </c>
      <c r="H16644" s="718" t="s">
        <v>11067</v>
      </c>
    </row>
    <row r="16645" spans="1:10" ht="15" x14ac:dyDescent="0.2">
      <c r="A16645" s="747">
        <v>45182</v>
      </c>
      <c r="B16645" s="65" t="s">
        <v>10341</v>
      </c>
      <c r="C16645" s="65" t="s">
        <v>11106</v>
      </c>
      <c r="D16645" s="189" t="s">
        <v>11200</v>
      </c>
      <c r="E16645" s="132">
        <v>19870</v>
      </c>
      <c r="F16645" s="60"/>
      <c r="G16645" s="60">
        <f t="shared" si="275"/>
        <v>-19870</v>
      </c>
      <c r="H16645" s="718" t="s">
        <v>11067</v>
      </c>
    </row>
    <row r="16646" spans="1:10" ht="15" x14ac:dyDescent="0.2">
      <c r="A16646" s="747">
        <v>45182</v>
      </c>
      <c r="B16646" s="65" t="s">
        <v>11021</v>
      </c>
      <c r="C16646" s="65" t="s">
        <v>5791</v>
      </c>
      <c r="D16646" s="189" t="s">
        <v>372</v>
      </c>
      <c r="E16646" s="132">
        <v>1500</v>
      </c>
      <c r="F16646" s="60"/>
      <c r="G16646" s="60">
        <f t="shared" si="275"/>
        <v>-1500</v>
      </c>
      <c r="H16646" s="718" t="s">
        <v>11067</v>
      </c>
      <c r="J16646" s="1113"/>
    </row>
    <row r="16647" spans="1:10" ht="15" x14ac:dyDescent="0.2">
      <c r="A16647" s="747">
        <v>45182</v>
      </c>
      <c r="B16647" s="65" t="s">
        <v>9463</v>
      </c>
      <c r="C16647" s="65" t="s">
        <v>5791</v>
      </c>
      <c r="D16647" s="189" t="s">
        <v>372</v>
      </c>
      <c r="E16647" s="132">
        <v>1700</v>
      </c>
      <c r="F16647" s="60"/>
      <c r="G16647" s="60">
        <f t="shared" si="275"/>
        <v>-1700</v>
      </c>
      <c r="H16647" s="718" t="s">
        <v>11067</v>
      </c>
    </row>
    <row r="16648" spans="1:10" ht="15" x14ac:dyDescent="0.2">
      <c r="A16648" s="747">
        <v>45182</v>
      </c>
      <c r="B16648" s="65" t="s">
        <v>25</v>
      </c>
      <c r="C16648" s="65" t="s">
        <v>4100</v>
      </c>
      <c r="D16648" s="189" t="s">
        <v>11201</v>
      </c>
      <c r="E16648" s="132">
        <v>2300</v>
      </c>
      <c r="F16648" s="60"/>
      <c r="G16648" s="60">
        <f t="shared" si="275"/>
        <v>-2300</v>
      </c>
      <c r="H16648" s="718" t="s">
        <v>11067</v>
      </c>
    </row>
    <row r="16649" spans="1:10" ht="15" x14ac:dyDescent="0.2">
      <c r="A16649" s="747">
        <v>45182</v>
      </c>
      <c r="B16649" s="65" t="s">
        <v>10488</v>
      </c>
      <c r="C16649" s="65" t="s">
        <v>5791</v>
      </c>
      <c r="D16649" s="189" t="s">
        <v>11202</v>
      </c>
      <c r="E16649" s="132">
        <v>1800</v>
      </c>
      <c r="F16649" s="60"/>
      <c r="G16649" s="60">
        <f t="shared" si="275"/>
        <v>-1800</v>
      </c>
      <c r="H16649" s="718" t="s">
        <v>11067</v>
      </c>
    </row>
    <row r="16650" spans="1:10" ht="15" x14ac:dyDescent="0.2">
      <c r="A16650" s="747">
        <v>45182</v>
      </c>
      <c r="B16650" s="65" t="s">
        <v>10341</v>
      </c>
      <c r="C16650" s="65" t="s">
        <v>288</v>
      </c>
      <c r="D16650" s="189" t="s">
        <v>10999</v>
      </c>
      <c r="E16650" s="132">
        <v>1500</v>
      </c>
      <c r="F16650" s="60"/>
      <c r="G16650" s="60">
        <f t="shared" si="275"/>
        <v>-1500</v>
      </c>
      <c r="H16650" s="718" t="s">
        <v>11067</v>
      </c>
    </row>
    <row r="16651" spans="1:10" ht="15" x14ac:dyDescent="0.2">
      <c r="A16651" s="747">
        <v>45182</v>
      </c>
      <c r="B16651" s="65" t="s">
        <v>10488</v>
      </c>
      <c r="C16651" s="65" t="s">
        <v>5791</v>
      </c>
      <c r="D16651" s="189" t="s">
        <v>372</v>
      </c>
      <c r="E16651" s="132">
        <v>2700</v>
      </c>
      <c r="F16651" s="60"/>
      <c r="G16651" s="60">
        <f t="shared" si="275"/>
        <v>-2700</v>
      </c>
      <c r="H16651" s="718" t="s">
        <v>11067</v>
      </c>
    </row>
    <row r="16652" spans="1:10" ht="15" x14ac:dyDescent="0.2">
      <c r="A16652" s="747">
        <v>45182</v>
      </c>
      <c r="B16652" s="65" t="s">
        <v>11020</v>
      </c>
      <c r="C16652" s="65" t="s">
        <v>394</v>
      </c>
      <c r="D16652" s="189" t="s">
        <v>11203</v>
      </c>
      <c r="E16652" s="132">
        <v>7000</v>
      </c>
      <c r="F16652" s="60"/>
      <c r="G16652" s="60">
        <f t="shared" si="275"/>
        <v>-7000</v>
      </c>
      <c r="H16652" s="718" t="s">
        <v>11067</v>
      </c>
      <c r="J16652" s="1113"/>
    </row>
    <row r="16653" spans="1:10" ht="15" x14ac:dyDescent="0.2">
      <c r="A16653" s="747">
        <v>45182</v>
      </c>
      <c r="B16653" s="65" t="s">
        <v>11020</v>
      </c>
      <c r="C16653" s="65" t="s">
        <v>5791</v>
      </c>
      <c r="D16653" s="189" t="s">
        <v>11204</v>
      </c>
      <c r="E16653" s="132">
        <v>10000</v>
      </c>
      <c r="F16653" s="60"/>
      <c r="G16653" s="60">
        <f t="shared" si="275"/>
        <v>-10000</v>
      </c>
      <c r="H16653" s="718" t="s">
        <v>11067</v>
      </c>
      <c r="J16653" s="1113"/>
    </row>
    <row r="16654" spans="1:10" ht="15" x14ac:dyDescent="0.2">
      <c r="A16654" s="747">
        <v>45182</v>
      </c>
      <c r="B16654" s="65" t="s">
        <v>11205</v>
      </c>
      <c r="C16654" s="65" t="s">
        <v>11106</v>
      </c>
      <c r="D16654" s="189" t="s">
        <v>11206</v>
      </c>
      <c r="E16654" s="132">
        <v>1800</v>
      </c>
      <c r="F16654" s="60"/>
      <c r="G16654" s="60">
        <f t="shared" si="275"/>
        <v>-1800</v>
      </c>
      <c r="H16654" s="718" t="s">
        <v>11067</v>
      </c>
    </row>
    <row r="16655" spans="1:10" ht="15" x14ac:dyDescent="0.2">
      <c r="A16655" s="747">
        <v>45182</v>
      </c>
      <c r="B16655" s="65" t="s">
        <v>11020</v>
      </c>
      <c r="C16655" s="65" t="s">
        <v>11106</v>
      </c>
      <c r="D16655" s="189" t="s">
        <v>11207</v>
      </c>
      <c r="E16655" s="132">
        <v>4700</v>
      </c>
      <c r="F16655" s="60"/>
      <c r="G16655" s="60">
        <f t="shared" si="275"/>
        <v>-4700</v>
      </c>
      <c r="H16655" s="718" t="s">
        <v>11067</v>
      </c>
      <c r="J16655" s="1113"/>
    </row>
    <row r="16656" spans="1:10" ht="15" x14ac:dyDescent="0.2">
      <c r="A16656" s="747">
        <v>45182</v>
      </c>
      <c r="B16656" s="65" t="s">
        <v>8653</v>
      </c>
      <c r="C16656" s="65" t="s">
        <v>11106</v>
      </c>
      <c r="D16656" s="189" t="s">
        <v>11208</v>
      </c>
      <c r="E16656" s="132">
        <v>5000</v>
      </c>
      <c r="F16656" s="60"/>
      <c r="G16656" s="60">
        <f t="shared" si="275"/>
        <v>-5000</v>
      </c>
      <c r="H16656" s="718" t="s">
        <v>11067</v>
      </c>
    </row>
    <row r="16657" spans="1:10" ht="15" x14ac:dyDescent="0.2">
      <c r="A16657" s="747">
        <v>45182</v>
      </c>
      <c r="B16657" s="65" t="s">
        <v>9516</v>
      </c>
      <c r="C16657" s="65" t="s">
        <v>11106</v>
      </c>
      <c r="D16657" s="189" t="s">
        <v>11208</v>
      </c>
      <c r="E16657" s="132">
        <v>5000</v>
      </c>
      <c r="F16657" s="60"/>
      <c r="G16657" s="60">
        <f t="shared" si="275"/>
        <v>-5000</v>
      </c>
      <c r="H16657" s="718" t="s">
        <v>11067</v>
      </c>
    </row>
    <row r="16658" spans="1:10" ht="15" x14ac:dyDescent="0.2">
      <c r="A16658" s="747">
        <v>45182</v>
      </c>
      <c r="B16658" s="65" t="s">
        <v>10253</v>
      </c>
      <c r="C16658" s="65" t="s">
        <v>11106</v>
      </c>
      <c r="D16658" s="189" t="s">
        <v>11208</v>
      </c>
      <c r="E16658" s="132">
        <v>61610</v>
      </c>
      <c r="F16658" s="60"/>
      <c r="G16658" s="60">
        <f t="shared" si="275"/>
        <v>-61610</v>
      </c>
      <c r="H16658" s="718" t="s">
        <v>11067</v>
      </c>
    </row>
    <row r="16659" spans="1:10" ht="15" x14ac:dyDescent="0.2">
      <c r="A16659" s="747">
        <v>45183</v>
      </c>
      <c r="B16659" s="65" t="s">
        <v>11209</v>
      </c>
      <c r="C16659" s="65" t="s">
        <v>8337</v>
      </c>
      <c r="D16659" s="189" t="s">
        <v>2734</v>
      </c>
      <c r="E16659" s="132">
        <v>50000</v>
      </c>
      <c r="F16659" s="60"/>
      <c r="G16659" s="60">
        <f t="shared" ref="G16659:G16677" si="278">F16659-E16659</f>
        <v>-50000</v>
      </c>
      <c r="H16659" s="718" t="s">
        <v>11067</v>
      </c>
    </row>
    <row r="16660" spans="1:10" ht="15" x14ac:dyDescent="0.2">
      <c r="A16660" s="747">
        <v>45183</v>
      </c>
      <c r="B16660" s="65" t="s">
        <v>9463</v>
      </c>
      <c r="C16660" s="65" t="s">
        <v>8337</v>
      </c>
      <c r="D16660" s="189" t="s">
        <v>2734</v>
      </c>
      <c r="E16660" s="132">
        <v>100000</v>
      </c>
      <c r="F16660" s="60"/>
      <c r="G16660" s="60">
        <f t="shared" si="278"/>
        <v>-100000</v>
      </c>
      <c r="H16660" s="718" t="s">
        <v>11067</v>
      </c>
    </row>
    <row r="16661" spans="1:10" ht="15" x14ac:dyDescent="0.2">
      <c r="A16661" s="747">
        <v>45183</v>
      </c>
      <c r="B16661" s="65" t="s">
        <v>9877</v>
      </c>
      <c r="C16661" s="65" t="s">
        <v>8337</v>
      </c>
      <c r="D16661" s="189" t="s">
        <v>2734</v>
      </c>
      <c r="E16661" s="132">
        <v>50000</v>
      </c>
      <c r="F16661" s="60"/>
      <c r="G16661" s="60">
        <f t="shared" si="278"/>
        <v>-50000</v>
      </c>
      <c r="H16661" s="718" t="s">
        <v>11067</v>
      </c>
    </row>
    <row r="16662" spans="1:10" ht="15" x14ac:dyDescent="0.2">
      <c r="A16662" s="747">
        <v>45183</v>
      </c>
      <c r="B16662" s="65" t="s">
        <v>11021</v>
      </c>
      <c r="C16662" s="65" t="s">
        <v>11227</v>
      </c>
      <c r="D16662" s="189" t="s">
        <v>11228</v>
      </c>
      <c r="E16662" s="132">
        <v>500000</v>
      </c>
      <c r="F16662" s="60"/>
      <c r="G16662" s="60">
        <f t="shared" si="278"/>
        <v>-500000</v>
      </c>
      <c r="H16662" s="718" t="s">
        <v>11067</v>
      </c>
      <c r="J16662" s="1113"/>
    </row>
    <row r="16663" spans="1:10" ht="15" x14ac:dyDescent="0.2">
      <c r="A16663" s="747">
        <v>45184</v>
      </c>
      <c r="B16663" s="65" t="s">
        <v>10488</v>
      </c>
      <c r="C16663" s="65" t="s">
        <v>5791</v>
      </c>
      <c r="D16663" s="189" t="s">
        <v>11210</v>
      </c>
      <c r="E16663" s="132">
        <v>1000</v>
      </c>
      <c r="F16663" s="60"/>
      <c r="G16663" s="60">
        <f t="shared" si="278"/>
        <v>-1000</v>
      </c>
      <c r="H16663" s="718" t="s">
        <v>11067</v>
      </c>
    </row>
    <row r="16664" spans="1:10" ht="15" x14ac:dyDescent="0.2">
      <c r="A16664" s="747">
        <v>45184</v>
      </c>
      <c r="B16664" s="65" t="s">
        <v>25</v>
      </c>
      <c r="C16664" s="65" t="s">
        <v>8230</v>
      </c>
      <c r="D16664" s="189" t="s">
        <v>7396</v>
      </c>
      <c r="E16664" s="132">
        <v>2500</v>
      </c>
      <c r="F16664" s="60"/>
      <c r="G16664" s="60">
        <f t="shared" si="278"/>
        <v>-2500</v>
      </c>
      <c r="H16664" s="718" t="s">
        <v>11067</v>
      </c>
    </row>
    <row r="16665" spans="1:10" ht="15" x14ac:dyDescent="0.2">
      <c r="A16665" s="747">
        <v>45184</v>
      </c>
      <c r="B16665" s="65" t="s">
        <v>103</v>
      </c>
      <c r="C16665" s="65" t="s">
        <v>8230</v>
      </c>
      <c r="D16665" s="189" t="s">
        <v>7396</v>
      </c>
      <c r="E16665" s="132">
        <v>8000</v>
      </c>
      <c r="F16665" s="60"/>
      <c r="G16665" s="60">
        <f t="shared" si="278"/>
        <v>-8000</v>
      </c>
      <c r="H16665" s="718" t="s">
        <v>11067</v>
      </c>
    </row>
    <row r="16666" spans="1:10" ht="15" x14ac:dyDescent="0.2">
      <c r="A16666" s="747">
        <v>45184</v>
      </c>
      <c r="B16666" s="65" t="s">
        <v>10341</v>
      </c>
      <c r="C16666" s="65" t="s">
        <v>11106</v>
      </c>
      <c r="D16666" s="189" t="s">
        <v>11211</v>
      </c>
      <c r="E16666" s="132">
        <v>15200</v>
      </c>
      <c r="F16666" s="60"/>
      <c r="G16666" s="60">
        <f t="shared" si="278"/>
        <v>-15200</v>
      </c>
      <c r="H16666" s="718" t="s">
        <v>11067</v>
      </c>
    </row>
    <row r="16667" spans="1:10" ht="15" x14ac:dyDescent="0.2">
      <c r="A16667" s="747">
        <v>45184</v>
      </c>
      <c r="B16667" s="65" t="s">
        <v>9463</v>
      </c>
      <c r="C16667" s="65" t="s">
        <v>11106</v>
      </c>
      <c r="D16667" s="189" t="s">
        <v>11212</v>
      </c>
      <c r="E16667" s="132">
        <v>9400</v>
      </c>
      <c r="F16667" s="60"/>
      <c r="G16667" s="60">
        <f t="shared" si="278"/>
        <v>-9400</v>
      </c>
      <c r="H16667" s="718" t="s">
        <v>11067</v>
      </c>
    </row>
    <row r="16668" spans="1:10" ht="15" x14ac:dyDescent="0.2">
      <c r="A16668" s="747">
        <v>45184</v>
      </c>
      <c r="B16668" s="65" t="s">
        <v>10681</v>
      </c>
      <c r="C16668" s="65" t="s">
        <v>11106</v>
      </c>
      <c r="D16668" s="189" t="s">
        <v>11211</v>
      </c>
      <c r="E16668" s="132">
        <v>780</v>
      </c>
      <c r="F16668" s="60"/>
      <c r="G16668" s="60">
        <f t="shared" si="278"/>
        <v>-780</v>
      </c>
      <c r="H16668" s="718" t="s">
        <v>11067</v>
      </c>
    </row>
    <row r="16669" spans="1:10" ht="15" x14ac:dyDescent="0.2">
      <c r="A16669" s="747">
        <v>45184</v>
      </c>
      <c r="B16669" s="65" t="s">
        <v>10686</v>
      </c>
      <c r="C16669" s="65" t="s">
        <v>8337</v>
      </c>
      <c r="D16669" s="189" t="s">
        <v>10742</v>
      </c>
      <c r="E16669" s="132">
        <v>150000</v>
      </c>
      <c r="F16669" s="60"/>
      <c r="G16669" s="60">
        <f t="shared" si="278"/>
        <v>-150000</v>
      </c>
      <c r="H16669" s="718" t="s">
        <v>11067</v>
      </c>
    </row>
    <row r="16670" spans="1:10" ht="15" x14ac:dyDescent="0.2">
      <c r="A16670" s="747">
        <v>45184</v>
      </c>
      <c r="B16670" s="65" t="s">
        <v>9877</v>
      </c>
      <c r="C16670" s="65" t="s">
        <v>8337</v>
      </c>
      <c r="D16670" s="189" t="s">
        <v>11213</v>
      </c>
      <c r="E16670" s="132">
        <v>5500</v>
      </c>
      <c r="F16670" s="60"/>
      <c r="G16670" s="60">
        <f t="shared" si="278"/>
        <v>-5500</v>
      </c>
      <c r="H16670" s="718" t="s">
        <v>11067</v>
      </c>
    </row>
    <row r="16671" spans="1:10" ht="15" x14ac:dyDescent="0.2">
      <c r="A16671" s="747">
        <v>45184</v>
      </c>
      <c r="B16671" s="65" t="s">
        <v>8974</v>
      </c>
      <c r="C16671" s="65" t="s">
        <v>288</v>
      </c>
      <c r="D16671" s="189" t="s">
        <v>11214</v>
      </c>
      <c r="E16671" s="132">
        <v>500</v>
      </c>
      <c r="F16671" s="60"/>
      <c r="G16671" s="60">
        <f t="shared" si="278"/>
        <v>-500</v>
      </c>
      <c r="H16671" s="718" t="s">
        <v>11067</v>
      </c>
    </row>
    <row r="16672" spans="1:10" ht="15" x14ac:dyDescent="0.2">
      <c r="A16672" s="747">
        <v>45184</v>
      </c>
      <c r="B16672" s="65" t="s">
        <v>103</v>
      </c>
      <c r="C16672" s="65" t="s">
        <v>103</v>
      </c>
      <c r="D16672" s="189" t="s">
        <v>10320</v>
      </c>
      <c r="E16672" s="132">
        <v>3000</v>
      </c>
      <c r="F16672" s="60"/>
      <c r="G16672" s="60">
        <f t="shared" si="278"/>
        <v>-3000</v>
      </c>
      <c r="H16672" s="718" t="s">
        <v>11067</v>
      </c>
    </row>
    <row r="16673" spans="1:8" ht="15" x14ac:dyDescent="0.2">
      <c r="A16673" s="747">
        <v>45184</v>
      </c>
      <c r="B16673" s="65" t="s">
        <v>9877</v>
      </c>
      <c r="C16673" s="65" t="s">
        <v>11215</v>
      </c>
      <c r="D16673" s="189" t="s">
        <v>11216</v>
      </c>
      <c r="E16673" s="132">
        <v>35000</v>
      </c>
      <c r="F16673" s="60"/>
      <c r="G16673" s="60">
        <f t="shared" si="278"/>
        <v>-35000</v>
      </c>
      <c r="H16673" s="718" t="s">
        <v>11067</v>
      </c>
    </row>
    <row r="16674" spans="1:8" ht="15" x14ac:dyDescent="0.2">
      <c r="A16674" s="747">
        <v>45184</v>
      </c>
      <c r="B16674" s="65" t="s">
        <v>8122</v>
      </c>
      <c r="C16674" s="65" t="s">
        <v>11215</v>
      </c>
      <c r="D16674" s="189" t="s">
        <v>11216</v>
      </c>
      <c r="E16674" s="132">
        <v>25000</v>
      </c>
      <c r="F16674" s="60"/>
      <c r="G16674" s="60">
        <f t="shared" si="278"/>
        <v>-25000</v>
      </c>
      <c r="H16674" s="718" t="s">
        <v>11067</v>
      </c>
    </row>
    <row r="16675" spans="1:8" ht="15" x14ac:dyDescent="0.2">
      <c r="A16675" s="747">
        <v>45184</v>
      </c>
      <c r="B16675" s="65" t="s">
        <v>9463</v>
      </c>
      <c r="C16675" s="65" t="s">
        <v>11106</v>
      </c>
      <c r="D16675" s="189" t="s">
        <v>11217</v>
      </c>
      <c r="E16675" s="132">
        <v>16000</v>
      </c>
      <c r="F16675" s="60"/>
      <c r="G16675" s="60">
        <f t="shared" si="278"/>
        <v>-16000</v>
      </c>
      <c r="H16675" s="718" t="s">
        <v>11067</v>
      </c>
    </row>
    <row r="16676" spans="1:8" ht="15" x14ac:dyDescent="0.2">
      <c r="A16676" s="747">
        <v>45184</v>
      </c>
      <c r="B16676" s="65" t="s">
        <v>9877</v>
      </c>
      <c r="C16676" s="65" t="s">
        <v>11106</v>
      </c>
      <c r="D16676" s="189" t="s">
        <v>11218</v>
      </c>
      <c r="E16676" s="132">
        <v>850</v>
      </c>
      <c r="F16676" s="60"/>
      <c r="G16676" s="60">
        <f t="shared" si="278"/>
        <v>-850</v>
      </c>
      <c r="H16676" s="718" t="s">
        <v>11067</v>
      </c>
    </row>
    <row r="16677" spans="1:8" ht="15" x14ac:dyDescent="0.2">
      <c r="A16677" s="747">
        <v>45184</v>
      </c>
      <c r="B16677" s="65" t="s">
        <v>3979</v>
      </c>
      <c r="C16677" s="65" t="s">
        <v>11219</v>
      </c>
      <c r="D16677" s="189" t="s">
        <v>11220</v>
      </c>
      <c r="E16677" s="132">
        <v>100000</v>
      </c>
      <c r="F16677" s="60"/>
      <c r="G16677" s="60">
        <f t="shared" si="278"/>
        <v>-100000</v>
      </c>
      <c r="H16677" s="718" t="s">
        <v>11067</v>
      </c>
    </row>
    <row r="16678" spans="1:8" ht="24" x14ac:dyDescent="0.2">
      <c r="A16678" s="747">
        <v>45184</v>
      </c>
      <c r="B16678" s="65" t="s">
        <v>9463</v>
      </c>
      <c r="C16678" s="65" t="s">
        <v>11221</v>
      </c>
      <c r="D16678" s="189" t="s">
        <v>11223</v>
      </c>
      <c r="E16678" s="132">
        <v>55000</v>
      </c>
      <c r="F16678" s="60"/>
      <c r="G16678" s="60">
        <f t="shared" ref="G16678:G16691" si="279">F16678-E16678</f>
        <v>-55000</v>
      </c>
      <c r="H16678" s="718" t="s">
        <v>11067</v>
      </c>
    </row>
    <row r="16679" spans="1:8" ht="15" x14ac:dyDescent="0.2">
      <c r="A16679" s="747">
        <v>45184</v>
      </c>
      <c r="B16679" s="65" t="s">
        <v>10488</v>
      </c>
      <c r="C16679" s="65" t="s">
        <v>11222</v>
      </c>
      <c r="D16679" s="189" t="s">
        <v>11233</v>
      </c>
      <c r="E16679" s="132">
        <v>60000</v>
      </c>
      <c r="F16679" s="60"/>
      <c r="G16679" s="60">
        <f t="shared" si="279"/>
        <v>-60000</v>
      </c>
      <c r="H16679" s="718" t="s">
        <v>11067</v>
      </c>
    </row>
    <row r="16680" spans="1:8" ht="15" x14ac:dyDescent="0.2">
      <c r="A16680" s="747">
        <v>45184</v>
      </c>
      <c r="B16680" s="65" t="s">
        <v>11120</v>
      </c>
      <c r="C16680" s="65" t="s">
        <v>9582</v>
      </c>
      <c r="D16680" s="189" t="s">
        <v>1164</v>
      </c>
      <c r="E16680" s="132">
        <v>20000</v>
      </c>
      <c r="F16680" s="60"/>
      <c r="G16680" s="60">
        <f t="shared" si="279"/>
        <v>-20000</v>
      </c>
      <c r="H16680" s="718" t="s">
        <v>11067</v>
      </c>
    </row>
    <row r="16681" spans="1:8" ht="15" x14ac:dyDescent="0.2">
      <c r="A16681" s="747">
        <v>45184</v>
      </c>
      <c r="B16681" s="65" t="s">
        <v>10341</v>
      </c>
      <c r="C16681" s="65" t="s">
        <v>5791</v>
      </c>
      <c r="D16681" s="189" t="s">
        <v>372</v>
      </c>
      <c r="E16681" s="132">
        <v>1200</v>
      </c>
      <c r="F16681" s="60"/>
      <c r="G16681" s="60">
        <f t="shared" si="279"/>
        <v>-1200</v>
      </c>
      <c r="H16681" s="718" t="s">
        <v>11067</v>
      </c>
    </row>
    <row r="16682" spans="1:8" ht="15" x14ac:dyDescent="0.2">
      <c r="A16682" s="747">
        <v>45184</v>
      </c>
      <c r="B16682" s="65" t="s">
        <v>11205</v>
      </c>
      <c r="C16682" s="65" t="s">
        <v>5791</v>
      </c>
      <c r="D16682" s="189" t="s">
        <v>372</v>
      </c>
      <c r="E16682" s="132">
        <v>1500</v>
      </c>
      <c r="F16682" s="60"/>
      <c r="G16682" s="60">
        <f t="shared" si="279"/>
        <v>-1500</v>
      </c>
      <c r="H16682" s="718" t="s">
        <v>11067</v>
      </c>
    </row>
    <row r="16683" spans="1:8" ht="15" x14ac:dyDescent="0.2">
      <c r="A16683" s="747">
        <v>45184</v>
      </c>
      <c r="B16683" s="65" t="s">
        <v>9463</v>
      </c>
      <c r="C16683" s="65" t="s">
        <v>10995</v>
      </c>
      <c r="D16683" s="189" t="s">
        <v>11224</v>
      </c>
      <c r="E16683" s="132">
        <v>500000</v>
      </c>
      <c r="F16683" s="60"/>
      <c r="G16683" s="60">
        <f t="shared" si="279"/>
        <v>-500000</v>
      </c>
      <c r="H16683" s="718" t="s">
        <v>11067</v>
      </c>
    </row>
    <row r="16684" spans="1:8" ht="15" x14ac:dyDescent="0.2">
      <c r="A16684" s="747">
        <v>45184</v>
      </c>
      <c r="B16684" s="65" t="s">
        <v>9877</v>
      </c>
      <c r="C16684" s="65" t="s">
        <v>394</v>
      </c>
      <c r="D16684" s="189" t="s">
        <v>11225</v>
      </c>
      <c r="E16684" s="132">
        <v>35000</v>
      </c>
      <c r="F16684" s="60"/>
      <c r="G16684" s="60">
        <f t="shared" si="279"/>
        <v>-35000</v>
      </c>
      <c r="H16684" s="718" t="s">
        <v>11067</v>
      </c>
    </row>
    <row r="16685" spans="1:8" ht="15" x14ac:dyDescent="0.2">
      <c r="A16685" s="747">
        <v>45184</v>
      </c>
      <c r="B16685" s="65" t="s">
        <v>9877</v>
      </c>
      <c r="C16685" s="560" t="s">
        <v>11001</v>
      </c>
      <c r="D16685" s="753" t="s">
        <v>11236</v>
      </c>
      <c r="E16685" s="561">
        <v>17100</v>
      </c>
      <c r="F16685" s="60"/>
      <c r="G16685" s="60">
        <f t="shared" si="279"/>
        <v>-17100</v>
      </c>
      <c r="H16685" s="718" t="s">
        <v>11067</v>
      </c>
    </row>
    <row r="16686" spans="1:8" ht="15" x14ac:dyDescent="0.2">
      <c r="A16686" s="747">
        <v>45184</v>
      </c>
      <c r="B16686" s="65" t="s">
        <v>10686</v>
      </c>
      <c r="C16686" s="560" t="s">
        <v>11001</v>
      </c>
      <c r="D16686" s="753" t="s">
        <v>11236</v>
      </c>
      <c r="E16686" s="561">
        <v>188950</v>
      </c>
      <c r="F16686" s="60"/>
      <c r="G16686" s="60">
        <f t="shared" si="279"/>
        <v>-188950</v>
      </c>
      <c r="H16686" s="718" t="s">
        <v>11067</v>
      </c>
    </row>
    <row r="16687" spans="1:8" ht="15" x14ac:dyDescent="0.2">
      <c r="A16687" s="747">
        <v>45184</v>
      </c>
      <c r="B16687" s="65" t="s">
        <v>7886</v>
      </c>
      <c r="C16687" s="560" t="s">
        <v>11001</v>
      </c>
      <c r="D16687" s="753" t="s">
        <v>11236</v>
      </c>
      <c r="E16687" s="561">
        <v>101900</v>
      </c>
      <c r="F16687" s="60"/>
      <c r="G16687" s="60">
        <f t="shared" si="279"/>
        <v>-101900</v>
      </c>
      <c r="H16687" s="718" t="s">
        <v>11067</v>
      </c>
    </row>
    <row r="16688" spans="1:8" ht="15" x14ac:dyDescent="0.2">
      <c r="A16688" s="747">
        <v>45184</v>
      </c>
      <c r="B16688" s="65" t="s">
        <v>10341</v>
      </c>
      <c r="C16688" s="560" t="s">
        <v>11001</v>
      </c>
      <c r="D16688" s="753" t="s">
        <v>11236</v>
      </c>
      <c r="E16688" s="561">
        <v>49200</v>
      </c>
      <c r="F16688" s="60"/>
      <c r="G16688" s="60">
        <f t="shared" si="279"/>
        <v>-49200</v>
      </c>
      <c r="H16688" s="718" t="s">
        <v>11067</v>
      </c>
    </row>
    <row r="16689" spans="1:10" ht="24" x14ac:dyDescent="0.2">
      <c r="A16689" s="747">
        <v>45184</v>
      </c>
      <c r="B16689" s="65" t="s">
        <v>11021</v>
      </c>
      <c r="C16689" s="560" t="s">
        <v>11001</v>
      </c>
      <c r="D16689" s="753" t="s">
        <v>11237</v>
      </c>
      <c r="E16689" s="561">
        <v>26850</v>
      </c>
      <c r="F16689" s="60"/>
      <c r="G16689" s="60">
        <f t="shared" si="279"/>
        <v>-26850</v>
      </c>
      <c r="H16689" s="718" t="s">
        <v>11067</v>
      </c>
      <c r="J16689" s="1113"/>
    </row>
    <row r="16690" spans="1:10" ht="15" x14ac:dyDescent="0.2">
      <c r="A16690" s="747">
        <v>45184</v>
      </c>
      <c r="B16690" s="65" t="s">
        <v>10686</v>
      </c>
      <c r="C16690" s="65" t="s">
        <v>11138</v>
      </c>
      <c r="D16690" s="189" t="s">
        <v>11229</v>
      </c>
      <c r="E16690" s="132">
        <v>9500</v>
      </c>
      <c r="F16690" s="60"/>
      <c r="G16690" s="60">
        <f t="shared" si="279"/>
        <v>-9500</v>
      </c>
      <c r="H16690" s="718" t="s">
        <v>11067</v>
      </c>
    </row>
    <row r="16691" spans="1:10" ht="15" x14ac:dyDescent="0.2">
      <c r="A16691" s="747">
        <v>45184</v>
      </c>
      <c r="B16691" s="65" t="s">
        <v>9463</v>
      </c>
      <c r="C16691" s="65" t="s">
        <v>9568</v>
      </c>
      <c r="D16691" s="189" t="s">
        <v>11232</v>
      </c>
      <c r="E16691" s="132">
        <v>100000</v>
      </c>
      <c r="F16691" s="60"/>
      <c r="G16691" s="60">
        <f t="shared" si="279"/>
        <v>-100000</v>
      </c>
      <c r="H16691" s="718" t="s">
        <v>11067</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11067</v>
      </c>
    </row>
    <row r="16693" spans="1:10" ht="15" x14ac:dyDescent="0.2">
      <c r="A16693" s="747">
        <v>45185</v>
      </c>
      <c r="B16693" s="65" t="s">
        <v>10341</v>
      </c>
      <c r="C16693" s="65" t="s">
        <v>5791</v>
      </c>
      <c r="D16693" s="189" t="s">
        <v>5791</v>
      </c>
      <c r="E16693" s="132">
        <v>900</v>
      </c>
      <c r="F16693" s="60"/>
      <c r="G16693" s="60">
        <f t="shared" si="280"/>
        <v>-900</v>
      </c>
      <c r="H16693" s="718" t="s">
        <v>11067</v>
      </c>
    </row>
    <row r="16694" spans="1:10" ht="15" x14ac:dyDescent="0.2">
      <c r="A16694" s="747">
        <v>45185</v>
      </c>
      <c r="B16694" s="65" t="s">
        <v>11020</v>
      </c>
      <c r="C16694" s="65" t="s">
        <v>5791</v>
      </c>
      <c r="D16694" s="189" t="s">
        <v>10446</v>
      </c>
      <c r="E16694" s="132">
        <v>210</v>
      </c>
      <c r="F16694" s="60"/>
      <c r="G16694" s="60">
        <f t="shared" si="280"/>
        <v>-210</v>
      </c>
      <c r="H16694" s="718" t="s">
        <v>11067</v>
      </c>
      <c r="J16694" s="1113"/>
    </row>
    <row r="16695" spans="1:10" ht="15" x14ac:dyDescent="0.2">
      <c r="A16695" s="747">
        <v>45185</v>
      </c>
      <c r="B16695" s="65" t="s">
        <v>11020</v>
      </c>
      <c r="C16695" s="65" t="s">
        <v>3174</v>
      </c>
      <c r="D16695" s="189" t="s">
        <v>11240</v>
      </c>
      <c r="E16695" s="132">
        <v>16350</v>
      </c>
      <c r="F16695" s="60"/>
      <c r="G16695" s="60">
        <f t="shared" si="280"/>
        <v>-16350</v>
      </c>
      <c r="H16695" s="718" t="s">
        <v>11067</v>
      </c>
    </row>
    <row r="16696" spans="1:10" ht="15" x14ac:dyDescent="0.2">
      <c r="A16696" s="747">
        <v>45185</v>
      </c>
      <c r="B16696" s="65" t="s">
        <v>103</v>
      </c>
      <c r="C16696" s="65" t="s">
        <v>3024</v>
      </c>
      <c r="D16696" s="189" t="s">
        <v>372</v>
      </c>
      <c r="E16696" s="132">
        <v>4670</v>
      </c>
      <c r="F16696" s="60"/>
      <c r="G16696" s="60">
        <f t="shared" si="280"/>
        <v>-4670</v>
      </c>
      <c r="H16696" s="718" t="s">
        <v>11067</v>
      </c>
    </row>
    <row r="16697" spans="1:10" ht="15" x14ac:dyDescent="0.2">
      <c r="A16697" s="747">
        <v>45185</v>
      </c>
      <c r="B16697" s="65" t="s">
        <v>103</v>
      </c>
      <c r="C16697" s="65" t="s">
        <v>394</v>
      </c>
      <c r="D16697" s="189" t="s">
        <v>11241</v>
      </c>
      <c r="E16697" s="132">
        <v>1100</v>
      </c>
      <c r="F16697" s="60"/>
      <c r="G16697" s="60">
        <f t="shared" si="280"/>
        <v>-1100</v>
      </c>
      <c r="H16697" s="718" t="s">
        <v>11067</v>
      </c>
    </row>
    <row r="16698" spans="1:10" ht="15" x14ac:dyDescent="0.2">
      <c r="A16698" s="747">
        <v>45185</v>
      </c>
      <c r="B16698" s="65" t="s">
        <v>9877</v>
      </c>
      <c r="C16698" s="65" t="s">
        <v>10345</v>
      </c>
      <c r="D16698" s="189" t="s">
        <v>11242</v>
      </c>
      <c r="E16698" s="132">
        <v>71200</v>
      </c>
      <c r="F16698" s="60"/>
      <c r="G16698" s="60">
        <f t="shared" si="280"/>
        <v>-71200</v>
      </c>
      <c r="H16698" s="718" t="s">
        <v>11067</v>
      </c>
    </row>
    <row r="16699" spans="1:10" ht="15" x14ac:dyDescent="0.2">
      <c r="A16699" s="747">
        <v>45185</v>
      </c>
      <c r="B16699" s="65" t="s">
        <v>9516</v>
      </c>
      <c r="C16699" s="65" t="s">
        <v>3174</v>
      </c>
      <c r="D16699" s="189" t="s">
        <v>6110</v>
      </c>
      <c r="E16699" s="132">
        <v>10060</v>
      </c>
      <c r="F16699" s="60"/>
      <c r="G16699" s="60">
        <f t="shared" si="280"/>
        <v>-10060</v>
      </c>
      <c r="H16699" s="718" t="s">
        <v>11067</v>
      </c>
    </row>
    <row r="16700" spans="1:10" ht="15" x14ac:dyDescent="0.2">
      <c r="A16700" s="747">
        <v>45187</v>
      </c>
      <c r="B16700" s="65" t="s">
        <v>10341</v>
      </c>
      <c r="C16700" s="65" t="s">
        <v>11106</v>
      </c>
      <c r="D16700" s="189" t="s">
        <v>11243</v>
      </c>
      <c r="E16700" s="132">
        <v>8450</v>
      </c>
      <c r="F16700" s="60"/>
      <c r="G16700" s="60">
        <f t="shared" ref="G16700:G16708" si="281">F16700-E16700</f>
        <v>-8450</v>
      </c>
      <c r="H16700" s="718" t="s">
        <v>11067</v>
      </c>
    </row>
    <row r="16701" spans="1:10" ht="15" x14ac:dyDescent="0.2">
      <c r="A16701" s="747">
        <v>45187</v>
      </c>
      <c r="B16701" s="65" t="s">
        <v>11020</v>
      </c>
      <c r="C16701" s="65" t="s">
        <v>11106</v>
      </c>
      <c r="D16701" s="189" t="s">
        <v>11244</v>
      </c>
      <c r="E16701" s="132">
        <v>62125</v>
      </c>
      <c r="F16701" s="60"/>
      <c r="G16701" s="60">
        <f t="shared" si="281"/>
        <v>-62125</v>
      </c>
      <c r="H16701" s="718" t="s">
        <v>11067</v>
      </c>
    </row>
    <row r="16702" spans="1:10" ht="15" x14ac:dyDescent="0.2">
      <c r="A16702" s="747">
        <v>45187</v>
      </c>
      <c r="B16702" s="65" t="s">
        <v>10095</v>
      </c>
      <c r="C16702" s="65" t="s">
        <v>11106</v>
      </c>
      <c r="D16702" s="189" t="s">
        <v>2289</v>
      </c>
      <c r="E16702" s="132">
        <v>1885</v>
      </c>
      <c r="F16702" s="60"/>
      <c r="G16702" s="60">
        <f t="shared" si="281"/>
        <v>-1885</v>
      </c>
      <c r="H16702" s="718" t="s">
        <v>11067</v>
      </c>
    </row>
    <row r="16703" spans="1:10" ht="15" x14ac:dyDescent="0.2">
      <c r="A16703" s="747">
        <v>45187</v>
      </c>
      <c r="B16703" s="65" t="s">
        <v>10260</v>
      </c>
      <c r="C16703" s="65" t="s">
        <v>11106</v>
      </c>
      <c r="D16703" s="189" t="s">
        <v>11245</v>
      </c>
      <c r="E16703" s="132">
        <v>6500</v>
      </c>
      <c r="F16703" s="60"/>
      <c r="G16703" s="60">
        <f t="shared" si="281"/>
        <v>-6500</v>
      </c>
      <c r="H16703" s="718" t="s">
        <v>11067</v>
      </c>
    </row>
    <row r="16704" spans="1:10" ht="15" x14ac:dyDescent="0.2">
      <c r="A16704" s="747">
        <v>45187</v>
      </c>
      <c r="B16704" s="65" t="s">
        <v>11020</v>
      </c>
      <c r="C16704" s="65" t="s">
        <v>5791</v>
      </c>
      <c r="D16704" s="189" t="s">
        <v>372</v>
      </c>
      <c r="E16704" s="132">
        <v>3000</v>
      </c>
      <c r="F16704" s="60"/>
      <c r="G16704" s="60">
        <f t="shared" si="281"/>
        <v>-3000</v>
      </c>
      <c r="H16704" s="718" t="s">
        <v>11067</v>
      </c>
    </row>
    <row r="16705" spans="1:8" ht="15" x14ac:dyDescent="0.2">
      <c r="A16705" s="747">
        <v>45187</v>
      </c>
      <c r="B16705" s="65" t="s">
        <v>10095</v>
      </c>
      <c r="C16705" s="65" t="s">
        <v>5791</v>
      </c>
      <c r="D16705" s="189" t="s">
        <v>372</v>
      </c>
      <c r="E16705" s="132">
        <v>800</v>
      </c>
      <c r="F16705" s="60"/>
      <c r="G16705" s="60">
        <f t="shared" si="281"/>
        <v>-800</v>
      </c>
      <c r="H16705" s="718" t="s">
        <v>11067</v>
      </c>
    </row>
    <row r="16706" spans="1:8" ht="15" x14ac:dyDescent="0.2">
      <c r="A16706" s="747">
        <v>45188</v>
      </c>
      <c r="B16706" s="65" t="s">
        <v>9463</v>
      </c>
      <c r="C16706" s="65" t="s">
        <v>11106</v>
      </c>
      <c r="D16706" s="189" t="s">
        <v>11246</v>
      </c>
      <c r="E16706" s="132">
        <v>5080</v>
      </c>
      <c r="F16706" s="60"/>
      <c r="G16706" s="60">
        <f t="shared" si="281"/>
        <v>-5080</v>
      </c>
      <c r="H16706" s="718" t="s">
        <v>11067</v>
      </c>
    </row>
    <row r="16707" spans="1:8" ht="15" x14ac:dyDescent="0.2">
      <c r="A16707" s="747">
        <v>45188</v>
      </c>
      <c r="B16707" s="65" t="s">
        <v>103</v>
      </c>
      <c r="C16707" s="65" t="s">
        <v>103</v>
      </c>
      <c r="D16707" s="189" t="s">
        <v>10320</v>
      </c>
      <c r="E16707" s="132">
        <v>3000</v>
      </c>
      <c r="F16707" s="60"/>
      <c r="G16707" s="60">
        <f t="shared" si="281"/>
        <v>-3000</v>
      </c>
      <c r="H16707" s="718" t="s">
        <v>11067</v>
      </c>
    </row>
    <row r="16708" spans="1:8" ht="15" x14ac:dyDescent="0.2">
      <c r="A16708" s="747">
        <v>45188</v>
      </c>
      <c r="B16708" s="65" t="s">
        <v>11021</v>
      </c>
      <c r="C16708" s="560" t="s">
        <v>3174</v>
      </c>
      <c r="D16708" s="753" t="s">
        <v>11247</v>
      </c>
      <c r="E16708" s="561">
        <v>9417</v>
      </c>
      <c r="F16708" s="60"/>
      <c r="G16708" s="60">
        <f t="shared" si="281"/>
        <v>-9417</v>
      </c>
      <c r="H16708" s="718" t="s">
        <v>11067</v>
      </c>
    </row>
    <row r="16709" spans="1:8" ht="15" x14ac:dyDescent="0.2">
      <c r="A16709" s="747">
        <v>45188</v>
      </c>
      <c r="B16709" s="65" t="s">
        <v>10686</v>
      </c>
      <c r="C16709" s="560" t="s">
        <v>3174</v>
      </c>
      <c r="D16709" s="753" t="s">
        <v>11247</v>
      </c>
      <c r="E16709" s="561">
        <v>9417</v>
      </c>
      <c r="F16709" s="60"/>
      <c r="G16709" s="60">
        <f t="shared" ref="G16709:G16711" si="282">F16709-E16709</f>
        <v>-9417</v>
      </c>
      <c r="H16709" s="718" t="s">
        <v>11067</v>
      </c>
    </row>
    <row r="16710" spans="1:8" ht="15" x14ac:dyDescent="0.2">
      <c r="A16710" s="747">
        <v>45188</v>
      </c>
      <c r="B16710" s="65" t="s">
        <v>10341</v>
      </c>
      <c r="C16710" s="560" t="s">
        <v>3174</v>
      </c>
      <c r="D16710" s="753" t="s">
        <v>11247</v>
      </c>
      <c r="E16710" s="561">
        <v>9417</v>
      </c>
      <c r="F16710" s="60"/>
      <c r="G16710" s="60">
        <f t="shared" si="282"/>
        <v>-9417</v>
      </c>
      <c r="H16710" s="718" t="s">
        <v>11067</v>
      </c>
    </row>
    <row r="16711" spans="1:8" ht="36" x14ac:dyDescent="0.2">
      <c r="A16711" s="747">
        <v>45188</v>
      </c>
      <c r="B16711" s="65" t="s">
        <v>9463</v>
      </c>
      <c r="C16711" s="65" t="s">
        <v>11106</v>
      </c>
      <c r="D16711" s="189" t="s">
        <v>11248</v>
      </c>
      <c r="E16711" s="132">
        <v>395000</v>
      </c>
      <c r="F16711" s="60"/>
      <c r="G16711" s="132">
        <f t="shared" si="282"/>
        <v>-395000</v>
      </c>
      <c r="H16711" s="718" t="s">
        <v>11067</v>
      </c>
    </row>
    <row r="16712" spans="1:8" ht="15" x14ac:dyDescent="0.2">
      <c r="A16712" s="747">
        <v>45188</v>
      </c>
      <c r="B16712" s="65" t="s">
        <v>9463</v>
      </c>
      <c r="C16712" s="65" t="s">
        <v>11249</v>
      </c>
      <c r="D16712" s="189" t="s">
        <v>11250</v>
      </c>
      <c r="E16712" s="132">
        <v>42300</v>
      </c>
      <c r="F16712" s="60"/>
      <c r="G16712" s="132">
        <f t="shared" ref="G16712:G16716" si="283">F16712-E16712</f>
        <v>-42300</v>
      </c>
      <c r="H16712" s="718" t="s">
        <v>11067</v>
      </c>
    </row>
    <row r="16713" spans="1:8" ht="15" x14ac:dyDescent="0.2">
      <c r="A16713" s="747">
        <v>45188</v>
      </c>
      <c r="B16713" s="65" t="s">
        <v>11020</v>
      </c>
      <c r="C16713" s="65" t="s">
        <v>5791</v>
      </c>
      <c r="D16713" s="189" t="s">
        <v>372</v>
      </c>
      <c r="E16713" s="132">
        <v>800</v>
      </c>
      <c r="F16713" s="60"/>
      <c r="G16713" s="132">
        <f t="shared" si="283"/>
        <v>-800</v>
      </c>
      <c r="H16713" s="718" t="s">
        <v>11067</v>
      </c>
    </row>
    <row r="16714" spans="1:8" ht="15" x14ac:dyDescent="0.2">
      <c r="A16714" s="747">
        <v>45188</v>
      </c>
      <c r="B16714" s="65" t="s">
        <v>2957</v>
      </c>
      <c r="C16714" s="65" t="s">
        <v>3174</v>
      </c>
      <c r="D16714" s="189" t="s">
        <v>3618</v>
      </c>
      <c r="E16714" s="132">
        <v>9180</v>
      </c>
      <c r="F16714" s="60"/>
      <c r="G16714" s="60">
        <f t="shared" si="283"/>
        <v>-9180</v>
      </c>
      <c r="H16714" s="718" t="s">
        <v>11067</v>
      </c>
    </row>
    <row r="16715" spans="1:8" ht="15" x14ac:dyDescent="0.2">
      <c r="A16715" s="747">
        <v>45188</v>
      </c>
      <c r="B16715" s="65" t="s">
        <v>11021</v>
      </c>
      <c r="C16715" s="65" t="s">
        <v>3174</v>
      </c>
      <c r="D16715" s="189" t="s">
        <v>11261</v>
      </c>
      <c r="E16715" s="132">
        <v>10450</v>
      </c>
      <c r="F16715" s="60"/>
      <c r="G16715" s="60">
        <f t="shared" si="283"/>
        <v>-10450</v>
      </c>
      <c r="H16715" s="718" t="s">
        <v>11067</v>
      </c>
    </row>
    <row r="16716" spans="1:8" ht="15" x14ac:dyDescent="0.2">
      <c r="A16716" s="747">
        <v>45188</v>
      </c>
      <c r="B16716" s="65" t="s">
        <v>9463</v>
      </c>
      <c r="C16716" s="65" t="s">
        <v>11106</v>
      </c>
      <c r="D16716" s="189" t="s">
        <v>11251</v>
      </c>
      <c r="E16716" s="132">
        <v>1800</v>
      </c>
      <c r="F16716" s="60"/>
      <c r="G16716" s="60">
        <f t="shared" si="283"/>
        <v>-1800</v>
      </c>
      <c r="H16716" s="718" t="s">
        <v>11067</v>
      </c>
    </row>
    <row r="16717" spans="1:8" ht="15" x14ac:dyDescent="0.2">
      <c r="A16717" s="747">
        <v>45188</v>
      </c>
      <c r="B16717" s="65" t="s">
        <v>10095</v>
      </c>
      <c r="C16717" s="65" t="s">
        <v>6912</v>
      </c>
      <c r="D16717" s="189" t="s">
        <v>11250</v>
      </c>
      <c r="E16717" s="132">
        <v>45000</v>
      </c>
      <c r="F16717" s="60"/>
      <c r="G16717" s="60">
        <f t="shared" ref="G16717:G16757" si="284">F16717-E16717</f>
        <v>-45000</v>
      </c>
      <c r="H16717" s="718" t="s">
        <v>11067</v>
      </c>
    </row>
    <row r="16718" spans="1:8" ht="15" x14ac:dyDescent="0.2">
      <c r="A16718" s="747">
        <v>45188</v>
      </c>
      <c r="B16718" s="65" t="s">
        <v>11252</v>
      </c>
      <c r="C16718" s="65" t="s">
        <v>6912</v>
      </c>
      <c r="D16718" s="189" t="s">
        <v>11250</v>
      </c>
      <c r="E16718" s="132">
        <v>5000</v>
      </c>
      <c r="F16718" s="60"/>
      <c r="G16718" s="60">
        <f t="shared" si="284"/>
        <v>-5000</v>
      </c>
      <c r="H16718" s="718" t="s">
        <v>11067</v>
      </c>
    </row>
    <row r="16719" spans="1:8" ht="15" x14ac:dyDescent="0.2">
      <c r="A16719" s="747">
        <v>45188</v>
      </c>
      <c r="B16719" s="65" t="s">
        <v>10341</v>
      </c>
      <c r="C16719" s="560" t="s">
        <v>11106</v>
      </c>
      <c r="D16719" s="753" t="s">
        <v>11254</v>
      </c>
      <c r="E16719" s="561">
        <v>19139</v>
      </c>
      <c r="F16719" s="60"/>
      <c r="G16719" s="60">
        <f t="shared" si="284"/>
        <v>-19139</v>
      </c>
      <c r="H16719" s="718" t="s">
        <v>11067</v>
      </c>
    </row>
    <row r="16720" spans="1:8" ht="15" x14ac:dyDescent="0.2">
      <c r="A16720" s="747">
        <v>45188</v>
      </c>
      <c r="B16720" s="65" t="s">
        <v>9463</v>
      </c>
      <c r="C16720" s="560" t="s">
        <v>11106</v>
      </c>
      <c r="D16720" s="753" t="s">
        <v>11254</v>
      </c>
      <c r="E16720" s="561">
        <v>19139</v>
      </c>
      <c r="F16720" s="60"/>
      <c r="G16720" s="60">
        <f t="shared" si="284"/>
        <v>-19139</v>
      </c>
      <c r="H16720" s="718" t="s">
        <v>11067</v>
      </c>
    </row>
    <row r="16721" spans="1:8" ht="15" x14ac:dyDescent="0.2">
      <c r="A16721" s="747">
        <v>45188</v>
      </c>
      <c r="B16721" s="65" t="s">
        <v>10686</v>
      </c>
      <c r="C16721" s="560" t="s">
        <v>11106</v>
      </c>
      <c r="D16721" s="753" t="s">
        <v>11254</v>
      </c>
      <c r="E16721" s="561">
        <v>19139</v>
      </c>
      <c r="F16721" s="60"/>
      <c r="G16721" s="60">
        <f t="shared" si="284"/>
        <v>-19139</v>
      </c>
      <c r="H16721" s="718" t="s">
        <v>11067</v>
      </c>
    </row>
    <row r="16722" spans="1:8" ht="15" x14ac:dyDescent="0.2">
      <c r="A16722" s="747">
        <v>45188</v>
      </c>
      <c r="B16722" s="65" t="s">
        <v>11021</v>
      </c>
      <c r="C16722" s="560" t="s">
        <v>11106</v>
      </c>
      <c r="D16722" s="753" t="s">
        <v>11254</v>
      </c>
      <c r="E16722" s="561">
        <v>19139</v>
      </c>
      <c r="F16722" s="60"/>
      <c r="G16722" s="60">
        <f t="shared" si="284"/>
        <v>-19139</v>
      </c>
      <c r="H16722" s="718" t="s">
        <v>11067</v>
      </c>
    </row>
    <row r="16723" spans="1:8" ht="15" x14ac:dyDescent="0.2">
      <c r="A16723" s="747">
        <v>45188</v>
      </c>
      <c r="B16723" s="65" t="s">
        <v>10341</v>
      </c>
      <c r="C16723" s="679" t="s">
        <v>11106</v>
      </c>
      <c r="D16723" s="923" t="s">
        <v>11255</v>
      </c>
      <c r="E16723" s="681">
        <v>11722</v>
      </c>
      <c r="F16723" s="60"/>
      <c r="G16723" s="60">
        <f t="shared" si="284"/>
        <v>-11722</v>
      </c>
      <c r="H16723" s="718" t="s">
        <v>11067</v>
      </c>
    </row>
    <row r="16724" spans="1:8" ht="15" x14ac:dyDescent="0.2">
      <c r="A16724" s="747">
        <v>45188</v>
      </c>
      <c r="B16724" s="65" t="s">
        <v>9463</v>
      </c>
      <c r="C16724" s="679" t="s">
        <v>11106</v>
      </c>
      <c r="D16724" s="923" t="s">
        <v>11255</v>
      </c>
      <c r="E16724" s="681">
        <v>11722</v>
      </c>
      <c r="F16724" s="60"/>
      <c r="G16724" s="60">
        <f t="shared" si="284"/>
        <v>-11722</v>
      </c>
      <c r="H16724" s="718" t="s">
        <v>11067</v>
      </c>
    </row>
    <row r="16725" spans="1:8" ht="15" x14ac:dyDescent="0.2">
      <c r="A16725" s="747">
        <v>45188</v>
      </c>
      <c r="B16725" s="65" t="s">
        <v>10686</v>
      </c>
      <c r="C16725" s="679" t="s">
        <v>11106</v>
      </c>
      <c r="D16725" s="923" t="s">
        <v>11255</v>
      </c>
      <c r="E16725" s="681">
        <v>11722</v>
      </c>
      <c r="F16725" s="60"/>
      <c r="G16725" s="60">
        <f t="shared" si="284"/>
        <v>-11722</v>
      </c>
      <c r="H16725" s="718" t="s">
        <v>11067</v>
      </c>
    </row>
    <row r="16726" spans="1:8" ht="15" x14ac:dyDescent="0.2">
      <c r="A16726" s="747">
        <v>45188</v>
      </c>
      <c r="B16726" s="65" t="s">
        <v>10686</v>
      </c>
      <c r="C16726" s="65" t="s">
        <v>11106</v>
      </c>
      <c r="D16726" s="189" t="s">
        <v>11253</v>
      </c>
      <c r="E16726" s="132">
        <v>913</v>
      </c>
      <c r="F16726" s="60"/>
      <c r="G16726" s="60">
        <f t="shared" si="284"/>
        <v>-913</v>
      </c>
      <c r="H16726" s="718" t="s">
        <v>11067</v>
      </c>
    </row>
    <row r="16727" spans="1:8" ht="15" x14ac:dyDescent="0.2">
      <c r="A16727" s="747">
        <v>45188</v>
      </c>
      <c r="B16727" s="65" t="s">
        <v>11021</v>
      </c>
      <c r="C16727" s="65" t="s">
        <v>5791</v>
      </c>
      <c r="D16727" s="189" t="s">
        <v>372</v>
      </c>
      <c r="E16727" s="132">
        <v>1500</v>
      </c>
      <c r="F16727" s="60"/>
      <c r="G16727" s="60">
        <f t="shared" si="284"/>
        <v>-1500</v>
      </c>
      <c r="H16727" s="718" t="s">
        <v>11067</v>
      </c>
    </row>
    <row r="16728" spans="1:8" ht="15" x14ac:dyDescent="0.2">
      <c r="A16728" s="747">
        <v>45188</v>
      </c>
      <c r="B16728" s="65" t="s">
        <v>10341</v>
      </c>
      <c r="C16728" s="65" t="s">
        <v>5791</v>
      </c>
      <c r="D16728" s="189" t="s">
        <v>372</v>
      </c>
      <c r="E16728" s="132">
        <v>300</v>
      </c>
      <c r="F16728" s="60"/>
      <c r="G16728" s="60">
        <f t="shared" si="284"/>
        <v>-300</v>
      </c>
      <c r="H16728" s="718" t="s">
        <v>11067</v>
      </c>
    </row>
    <row r="16729" spans="1:8" s="695" customFormat="1" ht="24" x14ac:dyDescent="0.25">
      <c r="A16729" s="747">
        <v>45188</v>
      </c>
      <c r="B16729" s="65" t="s">
        <v>11021</v>
      </c>
      <c r="C16729" s="65" t="s">
        <v>11227</v>
      </c>
      <c r="D16729" s="189" t="s">
        <v>11256</v>
      </c>
      <c r="E16729" s="132">
        <v>1000000</v>
      </c>
      <c r="F16729" s="132"/>
      <c r="G16729" s="132">
        <f t="shared" si="284"/>
        <v>-1000000</v>
      </c>
      <c r="H16729" s="718" t="s">
        <v>11067</v>
      </c>
    </row>
    <row r="16730" spans="1:8" s="695" customFormat="1" ht="36" x14ac:dyDescent="0.25">
      <c r="A16730" s="747">
        <v>45188</v>
      </c>
      <c r="B16730" s="65" t="s">
        <v>11021</v>
      </c>
      <c r="C16730" s="65" t="s">
        <v>11227</v>
      </c>
      <c r="D16730" s="189" t="s">
        <v>11257</v>
      </c>
      <c r="E16730" s="132">
        <v>1000000</v>
      </c>
      <c r="F16730" s="132"/>
      <c r="G16730" s="132">
        <f t="shared" si="284"/>
        <v>-1000000</v>
      </c>
      <c r="H16730" s="718" t="s">
        <v>11067</v>
      </c>
    </row>
    <row r="16731" spans="1:8" ht="15" x14ac:dyDescent="0.2">
      <c r="A16731" s="747">
        <v>45188</v>
      </c>
      <c r="B16731" s="65" t="s">
        <v>10341</v>
      </c>
      <c r="C16731" s="65" t="s">
        <v>9657</v>
      </c>
      <c r="D16731" s="189" t="s">
        <v>11259</v>
      </c>
      <c r="E16731" s="132">
        <v>50000</v>
      </c>
      <c r="F16731" s="60"/>
      <c r="G16731" s="60">
        <f t="shared" si="284"/>
        <v>-50000</v>
      </c>
      <c r="H16731" s="718" t="s">
        <v>11067</v>
      </c>
    </row>
    <row r="16732" spans="1:8" ht="15" x14ac:dyDescent="0.2">
      <c r="A16732" s="747">
        <v>45189</v>
      </c>
      <c r="B16732" s="65" t="s">
        <v>11209</v>
      </c>
      <c r="C16732" s="65" t="s">
        <v>6765</v>
      </c>
      <c r="D16732" s="189" t="s">
        <v>11262</v>
      </c>
      <c r="E16732" s="132">
        <v>996000</v>
      </c>
      <c r="F16732" s="60"/>
      <c r="G16732" s="60">
        <f t="shared" si="284"/>
        <v>-996000</v>
      </c>
      <c r="H16732" s="718" t="s">
        <v>11067</v>
      </c>
    </row>
    <row r="16733" spans="1:8" ht="15" x14ac:dyDescent="0.2">
      <c r="A16733" s="747">
        <v>45189</v>
      </c>
      <c r="B16733" s="749" t="s">
        <v>10341</v>
      </c>
      <c r="C16733" s="65" t="s">
        <v>10554</v>
      </c>
      <c r="D16733" s="189" t="s">
        <v>11264</v>
      </c>
      <c r="E16733" s="132">
        <v>850000</v>
      </c>
      <c r="F16733" s="60"/>
      <c r="G16733" s="60">
        <f t="shared" si="284"/>
        <v>-850000</v>
      </c>
      <c r="H16733" s="718" t="s">
        <v>11067</v>
      </c>
    </row>
    <row r="16734" spans="1:8" ht="24" x14ac:dyDescent="0.2">
      <c r="A16734" s="747">
        <v>45189</v>
      </c>
      <c r="B16734" s="65" t="s">
        <v>9463</v>
      </c>
      <c r="C16734" s="65" t="s">
        <v>11106</v>
      </c>
      <c r="D16734" s="189" t="s">
        <v>11265</v>
      </c>
      <c r="E16734" s="132">
        <v>85170</v>
      </c>
      <c r="F16734" s="60"/>
      <c r="G16734" s="60">
        <f t="shared" si="284"/>
        <v>-85170</v>
      </c>
      <c r="H16734" s="718" t="s">
        <v>11067</v>
      </c>
    </row>
    <row r="16735" spans="1:8" ht="15" x14ac:dyDescent="0.2">
      <c r="A16735" s="747">
        <v>45189</v>
      </c>
      <c r="B16735" s="65" t="s">
        <v>9516</v>
      </c>
      <c r="C16735" s="560" t="s">
        <v>381</v>
      </c>
      <c r="D16735" s="753" t="s">
        <v>11266</v>
      </c>
      <c r="E16735" s="561">
        <v>4370</v>
      </c>
      <c r="F16735" s="60"/>
      <c r="G16735" s="60">
        <f t="shared" si="284"/>
        <v>-4370</v>
      </c>
      <c r="H16735" s="718" t="s">
        <v>11067</v>
      </c>
    </row>
    <row r="16736" spans="1:8" ht="15" x14ac:dyDescent="0.2">
      <c r="A16736" s="747">
        <v>45189</v>
      </c>
      <c r="B16736" s="65" t="s">
        <v>10076</v>
      </c>
      <c r="C16736" s="560" t="s">
        <v>381</v>
      </c>
      <c r="D16736" s="753" t="s">
        <v>11266</v>
      </c>
      <c r="E16736" s="561">
        <v>1260</v>
      </c>
      <c r="F16736" s="60"/>
      <c r="G16736" s="60">
        <f t="shared" si="284"/>
        <v>-1260</v>
      </c>
      <c r="H16736" s="718" t="s">
        <v>11067</v>
      </c>
    </row>
    <row r="16737" spans="1:8" ht="15" x14ac:dyDescent="0.2">
      <c r="A16737" s="747">
        <v>45189</v>
      </c>
      <c r="B16737" s="65" t="s">
        <v>10095</v>
      </c>
      <c r="C16737" s="560" t="s">
        <v>381</v>
      </c>
      <c r="D16737" s="753" t="s">
        <v>11266</v>
      </c>
      <c r="E16737" s="561">
        <v>9626</v>
      </c>
      <c r="F16737" s="60"/>
      <c r="G16737" s="60">
        <f t="shared" si="284"/>
        <v>-9626</v>
      </c>
      <c r="H16737" s="718" t="s">
        <v>11067</v>
      </c>
    </row>
    <row r="16738" spans="1:8" ht="15" x14ac:dyDescent="0.2">
      <c r="A16738" s="747">
        <v>45189</v>
      </c>
      <c r="B16738" s="65" t="s">
        <v>10260</v>
      </c>
      <c r="C16738" s="560" t="s">
        <v>381</v>
      </c>
      <c r="D16738" s="753" t="s">
        <v>11266</v>
      </c>
      <c r="E16738" s="561">
        <v>6023</v>
      </c>
      <c r="F16738" s="60"/>
      <c r="G16738" s="60">
        <f t="shared" si="284"/>
        <v>-6023</v>
      </c>
      <c r="H16738" s="718" t="s">
        <v>11067</v>
      </c>
    </row>
    <row r="16739" spans="1:8" ht="15" x14ac:dyDescent="0.2">
      <c r="A16739" s="747">
        <v>45189</v>
      </c>
      <c r="B16739" s="65" t="s">
        <v>10405</v>
      </c>
      <c r="C16739" s="560" t="s">
        <v>381</v>
      </c>
      <c r="D16739" s="753" t="s">
        <v>11266</v>
      </c>
      <c r="E16739" s="561">
        <v>6055</v>
      </c>
      <c r="F16739" s="60"/>
      <c r="G16739" s="60">
        <f t="shared" si="284"/>
        <v>-6055</v>
      </c>
      <c r="H16739" s="718" t="s">
        <v>11067</v>
      </c>
    </row>
    <row r="16740" spans="1:8" ht="15" x14ac:dyDescent="0.2">
      <c r="A16740" s="747">
        <v>45189</v>
      </c>
      <c r="B16740" s="65" t="s">
        <v>10580</v>
      </c>
      <c r="C16740" s="560" t="s">
        <v>381</v>
      </c>
      <c r="D16740" s="753" t="s">
        <v>11266</v>
      </c>
      <c r="E16740" s="561">
        <v>60002</v>
      </c>
      <c r="F16740" s="60"/>
      <c r="G16740" s="60">
        <f t="shared" si="284"/>
        <v>-60002</v>
      </c>
      <c r="H16740" s="718" t="s">
        <v>11067</v>
      </c>
    </row>
    <row r="16741" spans="1:8" ht="15" x14ac:dyDescent="0.2">
      <c r="A16741" s="747">
        <v>45189</v>
      </c>
      <c r="B16741" s="65" t="s">
        <v>10341</v>
      </c>
      <c r="C16741" s="560" t="s">
        <v>381</v>
      </c>
      <c r="D16741" s="753" t="s">
        <v>11266</v>
      </c>
      <c r="E16741" s="561">
        <v>9551</v>
      </c>
      <c r="F16741" s="60"/>
      <c r="G16741" s="60">
        <f t="shared" si="284"/>
        <v>-9551</v>
      </c>
      <c r="H16741" s="718" t="s">
        <v>11067</v>
      </c>
    </row>
    <row r="16742" spans="1:8" ht="15" x14ac:dyDescent="0.2">
      <c r="A16742" s="747">
        <v>45189</v>
      </c>
      <c r="B16742" s="65" t="s">
        <v>9463</v>
      </c>
      <c r="C16742" s="560" t="s">
        <v>381</v>
      </c>
      <c r="D16742" s="753" t="s">
        <v>11266</v>
      </c>
      <c r="E16742" s="561">
        <v>20807</v>
      </c>
      <c r="F16742" s="60"/>
      <c r="G16742" s="60">
        <f t="shared" si="284"/>
        <v>-20807</v>
      </c>
      <c r="H16742" s="718" t="s">
        <v>11067</v>
      </c>
    </row>
    <row r="16743" spans="1:8" ht="15" x14ac:dyDescent="0.2">
      <c r="A16743" s="747">
        <v>45189</v>
      </c>
      <c r="B16743" s="65" t="s">
        <v>10488</v>
      </c>
      <c r="C16743" s="560" t="s">
        <v>381</v>
      </c>
      <c r="D16743" s="753" t="s">
        <v>11266</v>
      </c>
      <c r="E16743" s="561">
        <v>14924</v>
      </c>
      <c r="F16743" s="60"/>
      <c r="G16743" s="60">
        <f t="shared" si="284"/>
        <v>-14924</v>
      </c>
      <c r="H16743" s="718" t="s">
        <v>11067</v>
      </c>
    </row>
    <row r="16744" spans="1:8" ht="15" x14ac:dyDescent="0.2">
      <c r="A16744" s="747">
        <v>45189</v>
      </c>
      <c r="B16744" s="65" t="s">
        <v>6565</v>
      </c>
      <c r="C16744" s="679" t="s">
        <v>2404</v>
      </c>
      <c r="D16744" s="923" t="s">
        <v>11267</v>
      </c>
      <c r="E16744" s="681">
        <v>28855</v>
      </c>
      <c r="F16744" s="60"/>
      <c r="G16744" s="60">
        <f t="shared" si="284"/>
        <v>-28855</v>
      </c>
      <c r="H16744" s="718" t="s">
        <v>11067</v>
      </c>
    </row>
    <row r="16745" spans="1:8" ht="15" x14ac:dyDescent="0.2">
      <c r="A16745" s="747">
        <v>45189</v>
      </c>
      <c r="B16745" s="65" t="s">
        <v>9516</v>
      </c>
      <c r="C16745" s="679" t="s">
        <v>2404</v>
      </c>
      <c r="D16745" s="923" t="s">
        <v>11267</v>
      </c>
      <c r="E16745" s="681">
        <v>4250</v>
      </c>
      <c r="F16745" s="60"/>
      <c r="G16745" s="60">
        <f t="shared" si="284"/>
        <v>-4250</v>
      </c>
      <c r="H16745" s="718" t="s">
        <v>11067</v>
      </c>
    </row>
    <row r="16746" spans="1:8" ht="15" x14ac:dyDescent="0.2">
      <c r="A16746" s="747">
        <v>45189</v>
      </c>
      <c r="B16746" s="65" t="s">
        <v>10580</v>
      </c>
      <c r="C16746" s="679" t="s">
        <v>2404</v>
      </c>
      <c r="D16746" s="923" t="s">
        <v>11267</v>
      </c>
      <c r="E16746" s="681">
        <v>2880</v>
      </c>
      <c r="F16746" s="60"/>
      <c r="G16746" s="60">
        <f t="shared" si="284"/>
        <v>-2880</v>
      </c>
      <c r="H16746" s="718" t="s">
        <v>11067</v>
      </c>
    </row>
    <row r="16747" spans="1:8" ht="15" x14ac:dyDescent="0.2">
      <c r="A16747" s="747">
        <v>45189</v>
      </c>
      <c r="B16747" s="65" t="s">
        <v>10488</v>
      </c>
      <c r="C16747" s="679" t="s">
        <v>2404</v>
      </c>
      <c r="D16747" s="923" t="s">
        <v>11267</v>
      </c>
      <c r="E16747" s="681">
        <v>69164</v>
      </c>
      <c r="F16747" s="60"/>
      <c r="G16747" s="60">
        <f t="shared" si="284"/>
        <v>-69164</v>
      </c>
      <c r="H16747" s="718" t="s">
        <v>11067</v>
      </c>
    </row>
    <row r="16748" spans="1:8" ht="24" x14ac:dyDescent="0.2">
      <c r="A16748" s="747">
        <v>45189</v>
      </c>
      <c r="B16748" s="65" t="s">
        <v>10341</v>
      </c>
      <c r="C16748" s="65" t="s">
        <v>11106</v>
      </c>
      <c r="D16748" s="189" t="s">
        <v>11268</v>
      </c>
      <c r="E16748" s="132">
        <v>25400</v>
      </c>
      <c r="F16748" s="60"/>
      <c r="G16748" s="60">
        <f t="shared" si="284"/>
        <v>-25400</v>
      </c>
      <c r="H16748" s="718" t="s">
        <v>11067</v>
      </c>
    </row>
    <row r="16749" spans="1:8" ht="15" x14ac:dyDescent="0.2">
      <c r="A16749" s="747">
        <v>45190</v>
      </c>
      <c r="B16749" s="65" t="s">
        <v>11209</v>
      </c>
      <c r="C16749" s="65" t="s">
        <v>11106</v>
      </c>
      <c r="D16749" s="189" t="s">
        <v>11269</v>
      </c>
      <c r="E16749" s="132">
        <v>18950</v>
      </c>
      <c r="F16749" s="60"/>
      <c r="G16749" s="60">
        <f t="shared" si="284"/>
        <v>-18950</v>
      </c>
      <c r="H16749" s="718" t="s">
        <v>11067</v>
      </c>
    </row>
    <row r="16750" spans="1:8" ht="15" x14ac:dyDescent="0.2">
      <c r="A16750" s="747">
        <v>45190</v>
      </c>
      <c r="B16750" s="65" t="s">
        <v>11020</v>
      </c>
      <c r="C16750" s="65" t="s">
        <v>5791</v>
      </c>
      <c r="D16750" s="189" t="s">
        <v>372</v>
      </c>
      <c r="E16750" s="132">
        <v>2900</v>
      </c>
      <c r="F16750" s="60"/>
      <c r="G16750" s="60">
        <f t="shared" si="284"/>
        <v>-2900</v>
      </c>
      <c r="H16750" s="718" t="s">
        <v>11067</v>
      </c>
    </row>
    <row r="16751" spans="1:8" ht="15" x14ac:dyDescent="0.2">
      <c r="A16751" s="747">
        <v>45190</v>
      </c>
      <c r="B16751" s="65" t="s">
        <v>103</v>
      </c>
      <c r="C16751" s="65" t="s">
        <v>103</v>
      </c>
      <c r="D16751" s="189" t="s">
        <v>10320</v>
      </c>
      <c r="E16751" s="132">
        <v>3500</v>
      </c>
      <c r="F16751" s="60"/>
      <c r="G16751" s="60">
        <f t="shared" si="284"/>
        <v>-3500</v>
      </c>
      <c r="H16751" s="718" t="s">
        <v>11067</v>
      </c>
    </row>
    <row r="16752" spans="1:8" ht="15" x14ac:dyDescent="0.2">
      <c r="A16752" s="747">
        <v>45190</v>
      </c>
      <c r="B16752" s="65" t="s">
        <v>10341</v>
      </c>
      <c r="C16752" s="65" t="s">
        <v>11106</v>
      </c>
      <c r="D16752" s="189" t="s">
        <v>11283</v>
      </c>
      <c r="E16752" s="132">
        <v>183000</v>
      </c>
      <c r="F16752" s="60"/>
      <c r="G16752" s="60">
        <f t="shared" si="284"/>
        <v>-183000</v>
      </c>
      <c r="H16752" s="718" t="s">
        <v>11067</v>
      </c>
    </row>
    <row r="16753" spans="1:8" ht="15" x14ac:dyDescent="0.2">
      <c r="A16753" s="747">
        <v>45190</v>
      </c>
      <c r="B16753" s="65" t="s">
        <v>10095</v>
      </c>
      <c r="C16753" s="560" t="s">
        <v>709</v>
      </c>
      <c r="D16753" s="753" t="s">
        <v>11284</v>
      </c>
      <c r="E16753" s="561">
        <v>100000</v>
      </c>
      <c r="F16753" s="60"/>
      <c r="G16753" s="60">
        <f t="shared" si="284"/>
        <v>-100000</v>
      </c>
      <c r="H16753" s="718" t="s">
        <v>11067</v>
      </c>
    </row>
    <row r="16754" spans="1:8" ht="15" x14ac:dyDescent="0.2">
      <c r="A16754" s="747">
        <v>45190</v>
      </c>
      <c r="B16754" s="65" t="s">
        <v>11209</v>
      </c>
      <c r="C16754" s="560" t="s">
        <v>709</v>
      </c>
      <c r="D16754" s="753" t="s">
        <v>11284</v>
      </c>
      <c r="E16754" s="561">
        <v>100000</v>
      </c>
      <c r="F16754" s="60"/>
      <c r="G16754" s="60">
        <f t="shared" si="284"/>
        <v>-100000</v>
      </c>
      <c r="H16754" s="718" t="s">
        <v>11067</v>
      </c>
    </row>
    <row r="16755" spans="1:8" ht="15" x14ac:dyDescent="0.2">
      <c r="A16755" s="747">
        <v>45190</v>
      </c>
      <c r="B16755" s="65" t="s">
        <v>9463</v>
      </c>
      <c r="C16755" s="560" t="s">
        <v>709</v>
      </c>
      <c r="D16755" s="753" t="s">
        <v>11284</v>
      </c>
      <c r="E16755" s="561">
        <v>300000</v>
      </c>
      <c r="F16755" s="60"/>
      <c r="G16755" s="60">
        <f t="shared" si="284"/>
        <v>-300000</v>
      </c>
      <c r="H16755" s="718" t="s">
        <v>11067</v>
      </c>
    </row>
    <row r="16756" spans="1:8" ht="15" x14ac:dyDescent="0.2">
      <c r="A16756" s="747">
        <v>45190</v>
      </c>
      <c r="B16756" s="65" t="s">
        <v>10341</v>
      </c>
      <c r="C16756" s="65" t="s">
        <v>8483</v>
      </c>
      <c r="D16756" s="189" t="s">
        <v>11286</v>
      </c>
      <c r="E16756" s="132">
        <v>500000</v>
      </c>
      <c r="F16756" s="60"/>
      <c r="G16756" s="60">
        <f t="shared" si="284"/>
        <v>-500000</v>
      </c>
      <c r="H16756" s="718" t="s">
        <v>11067</v>
      </c>
    </row>
    <row r="16757" spans="1:8" ht="15" x14ac:dyDescent="0.2">
      <c r="A16757" s="747">
        <v>45190</v>
      </c>
      <c r="B16757" s="65" t="s">
        <v>11021</v>
      </c>
      <c r="C16757" s="65" t="s">
        <v>11106</v>
      </c>
      <c r="D16757" s="189" t="s">
        <v>6441</v>
      </c>
      <c r="E16757" s="132">
        <v>1610</v>
      </c>
      <c r="F16757" s="60"/>
      <c r="G16757" s="60">
        <f t="shared" si="284"/>
        <v>-1610</v>
      </c>
      <c r="H16757" s="718" t="s">
        <v>11067</v>
      </c>
    </row>
    <row r="16758" spans="1:8" ht="15" x14ac:dyDescent="0.2">
      <c r="A16758" s="747">
        <v>45190</v>
      </c>
      <c r="B16758" s="65" t="s">
        <v>9463</v>
      </c>
      <c r="C16758" s="65" t="s">
        <v>11106</v>
      </c>
      <c r="D16758" s="189" t="s">
        <v>11271</v>
      </c>
      <c r="E16758" s="132">
        <v>5612</v>
      </c>
      <c r="F16758" s="60"/>
      <c r="G16758" s="60">
        <f t="shared" ref="G16758:G16796" si="285">F16758-E16758</f>
        <v>-5612</v>
      </c>
      <c r="H16758" s="718" t="s">
        <v>11067</v>
      </c>
    </row>
    <row r="16759" spans="1:8" ht="15" x14ac:dyDescent="0.2">
      <c r="A16759" s="747">
        <v>45190</v>
      </c>
      <c r="B16759" s="65" t="s">
        <v>11021</v>
      </c>
      <c r="C16759" s="65" t="s">
        <v>288</v>
      </c>
      <c r="D16759" s="189" t="s">
        <v>8758</v>
      </c>
      <c r="E16759" s="132">
        <v>1000</v>
      </c>
      <c r="F16759" s="60"/>
      <c r="G16759" s="60">
        <f t="shared" si="285"/>
        <v>-1000</v>
      </c>
      <c r="H16759" s="718" t="s">
        <v>11067</v>
      </c>
    </row>
    <row r="16760" spans="1:8" ht="15" x14ac:dyDescent="0.2">
      <c r="A16760" s="747">
        <v>45190</v>
      </c>
      <c r="B16760" s="65" t="s">
        <v>11205</v>
      </c>
      <c r="C16760" s="65" t="s">
        <v>5434</v>
      </c>
      <c r="D16760" s="189" t="s">
        <v>372</v>
      </c>
      <c r="E16760" s="132">
        <v>6000</v>
      </c>
      <c r="F16760" s="60"/>
      <c r="G16760" s="60">
        <f t="shared" si="285"/>
        <v>-6000</v>
      </c>
      <c r="H16760" s="718" t="s">
        <v>11067</v>
      </c>
    </row>
    <row r="16761" spans="1:8" ht="15" x14ac:dyDescent="0.2">
      <c r="A16761" s="747">
        <v>45190</v>
      </c>
      <c r="B16761" s="65" t="s">
        <v>10681</v>
      </c>
      <c r="C16761" s="65" t="s">
        <v>288</v>
      </c>
      <c r="D16761" s="189" t="s">
        <v>8243</v>
      </c>
      <c r="E16761" s="132">
        <v>750</v>
      </c>
      <c r="F16761" s="60"/>
      <c r="G16761" s="60">
        <f t="shared" si="285"/>
        <v>-750</v>
      </c>
      <c r="H16761" s="718" t="s">
        <v>11067</v>
      </c>
    </row>
    <row r="16762" spans="1:8" ht="15" x14ac:dyDescent="0.2">
      <c r="A16762" s="747">
        <v>45191</v>
      </c>
      <c r="B16762" s="65" t="s">
        <v>2957</v>
      </c>
      <c r="C16762" s="65" t="s">
        <v>5791</v>
      </c>
      <c r="D16762" s="189" t="s">
        <v>372</v>
      </c>
      <c r="E16762" s="132">
        <v>1600</v>
      </c>
      <c r="F16762" s="60"/>
      <c r="G16762" s="60">
        <f t="shared" si="285"/>
        <v>-1600</v>
      </c>
      <c r="H16762" s="718" t="s">
        <v>11067</v>
      </c>
    </row>
    <row r="16763" spans="1:8" ht="15" x14ac:dyDescent="0.2">
      <c r="A16763" s="747">
        <v>45191</v>
      </c>
      <c r="B16763" s="65" t="s">
        <v>103</v>
      </c>
      <c r="C16763" s="65" t="s">
        <v>103</v>
      </c>
      <c r="D16763" s="189" t="s">
        <v>10320</v>
      </c>
      <c r="E16763" s="132">
        <v>3500</v>
      </c>
      <c r="F16763" s="60"/>
      <c r="G16763" s="60">
        <f t="shared" si="285"/>
        <v>-3500</v>
      </c>
      <c r="H16763" s="718" t="s">
        <v>11067</v>
      </c>
    </row>
    <row r="16764" spans="1:8" ht="15" x14ac:dyDescent="0.2">
      <c r="A16764" s="747">
        <v>45191</v>
      </c>
      <c r="B16764" s="65" t="s">
        <v>10341</v>
      </c>
      <c r="C16764" s="65" t="s">
        <v>288</v>
      </c>
      <c r="D16764" s="189" t="s">
        <v>8758</v>
      </c>
      <c r="E16764" s="132">
        <v>300</v>
      </c>
      <c r="F16764" s="60"/>
      <c r="G16764" s="60">
        <f t="shared" si="285"/>
        <v>-300</v>
      </c>
      <c r="H16764" s="718" t="s">
        <v>11067</v>
      </c>
    </row>
    <row r="16765" spans="1:8" ht="15" x14ac:dyDescent="0.2">
      <c r="A16765" s="747">
        <v>45191</v>
      </c>
      <c r="B16765" s="65" t="s">
        <v>10681</v>
      </c>
      <c r="C16765" s="65" t="s">
        <v>11172</v>
      </c>
      <c r="D16765" s="189" t="s">
        <v>11272</v>
      </c>
      <c r="E16765" s="132">
        <v>1000</v>
      </c>
      <c r="F16765" s="60"/>
      <c r="G16765" s="60">
        <f t="shared" si="285"/>
        <v>-1000</v>
      </c>
      <c r="H16765" s="718" t="s">
        <v>11067</v>
      </c>
    </row>
    <row r="16766" spans="1:8" ht="15" x14ac:dyDescent="0.2">
      <c r="A16766" s="747">
        <v>45191</v>
      </c>
      <c r="B16766" s="65" t="s">
        <v>10681</v>
      </c>
      <c r="C16766" s="65" t="s">
        <v>11172</v>
      </c>
      <c r="D16766" s="189" t="s">
        <v>11273</v>
      </c>
      <c r="E16766" s="132">
        <v>1500</v>
      </c>
      <c r="F16766" s="60"/>
      <c r="G16766" s="60">
        <f t="shared" si="285"/>
        <v>-1500</v>
      </c>
      <c r="H16766" s="718" t="s">
        <v>11067</v>
      </c>
    </row>
    <row r="16767" spans="1:8" ht="15" x14ac:dyDescent="0.2">
      <c r="A16767" s="747">
        <v>45191</v>
      </c>
      <c r="B16767" s="65" t="s">
        <v>10341</v>
      </c>
      <c r="C16767" s="65" t="s">
        <v>5791</v>
      </c>
      <c r="D16767" s="189" t="s">
        <v>10446</v>
      </c>
      <c r="E16767" s="132">
        <v>200</v>
      </c>
      <c r="F16767" s="60"/>
      <c r="G16767" s="60">
        <f t="shared" si="285"/>
        <v>-200</v>
      </c>
      <c r="H16767" s="718" t="s">
        <v>11067</v>
      </c>
    </row>
    <row r="16768" spans="1:8" ht="15" x14ac:dyDescent="0.2">
      <c r="A16768" s="747">
        <v>45191</v>
      </c>
      <c r="B16768" s="65" t="s">
        <v>10580</v>
      </c>
      <c r="C16768" s="65" t="s">
        <v>11106</v>
      </c>
      <c r="D16768" s="189" t="s">
        <v>11274</v>
      </c>
      <c r="E16768" s="132">
        <v>57600</v>
      </c>
      <c r="F16768" s="60"/>
      <c r="G16768" s="60">
        <f t="shared" si="285"/>
        <v>-57600</v>
      </c>
      <c r="H16768" s="718" t="s">
        <v>11067</v>
      </c>
    </row>
    <row r="16769" spans="1:8" ht="15" x14ac:dyDescent="0.2">
      <c r="A16769" s="747">
        <v>45191</v>
      </c>
      <c r="B16769" s="65" t="s">
        <v>10405</v>
      </c>
      <c r="C16769" s="65" t="s">
        <v>11275</v>
      </c>
      <c r="D16769" s="189" t="s">
        <v>372</v>
      </c>
      <c r="E16769" s="132">
        <v>40000</v>
      </c>
      <c r="F16769" s="60"/>
      <c r="G16769" s="60">
        <f t="shared" si="285"/>
        <v>-40000</v>
      </c>
      <c r="H16769" s="718" t="s">
        <v>11067</v>
      </c>
    </row>
    <row r="16770" spans="1:8" ht="15" x14ac:dyDescent="0.2">
      <c r="A16770" s="747">
        <v>45191</v>
      </c>
      <c r="B16770" s="65" t="s">
        <v>10686</v>
      </c>
      <c r="C16770" s="65" t="s">
        <v>258</v>
      </c>
      <c r="D16770" s="189" t="s">
        <v>11276</v>
      </c>
      <c r="E16770" s="132">
        <v>1000000</v>
      </c>
      <c r="F16770" s="60"/>
      <c r="G16770" s="60">
        <f t="shared" si="285"/>
        <v>-1000000</v>
      </c>
      <c r="H16770" s="718" t="s">
        <v>11067</v>
      </c>
    </row>
    <row r="16771" spans="1:8" ht="15" x14ac:dyDescent="0.2">
      <c r="A16771" s="747">
        <v>45191</v>
      </c>
      <c r="B16771" s="65"/>
      <c r="C16771" s="65" t="s">
        <v>1519</v>
      </c>
      <c r="D16771" s="189" t="s">
        <v>11301</v>
      </c>
      <c r="E16771" s="132">
        <v>69000</v>
      </c>
      <c r="F16771" s="60"/>
      <c r="G16771" s="60">
        <f t="shared" si="285"/>
        <v>-69000</v>
      </c>
      <c r="H16771" s="718" t="s">
        <v>11067</v>
      </c>
    </row>
    <row r="16772" spans="1:8" ht="15" x14ac:dyDescent="0.2">
      <c r="A16772" s="747">
        <v>45192</v>
      </c>
      <c r="B16772" s="65" t="s">
        <v>9463</v>
      </c>
      <c r="C16772" s="65" t="s">
        <v>11106</v>
      </c>
      <c r="D16772" s="189" t="s">
        <v>10026</v>
      </c>
      <c r="E16772" s="132">
        <v>12750</v>
      </c>
      <c r="F16772" s="60"/>
      <c r="G16772" s="60">
        <f t="shared" si="285"/>
        <v>-12750</v>
      </c>
      <c r="H16772" s="718" t="s">
        <v>11067</v>
      </c>
    </row>
    <row r="16773" spans="1:8" ht="24" x14ac:dyDescent="0.2">
      <c r="A16773" s="747">
        <v>45194</v>
      </c>
      <c r="B16773" s="65" t="s">
        <v>10686</v>
      </c>
      <c r="C16773" s="65" t="s">
        <v>11106</v>
      </c>
      <c r="D16773" s="189" t="s">
        <v>11268</v>
      </c>
      <c r="E16773" s="132">
        <v>25400</v>
      </c>
      <c r="F16773" s="60"/>
      <c r="G16773" s="60">
        <f t="shared" si="285"/>
        <v>-25400</v>
      </c>
      <c r="H16773" s="718" t="s">
        <v>11067</v>
      </c>
    </row>
    <row r="16774" spans="1:8" ht="15" x14ac:dyDescent="0.2">
      <c r="A16774" s="747">
        <v>45194</v>
      </c>
      <c r="B16774" s="65" t="s">
        <v>9463</v>
      </c>
      <c r="C16774" s="65" t="s">
        <v>10995</v>
      </c>
      <c r="D16774" s="189" t="s">
        <v>11287</v>
      </c>
      <c r="E16774" s="132">
        <v>340000</v>
      </c>
      <c r="F16774" s="60"/>
      <c r="G16774" s="60">
        <f t="shared" si="285"/>
        <v>-340000</v>
      </c>
      <c r="H16774" s="718" t="s">
        <v>11067</v>
      </c>
    </row>
    <row r="16775" spans="1:8" ht="15" x14ac:dyDescent="0.2">
      <c r="A16775" s="747">
        <v>45194</v>
      </c>
      <c r="B16775" s="65" t="s">
        <v>11209</v>
      </c>
      <c r="C16775" s="65" t="s">
        <v>7538</v>
      </c>
      <c r="D16775" s="189" t="s">
        <v>11288</v>
      </c>
      <c r="E16775" s="132">
        <v>500000</v>
      </c>
      <c r="F16775" s="60"/>
      <c r="G16775" s="60">
        <f t="shared" si="285"/>
        <v>-500000</v>
      </c>
      <c r="H16775" s="718" t="s">
        <v>11067</v>
      </c>
    </row>
    <row r="16776" spans="1:8" ht="15" x14ac:dyDescent="0.2">
      <c r="A16776" s="747">
        <v>45194</v>
      </c>
      <c r="B16776" s="65" t="s">
        <v>10076</v>
      </c>
      <c r="C16776" s="560" t="s">
        <v>3061</v>
      </c>
      <c r="D16776" s="753" t="s">
        <v>11292</v>
      </c>
      <c r="E16776" s="561">
        <v>16667</v>
      </c>
      <c r="F16776" s="60"/>
      <c r="G16776" s="60">
        <f t="shared" si="285"/>
        <v>-16667</v>
      </c>
      <c r="H16776" s="718" t="s">
        <v>11067</v>
      </c>
    </row>
    <row r="16777" spans="1:8" ht="15" x14ac:dyDescent="0.2">
      <c r="A16777" s="747">
        <v>45194</v>
      </c>
      <c r="B16777" s="65" t="s">
        <v>10580</v>
      </c>
      <c r="C16777" s="560" t="s">
        <v>3061</v>
      </c>
      <c r="D16777" s="753" t="s">
        <v>11292</v>
      </c>
      <c r="E16777" s="561">
        <v>16667</v>
      </c>
      <c r="F16777" s="60"/>
      <c r="G16777" s="60">
        <f t="shared" si="285"/>
        <v>-16667</v>
      </c>
      <c r="H16777" s="718" t="s">
        <v>11067</v>
      </c>
    </row>
    <row r="16778" spans="1:8" ht="15" x14ac:dyDescent="0.2">
      <c r="A16778" s="747">
        <v>45194</v>
      </c>
      <c r="B16778" s="65" t="s">
        <v>9463</v>
      </c>
      <c r="C16778" s="560" t="s">
        <v>3061</v>
      </c>
      <c r="D16778" s="753" t="s">
        <v>11292</v>
      </c>
      <c r="E16778" s="561">
        <v>16666</v>
      </c>
      <c r="F16778" s="60"/>
      <c r="G16778" s="60">
        <f t="shared" si="285"/>
        <v>-16666</v>
      </c>
      <c r="H16778" s="718" t="s">
        <v>11067</v>
      </c>
    </row>
    <row r="16779" spans="1:8" ht="15" x14ac:dyDescent="0.2">
      <c r="A16779" s="747">
        <v>45194</v>
      </c>
      <c r="B16779" s="65" t="s">
        <v>9463</v>
      </c>
      <c r="C16779" s="679" t="s">
        <v>9980</v>
      </c>
      <c r="D16779" s="923" t="s">
        <v>11295</v>
      </c>
      <c r="E16779" s="681">
        <v>76276</v>
      </c>
      <c r="F16779" s="60"/>
      <c r="G16779" s="60">
        <f t="shared" si="285"/>
        <v>-76276</v>
      </c>
      <c r="H16779" s="718" t="s">
        <v>11067</v>
      </c>
    </row>
    <row r="16780" spans="1:8" ht="15" x14ac:dyDescent="0.2">
      <c r="A16780" s="747">
        <v>45194</v>
      </c>
      <c r="B16780" s="65" t="s">
        <v>10095</v>
      </c>
      <c r="C16780" s="679" t="s">
        <v>9980</v>
      </c>
      <c r="D16780" s="923" t="s">
        <v>11295</v>
      </c>
      <c r="E16780" s="681">
        <v>63499</v>
      </c>
      <c r="F16780" s="60"/>
      <c r="G16780" s="60">
        <f t="shared" si="285"/>
        <v>-63499</v>
      </c>
      <c r="H16780" s="718" t="s">
        <v>11067</v>
      </c>
    </row>
    <row r="16781" spans="1:8" ht="24" x14ac:dyDescent="0.2">
      <c r="A16781" s="747">
        <v>45194</v>
      </c>
      <c r="B16781" s="65" t="s">
        <v>8122</v>
      </c>
      <c r="C16781" s="65" t="s">
        <v>11293</v>
      </c>
      <c r="D16781" s="189" t="s">
        <v>11294</v>
      </c>
      <c r="E16781" s="132">
        <v>30000</v>
      </c>
      <c r="F16781" s="60"/>
      <c r="G16781" s="60">
        <f t="shared" si="285"/>
        <v>-30000</v>
      </c>
      <c r="H16781" s="718" t="s">
        <v>11067</v>
      </c>
    </row>
    <row r="16782" spans="1:8" ht="15" x14ac:dyDescent="0.2">
      <c r="A16782" s="747">
        <v>45194</v>
      </c>
      <c r="B16782" s="65" t="s">
        <v>10686</v>
      </c>
      <c r="C16782" s="65" t="s">
        <v>2034</v>
      </c>
      <c r="D16782" s="189" t="s">
        <v>11296</v>
      </c>
      <c r="E16782" s="132">
        <v>400000</v>
      </c>
      <c r="F16782" s="60"/>
      <c r="G16782" s="60">
        <f t="shared" si="285"/>
        <v>-400000</v>
      </c>
      <c r="H16782" s="718" t="s">
        <v>11067</v>
      </c>
    </row>
    <row r="16783" spans="1:8" ht="15" x14ac:dyDescent="0.2">
      <c r="A16783" s="747">
        <v>45194</v>
      </c>
      <c r="B16783" s="65" t="s">
        <v>10341</v>
      </c>
      <c r="C16783" s="65" t="s">
        <v>10554</v>
      </c>
      <c r="D16783" s="189" t="s">
        <v>11433</v>
      </c>
      <c r="E16783" s="132">
        <v>150000</v>
      </c>
      <c r="F16783" s="60"/>
      <c r="G16783" s="60">
        <f t="shared" si="285"/>
        <v>-150000</v>
      </c>
      <c r="H16783" s="718" t="s">
        <v>11067</v>
      </c>
    </row>
    <row r="16784" spans="1:8" ht="15" x14ac:dyDescent="0.2">
      <c r="A16784" s="747">
        <v>45194</v>
      </c>
      <c r="B16784" s="65" t="s">
        <v>10686</v>
      </c>
      <c r="C16784" s="65" t="s">
        <v>11142</v>
      </c>
      <c r="D16784" s="189" t="s">
        <v>6987</v>
      </c>
      <c r="E16784" s="132">
        <v>100000</v>
      </c>
      <c r="F16784" s="60"/>
      <c r="G16784" s="60">
        <f t="shared" si="285"/>
        <v>-100000</v>
      </c>
      <c r="H16784" s="718" t="s">
        <v>11067</v>
      </c>
    </row>
    <row r="16785" spans="1:8" ht="15" x14ac:dyDescent="0.2">
      <c r="A16785" s="747">
        <v>45194</v>
      </c>
      <c r="B16785" s="65" t="s">
        <v>10341</v>
      </c>
      <c r="C16785" s="679" t="s">
        <v>8166</v>
      </c>
      <c r="D16785" s="923" t="s">
        <v>11297</v>
      </c>
      <c r="E16785" s="681">
        <v>13600</v>
      </c>
      <c r="F16785" s="60"/>
      <c r="G16785" s="60">
        <f t="shared" si="285"/>
        <v>-13600</v>
      </c>
      <c r="H16785" s="718" t="s">
        <v>11067</v>
      </c>
    </row>
    <row r="16786" spans="1:8" ht="15" x14ac:dyDescent="0.2">
      <c r="A16786" s="747">
        <v>45194</v>
      </c>
      <c r="B16786" s="65" t="s">
        <v>10686</v>
      </c>
      <c r="C16786" s="679" t="s">
        <v>8166</v>
      </c>
      <c r="D16786" s="923" t="s">
        <v>11297</v>
      </c>
      <c r="E16786" s="681">
        <v>13600</v>
      </c>
      <c r="F16786" s="60"/>
      <c r="G16786" s="60">
        <f t="shared" si="285"/>
        <v>-13600</v>
      </c>
      <c r="H16786" s="718" t="s">
        <v>11067</v>
      </c>
    </row>
    <row r="16787" spans="1:8" ht="15" x14ac:dyDescent="0.2">
      <c r="A16787" s="747">
        <v>45194</v>
      </c>
      <c r="B16787" s="65" t="s">
        <v>11021</v>
      </c>
      <c r="C16787" s="679" t="s">
        <v>8166</v>
      </c>
      <c r="D16787" s="923" t="s">
        <v>11297</v>
      </c>
      <c r="E16787" s="681">
        <v>13600</v>
      </c>
      <c r="F16787" s="60"/>
      <c r="G16787" s="60">
        <f t="shared" si="285"/>
        <v>-13600</v>
      </c>
      <c r="H16787" s="718" t="s">
        <v>11067</v>
      </c>
    </row>
    <row r="16788" spans="1:8" ht="15" x14ac:dyDescent="0.2">
      <c r="A16788" s="747">
        <v>45194</v>
      </c>
      <c r="B16788" s="65" t="s">
        <v>9463</v>
      </c>
      <c r="C16788" s="679" t="s">
        <v>8166</v>
      </c>
      <c r="D16788" s="923" t="s">
        <v>11297</v>
      </c>
      <c r="E16788" s="681">
        <v>13600</v>
      </c>
      <c r="F16788" s="60"/>
      <c r="G16788" s="60">
        <f t="shared" si="285"/>
        <v>-13600</v>
      </c>
      <c r="H16788" s="718" t="s">
        <v>11067</v>
      </c>
    </row>
    <row r="16789" spans="1:8" ht="15" x14ac:dyDescent="0.2">
      <c r="A16789" s="747">
        <v>45194</v>
      </c>
      <c r="B16789" s="65" t="s">
        <v>10686</v>
      </c>
      <c r="C16789" s="560" t="s">
        <v>11106</v>
      </c>
      <c r="D16789" s="753" t="s">
        <v>11299</v>
      </c>
      <c r="E16789" s="561">
        <v>8730</v>
      </c>
      <c r="F16789" s="60"/>
      <c r="G16789" s="60">
        <f t="shared" si="285"/>
        <v>-8730</v>
      </c>
      <c r="H16789" s="718" t="s">
        <v>11067</v>
      </c>
    </row>
    <row r="16790" spans="1:8" ht="15" x14ac:dyDescent="0.2">
      <c r="A16790" s="747">
        <v>45194</v>
      </c>
      <c r="B16790" s="65" t="s">
        <v>11020</v>
      </c>
      <c r="C16790" s="560" t="s">
        <v>11106</v>
      </c>
      <c r="D16790" s="753" t="s">
        <v>11299</v>
      </c>
      <c r="E16790" s="561">
        <v>8730</v>
      </c>
      <c r="F16790" s="60"/>
      <c r="G16790" s="60">
        <f t="shared" si="285"/>
        <v>-8730</v>
      </c>
      <c r="H16790" s="718" t="s">
        <v>11067</v>
      </c>
    </row>
    <row r="16791" spans="1:8" ht="15" x14ac:dyDescent="0.2">
      <c r="A16791" s="747">
        <v>45194</v>
      </c>
      <c r="B16791" s="65" t="s">
        <v>10341</v>
      </c>
      <c r="C16791" s="560" t="s">
        <v>11106</v>
      </c>
      <c r="D16791" s="753" t="s">
        <v>11299</v>
      </c>
      <c r="E16791" s="561">
        <v>8730</v>
      </c>
      <c r="F16791" s="60"/>
      <c r="G16791" s="60">
        <f t="shared" si="285"/>
        <v>-8730</v>
      </c>
      <c r="H16791" s="718" t="s">
        <v>11067</v>
      </c>
    </row>
    <row r="16792" spans="1:8" ht="15" x14ac:dyDescent="0.2">
      <c r="A16792" s="747">
        <v>45194</v>
      </c>
      <c r="B16792" s="65" t="s">
        <v>11020</v>
      </c>
      <c r="C16792" s="65" t="s">
        <v>5791</v>
      </c>
      <c r="D16792" s="189" t="s">
        <v>372</v>
      </c>
      <c r="E16792" s="132">
        <v>1850</v>
      </c>
      <c r="F16792" s="60"/>
      <c r="G16792" s="60">
        <f t="shared" si="285"/>
        <v>-1850</v>
      </c>
      <c r="H16792" s="718" t="s">
        <v>11067</v>
      </c>
    </row>
    <row r="16793" spans="1:8" ht="15" x14ac:dyDescent="0.2">
      <c r="A16793" s="747">
        <v>45194</v>
      </c>
      <c r="B16793" s="65" t="s">
        <v>8974</v>
      </c>
      <c r="C16793" s="65" t="s">
        <v>288</v>
      </c>
      <c r="D16793" s="189" t="s">
        <v>11298</v>
      </c>
      <c r="E16793" s="132">
        <v>1000</v>
      </c>
      <c r="F16793" s="60"/>
      <c r="G16793" s="60">
        <f t="shared" si="285"/>
        <v>-1000</v>
      </c>
      <c r="H16793" s="718" t="s">
        <v>11067</v>
      </c>
    </row>
    <row r="16794" spans="1:8" ht="15" x14ac:dyDescent="0.2">
      <c r="A16794" s="747">
        <v>45194</v>
      </c>
      <c r="B16794" s="65" t="s">
        <v>103</v>
      </c>
      <c r="C16794" s="65" t="s">
        <v>103</v>
      </c>
      <c r="D16794" s="189" t="s">
        <v>10320</v>
      </c>
      <c r="E16794" s="132">
        <v>3000</v>
      </c>
      <c r="F16794" s="60"/>
      <c r="G16794" s="60">
        <f t="shared" si="285"/>
        <v>-3000</v>
      </c>
      <c r="H16794" s="718" t="s">
        <v>11067</v>
      </c>
    </row>
    <row r="16795" spans="1:8" ht="15" x14ac:dyDescent="0.2">
      <c r="A16795" s="747">
        <v>45194</v>
      </c>
      <c r="B16795" s="65" t="s">
        <v>11120</v>
      </c>
      <c r="C16795" s="65" t="s">
        <v>5791</v>
      </c>
      <c r="D16795" s="189" t="s">
        <v>372</v>
      </c>
      <c r="E16795" s="132">
        <v>1500</v>
      </c>
      <c r="F16795" s="60"/>
      <c r="G16795" s="60">
        <f t="shared" si="285"/>
        <v>-1500</v>
      </c>
      <c r="H16795" s="718" t="s">
        <v>11067</v>
      </c>
    </row>
    <row r="16796" spans="1:8" ht="15" x14ac:dyDescent="0.2">
      <c r="A16796" s="747">
        <v>45194</v>
      </c>
      <c r="B16796" s="65" t="s">
        <v>10686</v>
      </c>
      <c r="C16796" s="679" t="s">
        <v>8166</v>
      </c>
      <c r="D16796" s="923" t="s">
        <v>11300</v>
      </c>
      <c r="E16796" s="681">
        <v>9000</v>
      </c>
      <c r="F16796" s="60"/>
      <c r="G16796" s="60">
        <f t="shared" si="285"/>
        <v>-9000</v>
      </c>
      <c r="H16796" s="718" t="s">
        <v>11067</v>
      </c>
    </row>
    <row r="16797" spans="1:8" ht="15" x14ac:dyDescent="0.2">
      <c r="A16797" s="747">
        <v>45194</v>
      </c>
      <c r="B16797" s="65" t="s">
        <v>11021</v>
      </c>
      <c r="C16797" s="679" t="s">
        <v>8166</v>
      </c>
      <c r="D16797" s="923" t="s">
        <v>11300</v>
      </c>
      <c r="E16797" s="681">
        <v>9000</v>
      </c>
      <c r="F16797" s="60"/>
      <c r="G16797" s="60">
        <f t="shared" ref="G16797:G16798" si="286">F16797-E16797</f>
        <v>-9000</v>
      </c>
      <c r="H16797" s="718" t="s">
        <v>11067</v>
      </c>
    </row>
    <row r="16798" spans="1:8" ht="15" x14ac:dyDescent="0.2">
      <c r="A16798" s="747">
        <v>45194</v>
      </c>
      <c r="B16798" s="65" t="s">
        <v>9463</v>
      </c>
      <c r="C16798" s="679" t="s">
        <v>8166</v>
      </c>
      <c r="D16798" s="923" t="s">
        <v>11300</v>
      </c>
      <c r="E16798" s="681">
        <v>9000</v>
      </c>
      <c r="F16798" s="60"/>
      <c r="G16798" s="60">
        <f t="shared" si="286"/>
        <v>-9000</v>
      </c>
      <c r="H16798" s="718" t="s">
        <v>11067</v>
      </c>
    </row>
    <row r="16799" spans="1:8" ht="15" x14ac:dyDescent="0.2">
      <c r="A16799" s="747">
        <v>45194</v>
      </c>
      <c r="B16799" s="65" t="s">
        <v>9463</v>
      </c>
      <c r="C16799" s="65" t="s">
        <v>11106</v>
      </c>
      <c r="D16799" s="189" t="s">
        <v>11302</v>
      </c>
      <c r="E16799" s="132">
        <v>850</v>
      </c>
      <c r="F16799" s="60"/>
      <c r="G16799" s="60">
        <f t="shared" ref="G16799:G16865" si="287">F16799-E16799</f>
        <v>-850</v>
      </c>
      <c r="H16799" s="718" t="s">
        <v>11067</v>
      </c>
    </row>
    <row r="16800" spans="1:8" ht="15" x14ac:dyDescent="0.2">
      <c r="A16800" s="747">
        <v>45194</v>
      </c>
      <c r="B16800" s="65" t="s">
        <v>10686</v>
      </c>
      <c r="C16800" s="65" t="s">
        <v>11106</v>
      </c>
      <c r="D16800" s="189" t="s">
        <v>11303</v>
      </c>
      <c r="E16800" s="132">
        <v>1000</v>
      </c>
      <c r="F16800" s="60"/>
      <c r="G16800" s="60">
        <f t="shared" si="287"/>
        <v>-1000</v>
      </c>
      <c r="H16800" s="718" t="s">
        <v>11067</v>
      </c>
    </row>
    <row r="16801" spans="1:8" ht="15" x14ac:dyDescent="0.2">
      <c r="A16801" s="747">
        <v>45194</v>
      </c>
      <c r="B16801" s="65" t="s">
        <v>10686</v>
      </c>
      <c r="C16801" s="65" t="s">
        <v>5791</v>
      </c>
      <c r="D16801" s="189" t="s">
        <v>372</v>
      </c>
      <c r="E16801" s="132">
        <v>2000</v>
      </c>
      <c r="F16801" s="60"/>
      <c r="G16801" s="60">
        <f t="shared" si="287"/>
        <v>-2000</v>
      </c>
      <c r="H16801" s="718" t="s">
        <v>11067</v>
      </c>
    </row>
    <row r="16802" spans="1:8" ht="15" x14ac:dyDescent="0.2">
      <c r="A16802" s="747">
        <v>45195</v>
      </c>
      <c r="B16802" s="65" t="s">
        <v>10488</v>
      </c>
      <c r="C16802" s="65" t="s">
        <v>6533</v>
      </c>
      <c r="D16802" s="189" t="s">
        <v>1164</v>
      </c>
      <c r="E16802" s="132">
        <v>30000</v>
      </c>
      <c r="F16802" s="60"/>
      <c r="G16802" s="60">
        <f t="shared" si="287"/>
        <v>-30000</v>
      </c>
      <c r="H16802" s="718" t="s">
        <v>11067</v>
      </c>
    </row>
    <row r="16803" spans="1:8" ht="15" x14ac:dyDescent="0.2">
      <c r="A16803" s="747">
        <v>45195</v>
      </c>
      <c r="B16803" s="65" t="s">
        <v>11020</v>
      </c>
      <c r="C16803" s="65" t="s">
        <v>11106</v>
      </c>
      <c r="D16803" s="189" t="s">
        <v>11304</v>
      </c>
      <c r="E16803" s="132">
        <v>46590</v>
      </c>
      <c r="F16803" s="60"/>
      <c r="G16803" s="60">
        <f t="shared" si="287"/>
        <v>-46590</v>
      </c>
      <c r="H16803" s="718" t="s">
        <v>11067</v>
      </c>
    </row>
    <row r="16804" spans="1:8" ht="15" x14ac:dyDescent="0.2">
      <c r="A16804" s="747">
        <v>45195</v>
      </c>
      <c r="B16804" s="65" t="s">
        <v>103</v>
      </c>
      <c r="C16804" s="65" t="s">
        <v>8920</v>
      </c>
      <c r="D16804" s="189" t="s">
        <v>11305</v>
      </c>
      <c r="E16804" s="132">
        <v>21820</v>
      </c>
      <c r="F16804" s="60"/>
      <c r="G16804" s="60">
        <f t="shared" si="287"/>
        <v>-21820</v>
      </c>
      <c r="H16804" s="718" t="s">
        <v>11067</v>
      </c>
    </row>
    <row r="16805" spans="1:8" ht="15" x14ac:dyDescent="0.2">
      <c r="A16805" s="747">
        <v>45195</v>
      </c>
      <c r="B16805" s="65" t="s">
        <v>11020</v>
      </c>
      <c r="C16805" s="65" t="s">
        <v>5791</v>
      </c>
      <c r="D16805" s="189" t="s">
        <v>372</v>
      </c>
      <c r="E16805" s="132">
        <v>900</v>
      </c>
      <c r="F16805" s="60"/>
      <c r="G16805" s="60">
        <f t="shared" si="287"/>
        <v>-900</v>
      </c>
      <c r="H16805" s="718" t="s">
        <v>11067</v>
      </c>
    </row>
    <row r="16806" spans="1:8" ht="15" x14ac:dyDescent="0.2">
      <c r="A16806" s="747">
        <v>45195</v>
      </c>
      <c r="B16806" s="65" t="s">
        <v>11020</v>
      </c>
      <c r="C16806" s="65" t="s">
        <v>5791</v>
      </c>
      <c r="D16806" s="189" t="s">
        <v>10446</v>
      </c>
      <c r="E16806" s="132">
        <v>150</v>
      </c>
      <c r="F16806" s="60"/>
      <c r="G16806" s="60">
        <f t="shared" si="287"/>
        <v>-150</v>
      </c>
      <c r="H16806" s="718" t="s">
        <v>11067</v>
      </c>
    </row>
    <row r="16807" spans="1:8" ht="15" x14ac:dyDescent="0.2">
      <c r="A16807" s="747">
        <v>45195</v>
      </c>
      <c r="B16807" s="65" t="s">
        <v>103</v>
      </c>
      <c r="C16807" s="65" t="s">
        <v>5791</v>
      </c>
      <c r="D16807" s="189" t="s">
        <v>11306</v>
      </c>
      <c r="E16807" s="132">
        <v>530</v>
      </c>
      <c r="F16807" s="60"/>
      <c r="G16807" s="60">
        <f t="shared" si="287"/>
        <v>-530</v>
      </c>
      <c r="H16807" s="718" t="s">
        <v>11067</v>
      </c>
    </row>
    <row r="16808" spans="1:8" ht="15" x14ac:dyDescent="0.2">
      <c r="A16808" s="747">
        <v>45195</v>
      </c>
      <c r="B16808" s="65" t="s">
        <v>10341</v>
      </c>
      <c r="C16808" s="560" t="s">
        <v>11106</v>
      </c>
      <c r="D16808" s="753" t="s">
        <v>11348</v>
      </c>
      <c r="E16808" s="561">
        <v>8000</v>
      </c>
      <c r="F16808" s="60"/>
      <c r="G16808" s="60">
        <f t="shared" si="287"/>
        <v>-8000</v>
      </c>
      <c r="H16808" s="718" t="s">
        <v>11067</v>
      </c>
    </row>
    <row r="16809" spans="1:8" ht="15" x14ac:dyDescent="0.2">
      <c r="A16809" s="747">
        <v>45195</v>
      </c>
      <c r="B16809" s="65" t="s">
        <v>11021</v>
      </c>
      <c r="C16809" s="560" t="s">
        <v>11106</v>
      </c>
      <c r="D16809" s="753" t="s">
        <v>11348</v>
      </c>
      <c r="E16809" s="561">
        <v>8000</v>
      </c>
      <c r="F16809" s="60"/>
      <c r="G16809" s="60">
        <f t="shared" si="287"/>
        <v>-8000</v>
      </c>
      <c r="H16809" s="718" t="s">
        <v>11067</v>
      </c>
    </row>
    <row r="16810" spans="1:8" ht="15" x14ac:dyDescent="0.2">
      <c r="A16810" s="747">
        <v>45195</v>
      </c>
      <c r="B16810" s="65" t="s">
        <v>9463</v>
      </c>
      <c r="C16810" s="560" t="s">
        <v>11106</v>
      </c>
      <c r="D16810" s="753" t="s">
        <v>11348</v>
      </c>
      <c r="E16810" s="561">
        <v>8000</v>
      </c>
      <c r="F16810" s="60"/>
      <c r="G16810" s="60">
        <f t="shared" si="287"/>
        <v>-8000</v>
      </c>
      <c r="H16810" s="718" t="s">
        <v>11067</v>
      </c>
    </row>
    <row r="16811" spans="1:8" ht="15" x14ac:dyDescent="0.2">
      <c r="A16811" s="747">
        <v>45195</v>
      </c>
      <c r="B16811" s="65" t="s">
        <v>10341</v>
      </c>
      <c r="C16811" s="679" t="s">
        <v>11106</v>
      </c>
      <c r="D16811" s="923" t="s">
        <v>11349</v>
      </c>
      <c r="E16811" s="681">
        <v>8784</v>
      </c>
      <c r="F16811" s="60"/>
      <c r="G16811" s="60">
        <f t="shared" si="287"/>
        <v>-8784</v>
      </c>
      <c r="H16811" s="718" t="s">
        <v>11067</v>
      </c>
    </row>
    <row r="16812" spans="1:8" ht="15" x14ac:dyDescent="0.2">
      <c r="A16812" s="747">
        <v>45195</v>
      </c>
      <c r="B16812" s="65" t="s">
        <v>11021</v>
      </c>
      <c r="C16812" s="679" t="s">
        <v>11106</v>
      </c>
      <c r="D16812" s="923" t="s">
        <v>11349</v>
      </c>
      <c r="E16812" s="681">
        <v>8784</v>
      </c>
      <c r="F16812" s="60"/>
      <c r="G16812" s="60">
        <f t="shared" si="287"/>
        <v>-8784</v>
      </c>
      <c r="H16812" s="718" t="s">
        <v>11067</v>
      </c>
    </row>
    <row r="16813" spans="1:8" ht="15" x14ac:dyDescent="0.2">
      <c r="A16813" s="747">
        <v>45195</v>
      </c>
      <c r="B16813" s="65" t="s">
        <v>9463</v>
      </c>
      <c r="C16813" s="679" t="s">
        <v>11106</v>
      </c>
      <c r="D16813" s="923" t="s">
        <v>11349</v>
      </c>
      <c r="E16813" s="681">
        <v>8784</v>
      </c>
      <c r="F16813" s="60"/>
      <c r="G16813" s="60">
        <f t="shared" si="287"/>
        <v>-8784</v>
      </c>
      <c r="H16813" s="718" t="s">
        <v>11067</v>
      </c>
    </row>
    <row r="16814" spans="1:8" ht="15" x14ac:dyDescent="0.2">
      <c r="A16814" s="747">
        <v>45195</v>
      </c>
      <c r="B16814" s="65" t="s">
        <v>11021</v>
      </c>
      <c r="C16814" s="65" t="s">
        <v>11106</v>
      </c>
      <c r="D16814" s="189" t="s">
        <v>11307</v>
      </c>
      <c r="E16814" s="132">
        <v>11400</v>
      </c>
      <c r="F16814" s="60"/>
      <c r="G16814" s="60">
        <f t="shared" si="287"/>
        <v>-11400</v>
      </c>
      <c r="H16814" s="718" t="s">
        <v>11067</v>
      </c>
    </row>
    <row r="16815" spans="1:8" ht="15" x14ac:dyDescent="0.2">
      <c r="A16815" s="747">
        <v>45195</v>
      </c>
      <c r="B16815" s="65" t="s">
        <v>9877</v>
      </c>
      <c r="C16815" s="65" t="s">
        <v>11215</v>
      </c>
      <c r="D16815" s="189" t="s">
        <v>11308</v>
      </c>
      <c r="E16815" s="132">
        <v>15000</v>
      </c>
      <c r="F16815" s="60"/>
      <c r="G16815" s="60">
        <f t="shared" si="287"/>
        <v>-15000</v>
      </c>
      <c r="H16815" s="718" t="s">
        <v>11067</v>
      </c>
    </row>
    <row r="16816" spans="1:8" ht="15" x14ac:dyDescent="0.2">
      <c r="A16816" s="747">
        <v>45195</v>
      </c>
      <c r="B16816" s="65" t="s">
        <v>25</v>
      </c>
      <c r="C16816" s="65" t="s">
        <v>8230</v>
      </c>
      <c r="D16816" s="189" t="s">
        <v>6365</v>
      </c>
      <c r="E16816" s="132">
        <v>210</v>
      </c>
      <c r="F16816" s="60"/>
      <c r="G16816" s="60">
        <f t="shared" si="287"/>
        <v>-210</v>
      </c>
      <c r="H16816" s="718" t="s">
        <v>11067</v>
      </c>
    </row>
    <row r="16817" spans="1:8" ht="15" x14ac:dyDescent="0.2">
      <c r="A16817" s="747">
        <v>45195</v>
      </c>
      <c r="B16817" s="65" t="s">
        <v>103</v>
      </c>
      <c r="C16817" s="65" t="s">
        <v>5388</v>
      </c>
      <c r="D16817" s="189" t="s">
        <v>11309</v>
      </c>
      <c r="E16817" s="132">
        <v>7500</v>
      </c>
      <c r="F16817" s="60"/>
      <c r="G16817" s="60">
        <f t="shared" si="287"/>
        <v>-7500</v>
      </c>
      <c r="H16817" s="718" t="s">
        <v>11067</v>
      </c>
    </row>
    <row r="16818" spans="1:8" ht="15" x14ac:dyDescent="0.2">
      <c r="A16818" s="747">
        <v>45195</v>
      </c>
      <c r="B16818" s="65" t="s">
        <v>103</v>
      </c>
      <c r="C16818" s="65" t="s">
        <v>103</v>
      </c>
      <c r="D16818" s="189" t="s">
        <v>10320</v>
      </c>
      <c r="E16818" s="132">
        <v>3500</v>
      </c>
      <c r="F16818" s="60"/>
      <c r="G16818" s="60">
        <f t="shared" si="287"/>
        <v>-3500</v>
      </c>
      <c r="H16818" s="718" t="s">
        <v>11067</v>
      </c>
    </row>
    <row r="16819" spans="1:8" ht="15" x14ac:dyDescent="0.2">
      <c r="A16819" s="747">
        <v>45195</v>
      </c>
      <c r="B16819" s="65" t="s">
        <v>11020</v>
      </c>
      <c r="C16819" s="65" t="s">
        <v>11106</v>
      </c>
      <c r="D16819" s="189" t="s">
        <v>11310</v>
      </c>
      <c r="E16819" s="132">
        <v>68500</v>
      </c>
      <c r="F16819" s="60"/>
      <c r="G16819" s="60">
        <f t="shared" si="287"/>
        <v>-68500</v>
      </c>
      <c r="H16819" s="718" t="s">
        <v>11067</v>
      </c>
    </row>
    <row r="16820" spans="1:8" ht="15" x14ac:dyDescent="0.2">
      <c r="A16820" s="747">
        <v>45195</v>
      </c>
      <c r="B16820" s="65" t="s">
        <v>11020</v>
      </c>
      <c r="C16820" s="65" t="s">
        <v>5791</v>
      </c>
      <c r="D16820" s="189" t="s">
        <v>372</v>
      </c>
      <c r="E16820" s="132">
        <v>1700</v>
      </c>
      <c r="F16820" s="60"/>
      <c r="G16820" s="60">
        <f t="shared" si="287"/>
        <v>-1700</v>
      </c>
      <c r="H16820" s="718" t="s">
        <v>11067</v>
      </c>
    </row>
    <row r="16821" spans="1:8" ht="24" x14ac:dyDescent="0.2">
      <c r="A16821" s="747">
        <v>45195</v>
      </c>
      <c r="B16821" s="65" t="s">
        <v>11205</v>
      </c>
      <c r="C16821" s="65" t="s">
        <v>6843</v>
      </c>
      <c r="D16821" s="189" t="s">
        <v>11311</v>
      </c>
      <c r="E16821" s="132">
        <v>10000</v>
      </c>
      <c r="F16821" s="60"/>
      <c r="G16821" s="60">
        <f t="shared" si="287"/>
        <v>-10000</v>
      </c>
      <c r="H16821" s="718" t="s">
        <v>11067</v>
      </c>
    </row>
    <row r="16822" spans="1:8" ht="15" x14ac:dyDescent="0.2">
      <c r="A16822" s="747">
        <v>45195</v>
      </c>
      <c r="B16822" s="65" t="s">
        <v>9877</v>
      </c>
      <c r="C16822" s="65" t="s">
        <v>11312</v>
      </c>
      <c r="D16822" s="189" t="s">
        <v>11313</v>
      </c>
      <c r="E16822" s="132">
        <v>10000</v>
      </c>
      <c r="F16822" s="60"/>
      <c r="G16822" s="60">
        <f t="shared" si="287"/>
        <v>-10000</v>
      </c>
      <c r="H16822" s="718" t="s">
        <v>11067</v>
      </c>
    </row>
    <row r="16823" spans="1:8" ht="15" x14ac:dyDescent="0.2">
      <c r="A16823" s="747">
        <v>45195</v>
      </c>
      <c r="B16823" s="65" t="s">
        <v>10341</v>
      </c>
      <c r="C16823" s="65" t="s">
        <v>5791</v>
      </c>
      <c r="D16823" s="189" t="s">
        <v>738</v>
      </c>
      <c r="E16823" s="132">
        <v>1600</v>
      </c>
      <c r="F16823" s="60"/>
      <c r="G16823" s="60">
        <f t="shared" si="287"/>
        <v>-1600</v>
      </c>
      <c r="H16823" s="718" t="s">
        <v>11067</v>
      </c>
    </row>
    <row r="16824" spans="1:8" ht="15" x14ac:dyDescent="0.2">
      <c r="A16824" s="747">
        <v>45195</v>
      </c>
      <c r="B16824" s="65" t="s">
        <v>10686</v>
      </c>
      <c r="C16824" s="65" t="s">
        <v>5791</v>
      </c>
      <c r="D16824" s="189" t="s">
        <v>738</v>
      </c>
      <c r="E16824" s="132">
        <v>1600</v>
      </c>
      <c r="F16824" s="60"/>
      <c r="G16824" s="60">
        <f t="shared" si="287"/>
        <v>-1600</v>
      </c>
      <c r="H16824" s="718" t="s">
        <v>11067</v>
      </c>
    </row>
    <row r="16825" spans="1:8" ht="15" x14ac:dyDescent="0.2">
      <c r="A16825" s="747">
        <v>45195</v>
      </c>
      <c r="B16825" s="65" t="s">
        <v>11021</v>
      </c>
      <c r="C16825" s="65" t="s">
        <v>5791</v>
      </c>
      <c r="D16825" s="189" t="s">
        <v>738</v>
      </c>
      <c r="E16825" s="132">
        <v>1600</v>
      </c>
      <c r="F16825" s="60"/>
      <c r="G16825" s="60">
        <f t="shared" si="287"/>
        <v>-1600</v>
      </c>
      <c r="H16825" s="718" t="s">
        <v>11067</v>
      </c>
    </row>
    <row r="16826" spans="1:8" ht="15" x14ac:dyDescent="0.2">
      <c r="A16826" s="747">
        <v>45195</v>
      </c>
      <c r="B16826" s="65" t="s">
        <v>9940</v>
      </c>
      <c r="C16826" s="65" t="s">
        <v>799</v>
      </c>
      <c r="D16826" s="189" t="s">
        <v>11124</v>
      </c>
      <c r="E16826" s="132">
        <v>25000</v>
      </c>
      <c r="F16826" s="60"/>
      <c r="G16826" s="132">
        <f t="shared" ref="G16826:G16831" si="288">F16826-E16826</f>
        <v>-25000</v>
      </c>
      <c r="H16826" s="718" t="s">
        <v>11067</v>
      </c>
    </row>
    <row r="16827" spans="1:8" ht="15" x14ac:dyDescent="0.2">
      <c r="A16827" s="747">
        <v>45195</v>
      </c>
      <c r="B16827" s="65" t="s">
        <v>10095</v>
      </c>
      <c r="C16827" s="65" t="s">
        <v>799</v>
      </c>
      <c r="D16827" s="189" t="s">
        <v>11124</v>
      </c>
      <c r="E16827" s="132">
        <v>25000</v>
      </c>
      <c r="F16827" s="60"/>
      <c r="G16827" s="132">
        <f t="shared" si="288"/>
        <v>-25000</v>
      </c>
      <c r="H16827" s="718" t="s">
        <v>11067</v>
      </c>
    </row>
    <row r="16828" spans="1:8" ht="15" x14ac:dyDescent="0.2">
      <c r="A16828" s="747">
        <v>45195</v>
      </c>
      <c r="B16828" s="65" t="s">
        <v>10341</v>
      </c>
      <c r="C16828" s="65" t="s">
        <v>799</v>
      </c>
      <c r="D16828" s="189" t="s">
        <v>11125</v>
      </c>
      <c r="E16828" s="132">
        <v>25000</v>
      </c>
      <c r="F16828" s="60"/>
      <c r="G16828" s="132">
        <f t="shared" si="288"/>
        <v>-25000</v>
      </c>
      <c r="H16828" s="718" t="s">
        <v>11067</v>
      </c>
    </row>
    <row r="16829" spans="1:8" ht="15" x14ac:dyDescent="0.2">
      <c r="A16829" s="747">
        <v>45195</v>
      </c>
      <c r="B16829" s="65" t="s">
        <v>10686</v>
      </c>
      <c r="C16829" s="65" t="s">
        <v>799</v>
      </c>
      <c r="D16829" s="189" t="s">
        <v>11125</v>
      </c>
      <c r="E16829" s="132">
        <v>25000</v>
      </c>
      <c r="F16829" s="60"/>
      <c r="G16829" s="132">
        <f t="shared" si="288"/>
        <v>-25000</v>
      </c>
      <c r="H16829" s="718" t="s">
        <v>11067</v>
      </c>
    </row>
    <row r="16830" spans="1:8" ht="15" x14ac:dyDescent="0.2">
      <c r="A16830" s="747">
        <v>45195</v>
      </c>
      <c r="B16830" s="65" t="s">
        <v>25</v>
      </c>
      <c r="C16830" s="65" t="s">
        <v>799</v>
      </c>
      <c r="D16830" s="189" t="s">
        <v>11235</v>
      </c>
      <c r="E16830" s="132">
        <v>80000</v>
      </c>
      <c r="F16830" s="60"/>
      <c r="G16830" s="132">
        <f t="shared" si="288"/>
        <v>-80000</v>
      </c>
      <c r="H16830" s="718" t="s">
        <v>11067</v>
      </c>
    </row>
    <row r="16831" spans="1:8" ht="15" x14ac:dyDescent="0.2">
      <c r="A16831" s="747">
        <v>45195</v>
      </c>
      <c r="B16831" s="65" t="s">
        <v>10288</v>
      </c>
      <c r="C16831" s="65" t="s">
        <v>799</v>
      </c>
      <c r="D16831" s="189" t="s">
        <v>9118</v>
      </c>
      <c r="E16831" s="132">
        <v>5000</v>
      </c>
      <c r="F16831" s="60"/>
      <c r="G16831" s="132">
        <f t="shared" si="288"/>
        <v>-5000</v>
      </c>
      <c r="H16831" s="718" t="s">
        <v>11067</v>
      </c>
    </row>
    <row r="16832" spans="1:8" ht="15" x14ac:dyDescent="0.2">
      <c r="A16832" s="747">
        <v>45195</v>
      </c>
      <c r="B16832" s="43" t="s">
        <v>103</v>
      </c>
      <c r="C16832" s="65" t="s">
        <v>799</v>
      </c>
      <c r="D16832" s="807" t="s">
        <v>11398</v>
      </c>
      <c r="E16832" s="60">
        <v>22000</v>
      </c>
      <c r="F16832" s="60"/>
      <c r="G16832" s="132">
        <f t="shared" ref="G16832:G16847" si="289">F16832-E16832</f>
        <v>-22000</v>
      </c>
      <c r="H16832" s="718" t="s">
        <v>11067</v>
      </c>
    </row>
    <row r="16833" spans="1:8" ht="15" x14ac:dyDescent="0.2">
      <c r="A16833" s="747">
        <v>45195</v>
      </c>
      <c r="B16833" s="43" t="s">
        <v>10132</v>
      </c>
      <c r="C16833" s="65" t="s">
        <v>799</v>
      </c>
      <c r="D16833" s="807" t="s">
        <v>11399</v>
      </c>
      <c r="E16833" s="60">
        <v>207637.5</v>
      </c>
      <c r="F16833" s="60"/>
      <c r="G16833" s="132">
        <f t="shared" si="289"/>
        <v>-207637.5</v>
      </c>
      <c r="H16833" s="718" t="s">
        <v>11067</v>
      </c>
    </row>
    <row r="16834" spans="1:8" ht="15" x14ac:dyDescent="0.2">
      <c r="A16834" s="747">
        <v>45195</v>
      </c>
      <c r="B16834" s="43" t="s">
        <v>37</v>
      </c>
      <c r="C16834" s="65" t="s">
        <v>799</v>
      </c>
      <c r="D16834" s="807" t="s">
        <v>183</v>
      </c>
      <c r="E16834" s="60">
        <v>127466.66666666666</v>
      </c>
      <c r="F16834" s="60"/>
      <c r="G16834" s="132">
        <f t="shared" si="289"/>
        <v>-127466.66666666666</v>
      </c>
      <c r="H16834" s="718" t="s">
        <v>11067</v>
      </c>
    </row>
    <row r="16835" spans="1:8" ht="15" x14ac:dyDescent="0.2">
      <c r="A16835" s="747">
        <v>45195</v>
      </c>
      <c r="B16835" s="43" t="s">
        <v>2957</v>
      </c>
      <c r="C16835" s="65" t="s">
        <v>799</v>
      </c>
      <c r="D16835" s="807" t="s">
        <v>11400</v>
      </c>
      <c r="E16835" s="60">
        <v>298300.00000000006</v>
      </c>
      <c r="F16835" s="60"/>
      <c r="G16835" s="132">
        <f t="shared" si="289"/>
        <v>-298300.00000000006</v>
      </c>
      <c r="H16835" s="718" t="s">
        <v>11067</v>
      </c>
    </row>
    <row r="16836" spans="1:8" ht="15" x14ac:dyDescent="0.2">
      <c r="A16836" s="747">
        <v>45195</v>
      </c>
      <c r="B16836" s="43" t="s">
        <v>9463</v>
      </c>
      <c r="C16836" s="65" t="s">
        <v>799</v>
      </c>
      <c r="D16836" s="807" t="s">
        <v>11401</v>
      </c>
      <c r="E16836" s="60">
        <v>168295.83333333331</v>
      </c>
      <c r="F16836" s="60"/>
      <c r="G16836" s="132">
        <f t="shared" si="289"/>
        <v>-168295.83333333331</v>
      </c>
      <c r="H16836" s="718" t="s">
        <v>11067</v>
      </c>
    </row>
    <row r="16837" spans="1:8" ht="15" x14ac:dyDescent="0.2">
      <c r="A16837" s="747">
        <v>45195</v>
      </c>
      <c r="B16837" s="43" t="s">
        <v>10341</v>
      </c>
      <c r="C16837" s="65" t="s">
        <v>799</v>
      </c>
      <c r="D16837" s="807" t="s">
        <v>11402</v>
      </c>
      <c r="E16837" s="60">
        <v>45000</v>
      </c>
      <c r="F16837" s="60"/>
      <c r="G16837" s="132">
        <f t="shared" si="289"/>
        <v>-45000</v>
      </c>
      <c r="H16837" s="718" t="s">
        <v>11067</v>
      </c>
    </row>
    <row r="16838" spans="1:8" ht="15" x14ac:dyDescent="0.2">
      <c r="A16838" s="747">
        <v>45195</v>
      </c>
      <c r="B16838" s="43" t="s">
        <v>3979</v>
      </c>
      <c r="C16838" s="65" t="s">
        <v>799</v>
      </c>
      <c r="D16838" s="807" t="s">
        <v>11411</v>
      </c>
      <c r="E16838" s="60">
        <v>151879</v>
      </c>
      <c r="F16838" s="60"/>
      <c r="G16838" s="132">
        <f t="shared" si="289"/>
        <v>-151879</v>
      </c>
      <c r="H16838" s="718" t="s">
        <v>11067</v>
      </c>
    </row>
    <row r="16839" spans="1:8" ht="15" x14ac:dyDescent="0.2">
      <c r="A16839" s="747">
        <v>45195</v>
      </c>
      <c r="B16839" s="43" t="s">
        <v>103</v>
      </c>
      <c r="C16839" s="65" t="s">
        <v>799</v>
      </c>
      <c r="D16839" s="807" t="s">
        <v>10246</v>
      </c>
      <c r="E16839" s="60">
        <v>208000</v>
      </c>
      <c r="F16839" s="60"/>
      <c r="G16839" s="132">
        <f t="shared" si="289"/>
        <v>-208000</v>
      </c>
      <c r="H16839" s="718" t="s">
        <v>11067</v>
      </c>
    </row>
    <row r="16840" spans="1:8" ht="15" x14ac:dyDescent="0.2">
      <c r="A16840" s="747">
        <v>45195</v>
      </c>
      <c r="B16840" s="43" t="s">
        <v>3978</v>
      </c>
      <c r="C16840" s="65" t="s">
        <v>799</v>
      </c>
      <c r="D16840" s="807" t="s">
        <v>11413</v>
      </c>
      <c r="E16840" s="60">
        <v>126700</v>
      </c>
      <c r="F16840" s="60"/>
      <c r="G16840" s="132">
        <f t="shared" si="289"/>
        <v>-126700</v>
      </c>
      <c r="H16840" s="718" t="s">
        <v>11067</v>
      </c>
    </row>
    <row r="16841" spans="1:8" ht="15" x14ac:dyDescent="0.2">
      <c r="A16841" s="747">
        <v>45195</v>
      </c>
      <c r="B16841" s="43" t="s">
        <v>10686</v>
      </c>
      <c r="C16841" s="65" t="s">
        <v>799</v>
      </c>
      <c r="D16841" s="807" t="s">
        <v>11414</v>
      </c>
      <c r="E16841" s="60">
        <v>45000</v>
      </c>
      <c r="F16841" s="60"/>
      <c r="G16841" s="132">
        <f t="shared" si="289"/>
        <v>-45000</v>
      </c>
      <c r="H16841" s="718" t="s">
        <v>11067</v>
      </c>
    </row>
    <row r="16842" spans="1:8" ht="15" x14ac:dyDescent="0.2">
      <c r="A16842" s="747">
        <v>45195</v>
      </c>
      <c r="B16842" s="43" t="s">
        <v>10341</v>
      </c>
      <c r="C16842" s="65" t="s">
        <v>799</v>
      </c>
      <c r="D16842" s="807" t="s">
        <v>11415</v>
      </c>
      <c r="E16842" s="60">
        <v>76670</v>
      </c>
      <c r="F16842" s="60"/>
      <c r="G16842" s="132">
        <f t="shared" si="289"/>
        <v>-76670</v>
      </c>
      <c r="H16842" s="718" t="s">
        <v>11067</v>
      </c>
    </row>
    <row r="16843" spans="1:8" ht="15" x14ac:dyDescent="0.2">
      <c r="A16843" s="747">
        <v>45195</v>
      </c>
      <c r="B16843" s="43" t="s">
        <v>10405</v>
      </c>
      <c r="C16843" s="65" t="s">
        <v>799</v>
      </c>
      <c r="D16843" s="807" t="s">
        <v>10861</v>
      </c>
      <c r="E16843" s="60">
        <v>66710</v>
      </c>
      <c r="F16843" s="60"/>
      <c r="G16843" s="132">
        <f t="shared" si="289"/>
        <v>-66710</v>
      </c>
      <c r="H16843" s="718" t="s">
        <v>11067</v>
      </c>
    </row>
    <row r="16844" spans="1:8" ht="15" x14ac:dyDescent="0.2">
      <c r="A16844" s="747">
        <v>45195</v>
      </c>
      <c r="B16844" s="43" t="s">
        <v>9516</v>
      </c>
      <c r="C16844" s="65" t="s">
        <v>799</v>
      </c>
      <c r="D16844" s="807" t="s">
        <v>11432</v>
      </c>
      <c r="E16844" s="60">
        <v>6230</v>
      </c>
      <c r="F16844" s="60"/>
      <c r="G16844" s="132">
        <f t="shared" si="289"/>
        <v>-6230</v>
      </c>
      <c r="H16844" s="718" t="s">
        <v>11067</v>
      </c>
    </row>
    <row r="16845" spans="1:8" ht="15" x14ac:dyDescent="0.2">
      <c r="A16845" s="747">
        <v>45195</v>
      </c>
      <c r="B16845" s="43" t="s">
        <v>11139</v>
      </c>
      <c r="C16845" s="65" t="s">
        <v>799</v>
      </c>
      <c r="D16845" s="807" t="s">
        <v>11149</v>
      </c>
      <c r="E16845" s="60">
        <v>26350</v>
      </c>
      <c r="F16845" s="60"/>
      <c r="G16845" s="132">
        <f t="shared" si="289"/>
        <v>-26350</v>
      </c>
      <c r="H16845" s="718" t="s">
        <v>11067</v>
      </c>
    </row>
    <row r="16846" spans="1:8" ht="15" x14ac:dyDescent="0.2">
      <c r="A16846" s="747">
        <v>45195</v>
      </c>
      <c r="B16846" s="43" t="s">
        <v>10686</v>
      </c>
      <c r="C16846" s="65" t="s">
        <v>2524</v>
      </c>
      <c r="D16846" s="807" t="s">
        <v>11485</v>
      </c>
      <c r="E16846" s="60">
        <v>24000</v>
      </c>
      <c r="F16846" s="60"/>
      <c r="G16846" s="132">
        <f t="shared" si="289"/>
        <v>-24000</v>
      </c>
      <c r="H16846" s="718" t="s">
        <v>11067</v>
      </c>
    </row>
    <row r="16847" spans="1:8" ht="15" x14ac:dyDescent="0.2">
      <c r="A16847" s="747">
        <v>45195</v>
      </c>
      <c r="B16847" s="43" t="s">
        <v>11209</v>
      </c>
      <c r="C16847" s="65" t="s">
        <v>799</v>
      </c>
      <c r="D16847" s="807" t="s">
        <v>11584</v>
      </c>
      <c r="E16847" s="60">
        <v>32000</v>
      </c>
      <c r="F16847" s="60"/>
      <c r="G16847" s="132">
        <f t="shared" si="289"/>
        <v>-32000</v>
      </c>
      <c r="H16847" s="718" t="s">
        <v>11067</v>
      </c>
    </row>
    <row r="16848" spans="1:8" ht="15" x14ac:dyDescent="0.2">
      <c r="A16848" s="747">
        <v>45195</v>
      </c>
      <c r="B16848" s="65" t="s">
        <v>103</v>
      </c>
      <c r="C16848" s="65" t="s">
        <v>3024</v>
      </c>
      <c r="D16848" s="189" t="s">
        <v>372</v>
      </c>
      <c r="E16848" s="132">
        <v>5360</v>
      </c>
      <c r="F16848" s="60"/>
      <c r="G16848" s="60">
        <f t="shared" si="287"/>
        <v>-5360</v>
      </c>
      <c r="H16848" s="718" t="s">
        <v>11067</v>
      </c>
    </row>
    <row r="16849" spans="1:8" ht="15" x14ac:dyDescent="0.2">
      <c r="A16849" s="747">
        <v>45195</v>
      </c>
      <c r="B16849" s="65" t="s">
        <v>103</v>
      </c>
      <c r="C16849" s="65" t="s">
        <v>8230</v>
      </c>
      <c r="D16849" s="189" t="s">
        <v>6392</v>
      </c>
      <c r="E16849" s="132">
        <v>36259</v>
      </c>
      <c r="F16849" s="60"/>
      <c r="G16849" s="60">
        <f t="shared" si="287"/>
        <v>-36259</v>
      </c>
      <c r="H16849" s="718" t="s">
        <v>11067</v>
      </c>
    </row>
    <row r="16850" spans="1:8" ht="15" x14ac:dyDescent="0.2">
      <c r="A16850" s="747">
        <v>45195</v>
      </c>
      <c r="B16850" s="65" t="s">
        <v>25</v>
      </c>
      <c r="C16850" s="65" t="s">
        <v>8230</v>
      </c>
      <c r="D16850" s="189" t="s">
        <v>6392</v>
      </c>
      <c r="E16850" s="132">
        <v>16436</v>
      </c>
      <c r="F16850" s="60"/>
      <c r="G16850" s="60">
        <f t="shared" si="287"/>
        <v>-16436</v>
      </c>
      <c r="H16850" s="718" t="s">
        <v>11067</v>
      </c>
    </row>
    <row r="16851" spans="1:8" ht="15" x14ac:dyDescent="0.2">
      <c r="A16851" s="747">
        <v>45195</v>
      </c>
      <c r="B16851" s="65" t="s">
        <v>25</v>
      </c>
      <c r="C16851" s="65" t="s">
        <v>8230</v>
      </c>
      <c r="D16851" s="189" t="s">
        <v>7030</v>
      </c>
      <c r="E16851" s="132">
        <v>46501</v>
      </c>
      <c r="F16851" s="60"/>
      <c r="G16851" s="60">
        <f t="shared" si="287"/>
        <v>-46501</v>
      </c>
      <c r="H16851" s="718" t="s">
        <v>11067</v>
      </c>
    </row>
    <row r="16852" spans="1:8" ht="15" x14ac:dyDescent="0.2">
      <c r="A16852" s="747">
        <v>45195</v>
      </c>
      <c r="B16852" s="65" t="s">
        <v>10260</v>
      </c>
      <c r="C16852" s="659" t="s">
        <v>8483</v>
      </c>
      <c r="D16852" s="922" t="s">
        <v>11342</v>
      </c>
      <c r="E16852" s="660">
        <v>158496</v>
      </c>
      <c r="F16852" s="60"/>
      <c r="G16852" s="60">
        <f t="shared" ref="G16852:G16857" si="290">F16852-E16852</f>
        <v>-158496</v>
      </c>
      <c r="H16852" s="718" t="s">
        <v>11067</v>
      </c>
    </row>
    <row r="16853" spans="1:8" ht="15" x14ac:dyDescent="0.2">
      <c r="A16853" s="747">
        <v>45195</v>
      </c>
      <c r="B16853" s="65" t="s">
        <v>10681</v>
      </c>
      <c r="C16853" s="659" t="s">
        <v>8483</v>
      </c>
      <c r="D16853" s="922" t="s">
        <v>11342</v>
      </c>
      <c r="E16853" s="660">
        <v>11574</v>
      </c>
      <c r="F16853" s="60"/>
      <c r="G16853" s="60">
        <f t="shared" si="290"/>
        <v>-11574</v>
      </c>
      <c r="H16853" s="718" t="s">
        <v>11067</v>
      </c>
    </row>
    <row r="16854" spans="1:8" ht="15" x14ac:dyDescent="0.2">
      <c r="A16854" s="747">
        <v>45195</v>
      </c>
      <c r="B16854" s="65" t="s">
        <v>9463</v>
      </c>
      <c r="C16854" s="659" t="s">
        <v>8483</v>
      </c>
      <c r="D16854" s="922" t="s">
        <v>11342</v>
      </c>
      <c r="E16854" s="660">
        <v>120076</v>
      </c>
      <c r="F16854" s="60"/>
      <c r="G16854" s="60">
        <f t="shared" si="290"/>
        <v>-120076</v>
      </c>
      <c r="H16854" s="718" t="s">
        <v>11067</v>
      </c>
    </row>
    <row r="16855" spans="1:8" ht="15" x14ac:dyDescent="0.2">
      <c r="A16855" s="747">
        <v>45195</v>
      </c>
      <c r="B16855" s="65" t="s">
        <v>10488</v>
      </c>
      <c r="C16855" s="659" t="s">
        <v>8483</v>
      </c>
      <c r="D16855" s="922" t="s">
        <v>11342</v>
      </c>
      <c r="E16855" s="660">
        <v>209438</v>
      </c>
      <c r="F16855" s="60"/>
      <c r="G16855" s="60">
        <f t="shared" si="290"/>
        <v>-209438</v>
      </c>
      <c r="H16855" s="718" t="s">
        <v>11067</v>
      </c>
    </row>
    <row r="16856" spans="1:8" ht="15" x14ac:dyDescent="0.2">
      <c r="A16856" s="747">
        <v>45195</v>
      </c>
      <c r="B16856" s="65" t="s">
        <v>11191</v>
      </c>
      <c r="C16856" s="659" t="s">
        <v>8483</v>
      </c>
      <c r="D16856" s="922" t="s">
        <v>11342</v>
      </c>
      <c r="E16856" s="660">
        <v>203556</v>
      </c>
      <c r="F16856" s="60"/>
      <c r="G16856" s="60">
        <f t="shared" si="290"/>
        <v>-203556</v>
      </c>
      <c r="H16856" s="718" t="s">
        <v>11067</v>
      </c>
    </row>
    <row r="16857" spans="1:8" ht="15" x14ac:dyDescent="0.2">
      <c r="A16857" s="747">
        <v>45195</v>
      </c>
      <c r="B16857" s="65" t="s">
        <v>10686</v>
      </c>
      <c r="C16857" s="659" t="s">
        <v>8483</v>
      </c>
      <c r="D16857" s="922" t="s">
        <v>11342</v>
      </c>
      <c r="E16857" s="660">
        <v>296860</v>
      </c>
      <c r="F16857" s="60"/>
      <c r="G16857" s="60">
        <f t="shared" si="290"/>
        <v>-296860</v>
      </c>
      <c r="H16857" s="718" t="s">
        <v>11067</v>
      </c>
    </row>
    <row r="16858" spans="1:8" ht="15" x14ac:dyDescent="0.2">
      <c r="A16858" s="747">
        <v>45195</v>
      </c>
      <c r="B16858" s="65" t="s">
        <v>10681</v>
      </c>
      <c r="C16858" s="679" t="s">
        <v>7538</v>
      </c>
      <c r="D16858" s="923" t="s">
        <v>11332</v>
      </c>
      <c r="E16858" s="681">
        <v>586928</v>
      </c>
      <c r="F16858" s="60"/>
      <c r="G16858" s="60">
        <f t="shared" si="287"/>
        <v>-586928</v>
      </c>
      <c r="H16858" s="718" t="s">
        <v>11067</v>
      </c>
    </row>
    <row r="16859" spans="1:8" ht="15" x14ac:dyDescent="0.2">
      <c r="A16859" s="747">
        <v>45195</v>
      </c>
      <c r="B16859" s="65" t="s">
        <v>9769</v>
      </c>
      <c r="C16859" s="679" t="s">
        <v>7538</v>
      </c>
      <c r="D16859" s="923" t="s">
        <v>11332</v>
      </c>
      <c r="E16859" s="681">
        <v>130436</v>
      </c>
      <c r="F16859" s="60"/>
      <c r="G16859" s="60">
        <f t="shared" si="287"/>
        <v>-130436</v>
      </c>
      <c r="H16859" s="718" t="s">
        <v>11067</v>
      </c>
    </row>
    <row r="16860" spans="1:8" ht="15" x14ac:dyDescent="0.2">
      <c r="A16860" s="747">
        <v>45195</v>
      </c>
      <c r="B16860" s="65" t="s">
        <v>10405</v>
      </c>
      <c r="C16860" s="679" t="s">
        <v>7538</v>
      </c>
      <c r="D16860" s="923" t="s">
        <v>11332</v>
      </c>
      <c r="E16860" s="681">
        <v>82636</v>
      </c>
      <c r="F16860" s="60"/>
      <c r="G16860" s="60">
        <f t="shared" si="287"/>
        <v>-82636</v>
      </c>
      <c r="H16860" s="718" t="s">
        <v>11067</v>
      </c>
    </row>
    <row r="16861" spans="1:8" ht="19.5" customHeight="1" x14ac:dyDescent="0.2">
      <c r="A16861" s="747">
        <v>45195</v>
      </c>
      <c r="B16861" s="65" t="s">
        <v>10341</v>
      </c>
      <c r="C16861" s="560" t="s">
        <v>11106</v>
      </c>
      <c r="D16861" s="753" t="s">
        <v>11315</v>
      </c>
      <c r="E16861" s="561">
        <v>47817</v>
      </c>
      <c r="F16861" s="60"/>
      <c r="G16861" s="60">
        <f t="shared" si="287"/>
        <v>-47817</v>
      </c>
      <c r="H16861" s="718" t="s">
        <v>11067</v>
      </c>
    </row>
    <row r="16862" spans="1:8" ht="19.5" customHeight="1" x14ac:dyDescent="0.2">
      <c r="A16862" s="747">
        <v>45195</v>
      </c>
      <c r="B16862" s="65" t="s">
        <v>11021</v>
      </c>
      <c r="C16862" s="560" t="s">
        <v>11106</v>
      </c>
      <c r="D16862" s="753" t="s">
        <v>11315</v>
      </c>
      <c r="E16862" s="561">
        <v>47817</v>
      </c>
      <c r="F16862" s="60"/>
      <c r="G16862" s="60">
        <f t="shared" si="287"/>
        <v>-47817</v>
      </c>
      <c r="H16862" s="718" t="s">
        <v>11067</v>
      </c>
    </row>
    <row r="16863" spans="1:8" ht="19.5" customHeight="1" x14ac:dyDescent="0.2">
      <c r="A16863" s="747">
        <v>45195</v>
      </c>
      <c r="B16863" s="65" t="s">
        <v>10686</v>
      </c>
      <c r="C16863" s="560" t="s">
        <v>11106</v>
      </c>
      <c r="D16863" s="753" t="s">
        <v>11315</v>
      </c>
      <c r="E16863" s="561">
        <v>47817</v>
      </c>
      <c r="F16863" s="60"/>
      <c r="G16863" s="60">
        <f t="shared" si="287"/>
        <v>-47817</v>
      </c>
      <c r="H16863" s="718" t="s">
        <v>11067</v>
      </c>
    </row>
    <row r="16864" spans="1:8" ht="24" x14ac:dyDescent="0.2">
      <c r="A16864" s="747">
        <v>45195</v>
      </c>
      <c r="B16864" s="65" t="s">
        <v>8974</v>
      </c>
      <c r="C16864" s="65" t="s">
        <v>11106</v>
      </c>
      <c r="D16864" s="189" t="s">
        <v>11314</v>
      </c>
      <c r="E16864" s="132">
        <v>37000</v>
      </c>
      <c r="F16864" s="60"/>
      <c r="G16864" s="60">
        <f t="shared" si="287"/>
        <v>-37000</v>
      </c>
      <c r="H16864" s="718" t="s">
        <v>11067</v>
      </c>
    </row>
    <row r="16865" spans="1:8" ht="15" x14ac:dyDescent="0.2">
      <c r="A16865" s="747">
        <v>45196</v>
      </c>
      <c r="B16865" s="65" t="s">
        <v>9877</v>
      </c>
      <c r="C16865" s="65" t="s">
        <v>11106</v>
      </c>
      <c r="D16865" s="189" t="s">
        <v>7004</v>
      </c>
      <c r="E16865" s="132">
        <v>20300</v>
      </c>
      <c r="F16865" s="60"/>
      <c r="G16865" s="60">
        <f t="shared" si="287"/>
        <v>-20300</v>
      </c>
      <c r="H16865" s="718" t="s">
        <v>11067</v>
      </c>
    </row>
    <row r="16866" spans="1:8" ht="15" x14ac:dyDescent="0.2">
      <c r="A16866" s="747">
        <v>45196</v>
      </c>
      <c r="B16866" s="65" t="s">
        <v>8752</v>
      </c>
      <c r="C16866" s="65" t="s">
        <v>5791</v>
      </c>
      <c r="D16866" s="189" t="s">
        <v>10446</v>
      </c>
      <c r="E16866" s="132">
        <v>250</v>
      </c>
      <c r="F16866" s="60"/>
      <c r="G16866" s="60">
        <f t="shared" ref="G16866:G16878" si="291">F16866-E16866</f>
        <v>-250</v>
      </c>
      <c r="H16866" s="718" t="s">
        <v>11067</v>
      </c>
    </row>
    <row r="16867" spans="1:8" ht="15" x14ac:dyDescent="0.2">
      <c r="A16867" s="747">
        <v>45196</v>
      </c>
      <c r="B16867" s="65" t="s">
        <v>9463</v>
      </c>
      <c r="C16867" s="65" t="s">
        <v>11106</v>
      </c>
      <c r="D16867" s="189" t="s">
        <v>11333</v>
      </c>
      <c r="E16867" s="132">
        <v>10300</v>
      </c>
      <c r="F16867" s="60"/>
      <c r="G16867" s="60">
        <f t="shared" si="291"/>
        <v>-10300</v>
      </c>
      <c r="H16867" s="718" t="s">
        <v>11067</v>
      </c>
    </row>
    <row r="16868" spans="1:8" ht="15" x14ac:dyDescent="0.2">
      <c r="A16868" s="747">
        <v>45196</v>
      </c>
      <c r="B16868" s="65" t="s">
        <v>103</v>
      </c>
      <c r="C16868" s="65" t="s">
        <v>394</v>
      </c>
      <c r="D16868" s="189" t="s">
        <v>11334</v>
      </c>
      <c r="E16868" s="132">
        <v>8000</v>
      </c>
      <c r="F16868" s="60"/>
      <c r="G16868" s="60">
        <f t="shared" si="291"/>
        <v>-8000</v>
      </c>
      <c r="H16868" s="718" t="s">
        <v>11067</v>
      </c>
    </row>
    <row r="16869" spans="1:8" ht="15" x14ac:dyDescent="0.2">
      <c r="A16869" s="747">
        <v>45196</v>
      </c>
      <c r="B16869" s="65" t="s">
        <v>10686</v>
      </c>
      <c r="C16869" s="65" t="s">
        <v>5791</v>
      </c>
      <c r="D16869" s="189" t="s">
        <v>10446</v>
      </c>
      <c r="E16869" s="132">
        <v>210</v>
      </c>
      <c r="F16869" s="60"/>
      <c r="G16869" s="60">
        <f t="shared" si="291"/>
        <v>-210</v>
      </c>
      <c r="H16869" s="718" t="s">
        <v>11067</v>
      </c>
    </row>
    <row r="16870" spans="1:8" ht="15" x14ac:dyDescent="0.2">
      <c r="A16870" s="747">
        <v>45196</v>
      </c>
      <c r="B16870" s="65" t="s">
        <v>9516</v>
      </c>
      <c r="C16870" s="65" t="s">
        <v>103</v>
      </c>
      <c r="D16870" s="189" t="s">
        <v>10446</v>
      </c>
      <c r="E16870" s="132">
        <v>250</v>
      </c>
      <c r="F16870" s="60"/>
      <c r="G16870" s="60">
        <f t="shared" si="291"/>
        <v>-250</v>
      </c>
      <c r="H16870" s="718" t="s">
        <v>11067</v>
      </c>
    </row>
    <row r="16871" spans="1:8" ht="15" x14ac:dyDescent="0.2">
      <c r="A16871" s="747">
        <v>45196</v>
      </c>
      <c r="B16871" s="65" t="s">
        <v>10686</v>
      </c>
      <c r="C16871" s="65" t="s">
        <v>5791</v>
      </c>
      <c r="D16871" s="189" t="s">
        <v>10446</v>
      </c>
      <c r="E16871" s="132">
        <v>550</v>
      </c>
      <c r="F16871" s="60"/>
      <c r="G16871" s="60">
        <f t="shared" si="291"/>
        <v>-550</v>
      </c>
      <c r="H16871" s="718" t="s">
        <v>11067</v>
      </c>
    </row>
    <row r="16872" spans="1:8" ht="15" x14ac:dyDescent="0.2">
      <c r="A16872" s="747">
        <v>45196</v>
      </c>
      <c r="B16872" s="65" t="s">
        <v>9877</v>
      </c>
      <c r="C16872" s="65" t="s">
        <v>11106</v>
      </c>
      <c r="D16872" s="189" t="s">
        <v>11335</v>
      </c>
      <c r="E16872" s="132">
        <v>10950</v>
      </c>
      <c r="F16872" s="60"/>
      <c r="G16872" s="60">
        <f t="shared" si="291"/>
        <v>-10950</v>
      </c>
      <c r="H16872" s="718" t="s">
        <v>11067</v>
      </c>
    </row>
    <row r="16873" spans="1:8" ht="15" x14ac:dyDescent="0.2">
      <c r="A16873" s="747">
        <v>45197</v>
      </c>
      <c r="B16873" s="65" t="s">
        <v>11120</v>
      </c>
      <c r="C16873" s="65" t="s">
        <v>11336</v>
      </c>
      <c r="D16873" s="189" t="s">
        <v>11337</v>
      </c>
      <c r="E16873" s="132">
        <v>20000</v>
      </c>
      <c r="F16873" s="60"/>
      <c r="G16873" s="60">
        <f t="shared" si="291"/>
        <v>-20000</v>
      </c>
      <c r="H16873" s="718" t="s">
        <v>11067</v>
      </c>
    </row>
    <row r="16874" spans="1:8" ht="15" x14ac:dyDescent="0.2">
      <c r="A16874" s="747">
        <v>45197</v>
      </c>
      <c r="B16874" s="65" t="s">
        <v>10681</v>
      </c>
      <c r="C16874" s="560" t="s">
        <v>7538</v>
      </c>
      <c r="D16874" s="753" t="s">
        <v>11375</v>
      </c>
      <c r="E16874" s="561">
        <v>32460</v>
      </c>
      <c r="F16874" s="60"/>
      <c r="G16874" s="60">
        <f t="shared" si="291"/>
        <v>-32460</v>
      </c>
      <c r="H16874" s="718" t="s">
        <v>11067</v>
      </c>
    </row>
    <row r="16875" spans="1:8" ht="15" x14ac:dyDescent="0.2">
      <c r="A16875" s="747">
        <v>45197</v>
      </c>
      <c r="B16875" s="65" t="s">
        <v>10260</v>
      </c>
      <c r="C16875" s="560" t="s">
        <v>7538</v>
      </c>
      <c r="D16875" s="753" t="s">
        <v>11375</v>
      </c>
      <c r="E16875" s="561">
        <v>228360</v>
      </c>
      <c r="F16875" s="60"/>
      <c r="G16875" s="60">
        <f t="shared" ref="G16875:G16877" si="292">F16875-E16875</f>
        <v>-228360</v>
      </c>
      <c r="H16875" s="718" t="s">
        <v>11067</v>
      </c>
    </row>
    <row r="16876" spans="1:8" ht="15" x14ac:dyDescent="0.2">
      <c r="A16876" s="747">
        <v>45197</v>
      </c>
      <c r="B16876" s="65" t="s">
        <v>10095</v>
      </c>
      <c r="C16876" s="560" t="s">
        <v>7538</v>
      </c>
      <c r="D16876" s="753" t="s">
        <v>11375</v>
      </c>
      <c r="E16876" s="561">
        <v>35755</v>
      </c>
      <c r="F16876" s="60"/>
      <c r="G16876" s="60">
        <f t="shared" si="292"/>
        <v>-35755</v>
      </c>
      <c r="H16876" s="718" t="s">
        <v>11067</v>
      </c>
    </row>
    <row r="16877" spans="1:8" ht="15" x14ac:dyDescent="0.2">
      <c r="A16877" s="747">
        <v>45197</v>
      </c>
      <c r="B16877" s="65" t="s">
        <v>11191</v>
      </c>
      <c r="C16877" s="560" t="s">
        <v>7538</v>
      </c>
      <c r="D16877" s="753" t="s">
        <v>11375</v>
      </c>
      <c r="E16877" s="561">
        <v>203425</v>
      </c>
      <c r="F16877" s="60"/>
      <c r="G16877" s="60">
        <f t="shared" si="292"/>
        <v>-203425</v>
      </c>
      <c r="H16877" s="718" t="s">
        <v>11067</v>
      </c>
    </row>
    <row r="16878" spans="1:8" ht="15" x14ac:dyDescent="0.2">
      <c r="A16878" s="747">
        <v>45197</v>
      </c>
      <c r="B16878" s="65" t="s">
        <v>10405</v>
      </c>
      <c r="C16878" s="65" t="s">
        <v>11106</v>
      </c>
      <c r="D16878" s="189" t="s">
        <v>11338</v>
      </c>
      <c r="E16878" s="132">
        <v>3700</v>
      </c>
      <c r="F16878" s="60"/>
      <c r="G16878" s="60">
        <f t="shared" si="291"/>
        <v>-3700</v>
      </c>
      <c r="H16878" s="718" t="s">
        <v>11067</v>
      </c>
    </row>
    <row r="16879" spans="1:8" ht="15" x14ac:dyDescent="0.2">
      <c r="A16879" s="747">
        <v>45197</v>
      </c>
      <c r="B16879" s="65" t="s">
        <v>10341</v>
      </c>
      <c r="C16879" s="65" t="s">
        <v>11106</v>
      </c>
      <c r="D16879" s="189" t="s">
        <v>11339</v>
      </c>
      <c r="E16879" s="132">
        <v>5300</v>
      </c>
      <c r="F16879" s="60"/>
      <c r="G16879" s="60">
        <f t="shared" ref="G16879:G16882" si="293">F16879-E16879</f>
        <v>-5300</v>
      </c>
      <c r="H16879" s="718" t="s">
        <v>11067</v>
      </c>
    </row>
    <row r="16880" spans="1:8" ht="15" x14ac:dyDescent="0.2">
      <c r="A16880" s="747">
        <v>45197</v>
      </c>
      <c r="B16880" s="65" t="s">
        <v>10341</v>
      </c>
      <c r="C16880" s="65" t="s">
        <v>11106</v>
      </c>
      <c r="D16880" s="189" t="s">
        <v>11340</v>
      </c>
      <c r="E16880" s="132">
        <v>1500</v>
      </c>
      <c r="F16880" s="60"/>
      <c r="G16880" s="60">
        <f t="shared" si="293"/>
        <v>-1500</v>
      </c>
      <c r="H16880" s="718" t="s">
        <v>11067</v>
      </c>
    </row>
    <row r="16881" spans="1:8" ht="15" x14ac:dyDescent="0.2">
      <c r="A16881" s="747">
        <v>45197</v>
      </c>
      <c r="B16881" s="65" t="s">
        <v>10686</v>
      </c>
      <c r="C16881" s="65" t="s">
        <v>11106</v>
      </c>
      <c r="D16881" s="189" t="s">
        <v>11341</v>
      </c>
      <c r="E16881" s="132">
        <v>2555</v>
      </c>
      <c r="F16881" s="60"/>
      <c r="G16881" s="60">
        <f t="shared" si="293"/>
        <v>-2555</v>
      </c>
      <c r="H16881" s="718" t="s">
        <v>11067</v>
      </c>
    </row>
    <row r="16882" spans="1:8" ht="15" x14ac:dyDescent="0.2">
      <c r="A16882" s="747">
        <v>45197</v>
      </c>
      <c r="B16882" s="65" t="s">
        <v>10686</v>
      </c>
      <c r="C16882" s="65" t="s">
        <v>288</v>
      </c>
      <c r="D16882" s="189" t="s">
        <v>8758</v>
      </c>
      <c r="E16882" s="132">
        <v>1100</v>
      </c>
      <c r="F16882" s="60"/>
      <c r="G16882" s="60">
        <f t="shared" si="293"/>
        <v>-1100</v>
      </c>
      <c r="H16882" s="718" t="s">
        <v>11067</v>
      </c>
    </row>
    <row r="16883" spans="1:8" ht="15" x14ac:dyDescent="0.2">
      <c r="A16883" s="747">
        <v>45197</v>
      </c>
      <c r="B16883" s="65" t="s">
        <v>10580</v>
      </c>
      <c r="C16883" s="65" t="s">
        <v>8028</v>
      </c>
      <c r="D16883" s="189" t="s">
        <v>11352</v>
      </c>
      <c r="E16883" s="132">
        <v>20000</v>
      </c>
      <c r="F16883" s="60"/>
      <c r="G16883" s="60">
        <f t="shared" ref="G16883:G16892" si="294">F16883-E16883</f>
        <v>-20000</v>
      </c>
      <c r="H16883" s="718" t="s">
        <v>11067</v>
      </c>
    </row>
    <row r="16884" spans="1:8" ht="15" x14ac:dyDescent="0.2">
      <c r="A16884" s="747">
        <v>45197</v>
      </c>
      <c r="B16884" s="65" t="s">
        <v>103</v>
      </c>
      <c r="C16884" s="65" t="s">
        <v>103</v>
      </c>
      <c r="D16884" s="189" t="s">
        <v>10320</v>
      </c>
      <c r="E16884" s="132">
        <v>3500</v>
      </c>
      <c r="F16884" s="60"/>
      <c r="G16884" s="60">
        <f t="shared" si="294"/>
        <v>-3500</v>
      </c>
      <c r="H16884" s="718" t="s">
        <v>11067</v>
      </c>
    </row>
    <row r="16885" spans="1:8" ht="15" x14ac:dyDescent="0.2">
      <c r="A16885" s="747">
        <v>45197</v>
      </c>
      <c r="B16885" s="65" t="s">
        <v>11020</v>
      </c>
      <c r="C16885" s="65" t="s">
        <v>5434</v>
      </c>
      <c r="D16885" s="189" t="s">
        <v>11353</v>
      </c>
      <c r="E16885" s="132">
        <v>12000</v>
      </c>
      <c r="F16885" s="60"/>
      <c r="G16885" s="60">
        <f t="shared" si="294"/>
        <v>-12000</v>
      </c>
      <c r="H16885" s="718" t="s">
        <v>11067</v>
      </c>
    </row>
    <row r="16886" spans="1:8" ht="15" x14ac:dyDescent="0.2">
      <c r="A16886" s="747">
        <v>45197</v>
      </c>
      <c r="B16886" s="65" t="s">
        <v>11020</v>
      </c>
      <c r="C16886" s="65" t="s">
        <v>11106</v>
      </c>
      <c r="D16886" s="189" t="s">
        <v>11240</v>
      </c>
      <c r="E16886" s="132">
        <v>8820</v>
      </c>
      <c r="F16886" s="60"/>
      <c r="G16886" s="60">
        <f t="shared" si="294"/>
        <v>-8820</v>
      </c>
      <c r="H16886" s="718" t="s">
        <v>11067</v>
      </c>
    </row>
    <row r="16887" spans="1:8" ht="15" x14ac:dyDescent="0.2">
      <c r="A16887" s="747">
        <v>45197</v>
      </c>
      <c r="B16887" s="65" t="s">
        <v>103</v>
      </c>
      <c r="C16887" s="65" t="s">
        <v>5990</v>
      </c>
      <c r="D16887" s="189" t="s">
        <v>11354</v>
      </c>
      <c r="E16887" s="132">
        <v>25000</v>
      </c>
      <c r="F16887" s="60"/>
      <c r="G16887" s="60">
        <f t="shared" si="294"/>
        <v>-25000</v>
      </c>
      <c r="H16887" s="718" t="s">
        <v>11067</v>
      </c>
    </row>
    <row r="16888" spans="1:8" ht="15" x14ac:dyDescent="0.2">
      <c r="A16888" s="747">
        <v>45199</v>
      </c>
      <c r="B16888" s="65" t="s">
        <v>25</v>
      </c>
      <c r="C16888" s="65" t="s">
        <v>5622</v>
      </c>
      <c r="D16888" s="189" t="s">
        <v>11355</v>
      </c>
      <c r="E16888" s="132">
        <v>5340</v>
      </c>
      <c r="F16888" s="60"/>
      <c r="G16888" s="60">
        <f t="shared" si="294"/>
        <v>-5340</v>
      </c>
      <c r="H16888" s="718" t="s">
        <v>11067</v>
      </c>
    </row>
    <row r="16889" spans="1:8" ht="15" x14ac:dyDescent="0.2">
      <c r="A16889" s="747">
        <v>45199</v>
      </c>
      <c r="B16889" s="65" t="s">
        <v>10341</v>
      </c>
      <c r="C16889" s="65" t="s">
        <v>5791</v>
      </c>
      <c r="D16889" s="189" t="s">
        <v>372</v>
      </c>
      <c r="E16889" s="132">
        <v>1500</v>
      </c>
      <c r="F16889" s="60"/>
      <c r="G16889" s="60">
        <f t="shared" si="294"/>
        <v>-1500</v>
      </c>
      <c r="H16889" s="718" t="s">
        <v>11067</v>
      </c>
    </row>
    <row r="16890" spans="1:8" ht="15" x14ac:dyDescent="0.2">
      <c r="A16890" s="747">
        <v>45199</v>
      </c>
      <c r="B16890" s="65" t="s">
        <v>9463</v>
      </c>
      <c r="C16890" s="65" t="s">
        <v>5791</v>
      </c>
      <c r="D16890" s="189" t="s">
        <v>372</v>
      </c>
      <c r="E16890" s="132">
        <v>2700</v>
      </c>
      <c r="F16890" s="60"/>
      <c r="G16890" s="60">
        <f t="shared" si="294"/>
        <v>-2700</v>
      </c>
      <c r="H16890" s="718" t="s">
        <v>11067</v>
      </c>
    </row>
    <row r="16891" spans="1:8" ht="15" x14ac:dyDescent="0.2">
      <c r="A16891" s="747">
        <v>45199</v>
      </c>
      <c r="B16891" s="65" t="s">
        <v>9463</v>
      </c>
      <c r="C16891" s="65" t="s">
        <v>11221</v>
      </c>
      <c r="D16891" s="189" t="s">
        <v>11356</v>
      </c>
      <c r="E16891" s="132">
        <v>80000</v>
      </c>
      <c r="F16891" s="60"/>
      <c r="G16891" s="60">
        <f t="shared" si="294"/>
        <v>-80000</v>
      </c>
      <c r="H16891" s="718" t="s">
        <v>11067</v>
      </c>
    </row>
    <row r="16892" spans="1:8" ht="24" x14ac:dyDescent="0.2">
      <c r="A16892" s="747">
        <v>45199</v>
      </c>
      <c r="B16892" s="65" t="s">
        <v>9463</v>
      </c>
      <c r="C16892" s="65" t="s">
        <v>394</v>
      </c>
      <c r="D16892" s="189" t="s">
        <v>11357</v>
      </c>
      <c r="E16892" s="132">
        <v>50250</v>
      </c>
      <c r="F16892" s="60"/>
      <c r="G16892" s="60">
        <f t="shared" si="294"/>
        <v>-50250</v>
      </c>
      <c r="H16892" s="718" t="s">
        <v>11067</v>
      </c>
    </row>
    <row r="16893" spans="1:8" ht="15" x14ac:dyDescent="0.2">
      <c r="A16893" s="747">
        <v>45199</v>
      </c>
      <c r="B16893" s="65" t="s">
        <v>10686</v>
      </c>
      <c r="C16893" s="65" t="s">
        <v>11106</v>
      </c>
      <c r="D16893" s="189" t="s">
        <v>11358</v>
      </c>
      <c r="E16893" s="132">
        <v>10000</v>
      </c>
      <c r="F16893" s="60"/>
      <c r="G16893" s="60">
        <f t="shared" ref="G16893:G16896" si="295">F16893-E16893</f>
        <v>-10000</v>
      </c>
      <c r="H16893" s="718" t="s">
        <v>11067</v>
      </c>
    </row>
    <row r="16894" spans="1:8" ht="15" x14ac:dyDescent="0.2">
      <c r="A16894" s="747">
        <v>45199</v>
      </c>
      <c r="B16894" s="65" t="s">
        <v>9463</v>
      </c>
      <c r="C16894" s="65" t="s">
        <v>11249</v>
      </c>
      <c r="D16894" s="189" t="s">
        <v>11359</v>
      </c>
      <c r="E16894" s="132">
        <v>40000</v>
      </c>
      <c r="F16894" s="60"/>
      <c r="G16894" s="60">
        <f t="shared" si="295"/>
        <v>-40000</v>
      </c>
      <c r="H16894" s="718" t="s">
        <v>11067</v>
      </c>
    </row>
    <row r="16895" spans="1:8" ht="15" x14ac:dyDescent="0.2">
      <c r="A16895" s="747">
        <v>45199</v>
      </c>
      <c r="B16895" s="65" t="s">
        <v>9463</v>
      </c>
      <c r="C16895" s="65" t="s">
        <v>9933</v>
      </c>
      <c r="D16895" s="189" t="s">
        <v>11360</v>
      </c>
      <c r="E16895" s="132">
        <v>215000</v>
      </c>
      <c r="F16895" s="60"/>
      <c r="G16895" s="60">
        <f t="shared" si="295"/>
        <v>-215000</v>
      </c>
      <c r="H16895" s="718" t="s">
        <v>11067</v>
      </c>
    </row>
    <row r="16896" spans="1:8" ht="15" x14ac:dyDescent="0.2">
      <c r="A16896" s="747">
        <v>45199</v>
      </c>
      <c r="B16896" s="65" t="s">
        <v>103</v>
      </c>
      <c r="C16896" s="65" t="s">
        <v>5791</v>
      </c>
      <c r="D16896" s="189" t="s">
        <v>11361</v>
      </c>
      <c r="E16896" s="132">
        <v>250</v>
      </c>
      <c r="F16896" s="60"/>
      <c r="G16896" s="60">
        <f t="shared" si="295"/>
        <v>-250</v>
      </c>
      <c r="H16896" s="718" t="s">
        <v>11067</v>
      </c>
    </row>
    <row r="16897" spans="1:8" ht="15" x14ac:dyDescent="0.2">
      <c r="A16897" s="746">
        <v>45171</v>
      </c>
      <c r="B16897" s="180" t="s">
        <v>10488</v>
      </c>
      <c r="C16897" s="180" t="s">
        <v>8150</v>
      </c>
      <c r="D16897" s="234" t="s">
        <v>11108</v>
      </c>
      <c r="E16897" s="242">
        <v>155000</v>
      </c>
      <c r="F16897" s="126"/>
      <c r="G16897" s="126">
        <f t="shared" si="275"/>
        <v>-155000</v>
      </c>
      <c r="H16897" s="722" t="s">
        <v>11067</v>
      </c>
    </row>
    <row r="16898" spans="1:8" ht="15" x14ac:dyDescent="0.2">
      <c r="A16898" s="746">
        <v>45173</v>
      </c>
      <c r="B16898" s="180" t="s">
        <v>10686</v>
      </c>
      <c r="C16898" s="180" t="s">
        <v>1205</v>
      </c>
      <c r="D16898" s="234" t="s">
        <v>11109</v>
      </c>
      <c r="E16898" s="242">
        <v>500000</v>
      </c>
      <c r="F16898" s="126"/>
      <c r="G16898" s="126">
        <f t="shared" si="275"/>
        <v>-500000</v>
      </c>
      <c r="H16898" s="722" t="s">
        <v>11067</v>
      </c>
    </row>
    <row r="16899" spans="1:8" ht="15" x14ac:dyDescent="0.2">
      <c r="A16899" s="746">
        <v>45173</v>
      </c>
      <c r="B16899" s="180" t="s">
        <v>10686</v>
      </c>
      <c r="C16899" s="180" t="s">
        <v>1205</v>
      </c>
      <c r="D16899" s="234" t="s">
        <v>11110</v>
      </c>
      <c r="E16899" s="242">
        <v>500000</v>
      </c>
      <c r="F16899" s="126"/>
      <c r="G16899" s="126">
        <f t="shared" si="275"/>
        <v>-500000</v>
      </c>
      <c r="H16899" s="722" t="s">
        <v>11067</v>
      </c>
    </row>
    <row r="16900" spans="1:8" ht="15" x14ac:dyDescent="0.2">
      <c r="A16900" s="746">
        <v>45174</v>
      </c>
      <c r="B16900" s="180" t="s">
        <v>9615</v>
      </c>
      <c r="C16900" s="560" t="s">
        <v>9657</v>
      </c>
      <c r="D16900" s="753" t="s">
        <v>11111</v>
      </c>
      <c r="E16900" s="561">
        <v>45000</v>
      </c>
      <c r="F16900" s="126"/>
      <c r="G16900" s="126">
        <f t="shared" si="275"/>
        <v>-45000</v>
      </c>
      <c r="H16900" s="722" t="s">
        <v>11067</v>
      </c>
    </row>
    <row r="16901" spans="1:8" ht="15" x14ac:dyDescent="0.2">
      <c r="A16901" s="746">
        <v>45174</v>
      </c>
      <c r="B16901" s="180" t="s">
        <v>10351</v>
      </c>
      <c r="C16901" s="560" t="s">
        <v>9657</v>
      </c>
      <c r="D16901" s="753" t="s">
        <v>11111</v>
      </c>
      <c r="E16901" s="561">
        <v>61000</v>
      </c>
      <c r="F16901" s="126"/>
      <c r="G16901" s="126">
        <f t="shared" si="275"/>
        <v>-61000</v>
      </c>
      <c r="H16901" s="722" t="s">
        <v>11067</v>
      </c>
    </row>
    <row r="16902" spans="1:8" ht="15" x14ac:dyDescent="0.2">
      <c r="A16902" s="746">
        <v>45174</v>
      </c>
      <c r="B16902" s="180" t="s">
        <v>10686</v>
      </c>
      <c r="C16902" s="180" t="s">
        <v>1205</v>
      </c>
      <c r="D16902" s="234" t="s">
        <v>11112</v>
      </c>
      <c r="E16902" s="242">
        <v>938219</v>
      </c>
      <c r="F16902" s="126"/>
      <c r="G16902" s="126">
        <f t="shared" si="275"/>
        <v>-938219</v>
      </c>
      <c r="H16902" s="722" t="s">
        <v>11067</v>
      </c>
    </row>
    <row r="16903" spans="1:8" ht="15" x14ac:dyDescent="0.2">
      <c r="A16903" s="746">
        <v>45174</v>
      </c>
      <c r="B16903" s="180" t="s">
        <v>9463</v>
      </c>
      <c r="C16903" s="180" t="s">
        <v>7985</v>
      </c>
      <c r="D16903" s="234" t="s">
        <v>11113</v>
      </c>
      <c r="E16903" s="242">
        <v>2112457</v>
      </c>
      <c r="F16903" s="126"/>
      <c r="G16903" s="126">
        <f t="shared" si="275"/>
        <v>-2112457</v>
      </c>
      <c r="H16903" s="722" t="s">
        <v>11067</v>
      </c>
    </row>
    <row r="16904" spans="1:8" ht="15" x14ac:dyDescent="0.2">
      <c r="A16904" s="746">
        <v>45178</v>
      </c>
      <c r="B16904" s="180" t="s">
        <v>10341</v>
      </c>
      <c r="C16904" s="180" t="s">
        <v>6843</v>
      </c>
      <c r="D16904" s="234" t="s">
        <v>11114</v>
      </c>
      <c r="E16904" s="242">
        <v>200000</v>
      </c>
      <c r="F16904" s="126"/>
      <c r="G16904" s="126">
        <f t="shared" si="275"/>
        <v>-200000</v>
      </c>
      <c r="H16904" s="722" t="s">
        <v>11067</v>
      </c>
    </row>
    <row r="16905" spans="1:8" ht="15" x14ac:dyDescent="0.2">
      <c r="A16905" s="746">
        <v>45178</v>
      </c>
      <c r="B16905" s="180" t="s">
        <v>9877</v>
      </c>
      <c r="C16905" s="180" t="s">
        <v>3321</v>
      </c>
      <c r="D16905" s="234" t="s">
        <v>11118</v>
      </c>
      <c r="E16905" s="242">
        <v>50000</v>
      </c>
      <c r="F16905" s="126"/>
      <c r="G16905" s="126">
        <f t="shared" si="275"/>
        <v>-50000</v>
      </c>
      <c r="H16905" s="722" t="s">
        <v>11067</v>
      </c>
    </row>
    <row r="16906" spans="1:8" ht="15" x14ac:dyDescent="0.2">
      <c r="A16906" s="746">
        <v>45178</v>
      </c>
      <c r="B16906" s="180" t="s">
        <v>11021</v>
      </c>
      <c r="C16906" s="180" t="s">
        <v>4357</v>
      </c>
      <c r="D16906" s="234" t="s">
        <v>11137</v>
      </c>
      <c r="E16906" s="242">
        <v>567008</v>
      </c>
      <c r="F16906" s="126"/>
      <c r="G16906" s="126">
        <f t="shared" si="275"/>
        <v>-567008</v>
      </c>
      <c r="H16906" s="722" t="s">
        <v>11067</v>
      </c>
    </row>
    <row r="16907" spans="1:8" ht="15" x14ac:dyDescent="0.2">
      <c r="A16907" s="746">
        <v>45181</v>
      </c>
      <c r="B16907" s="180" t="s">
        <v>9877</v>
      </c>
      <c r="C16907" s="180" t="s">
        <v>1519</v>
      </c>
      <c r="D16907" s="234" t="s">
        <v>11183</v>
      </c>
      <c r="E16907" s="242">
        <v>100000</v>
      </c>
      <c r="F16907" s="126"/>
      <c r="G16907" s="126">
        <f t="shared" si="275"/>
        <v>-100000</v>
      </c>
      <c r="H16907" s="722" t="s">
        <v>11067</v>
      </c>
    </row>
    <row r="16908" spans="1:8" ht="15" x14ac:dyDescent="0.2">
      <c r="A16908" s="746">
        <v>45181</v>
      </c>
      <c r="B16908" s="180" t="s">
        <v>9877</v>
      </c>
      <c r="C16908" s="180" t="s">
        <v>1519</v>
      </c>
      <c r="D16908" s="234" t="s">
        <v>11184</v>
      </c>
      <c r="E16908" s="242">
        <v>100000</v>
      </c>
      <c r="F16908" s="126"/>
      <c r="G16908" s="126">
        <f t="shared" si="275"/>
        <v>-100000</v>
      </c>
      <c r="H16908" s="722" t="s">
        <v>11067</v>
      </c>
    </row>
    <row r="16909" spans="1:8" ht="15" x14ac:dyDescent="0.2">
      <c r="A16909" s="746">
        <v>45182</v>
      </c>
      <c r="B16909" s="180" t="s">
        <v>10253</v>
      </c>
      <c r="C16909" s="180" t="s">
        <v>9858</v>
      </c>
      <c r="D16909" s="234" t="s">
        <v>11230</v>
      </c>
      <c r="E16909" s="242">
        <v>100000</v>
      </c>
      <c r="F16909" s="126"/>
      <c r="G16909" s="126">
        <f t="shared" si="275"/>
        <v>-100000</v>
      </c>
      <c r="H16909" s="722" t="s">
        <v>11067</v>
      </c>
    </row>
    <row r="16910" spans="1:8" ht="15" x14ac:dyDescent="0.2">
      <c r="A16910" s="746">
        <v>45182</v>
      </c>
      <c r="B16910" s="180" t="s">
        <v>3979</v>
      </c>
      <c r="C16910" s="180" t="s">
        <v>3031</v>
      </c>
      <c r="D16910" s="234" t="s">
        <v>11234</v>
      </c>
      <c r="E16910" s="242">
        <v>32760</v>
      </c>
      <c r="F16910" s="242"/>
      <c r="G16910" s="242">
        <f t="shared" si="275"/>
        <v>-32760</v>
      </c>
      <c r="H16910" s="722" t="s">
        <v>11067</v>
      </c>
    </row>
    <row r="16911" spans="1:8" ht="15" x14ac:dyDescent="0.2">
      <c r="A16911" s="746">
        <v>45182</v>
      </c>
      <c r="B16911" s="180" t="s">
        <v>3978</v>
      </c>
      <c r="C16911" s="180" t="s">
        <v>3031</v>
      </c>
      <c r="D16911" s="234" t="s">
        <v>11234</v>
      </c>
      <c r="E16911" s="242">
        <v>35360</v>
      </c>
      <c r="F16911" s="242"/>
      <c r="G16911" s="242">
        <f t="shared" si="275"/>
        <v>-35360</v>
      </c>
      <c r="H16911" s="722" t="s">
        <v>11067</v>
      </c>
    </row>
    <row r="16912" spans="1:8" ht="15" x14ac:dyDescent="0.2">
      <c r="A16912" s="746">
        <v>45196</v>
      </c>
      <c r="B16912" s="180" t="s">
        <v>11021</v>
      </c>
      <c r="C16912" s="180" t="s">
        <v>4357</v>
      </c>
      <c r="D16912" s="234" t="s">
        <v>11137</v>
      </c>
      <c r="E16912" s="242">
        <v>915945</v>
      </c>
      <c r="F16912" s="242"/>
      <c r="G16912" s="242">
        <f t="shared" si="275"/>
        <v>-915945</v>
      </c>
      <c r="H16912" s="722" t="s">
        <v>11067</v>
      </c>
    </row>
    <row r="16913" spans="1:10" ht="98.25" customHeight="1" x14ac:dyDescent="0.2">
      <c r="A16913" s="743">
        <v>45172</v>
      </c>
      <c r="B16913" s="97" t="s">
        <v>11021</v>
      </c>
      <c r="C16913" s="97" t="s">
        <v>561</v>
      </c>
      <c r="D16913" s="818" t="s">
        <v>12173</v>
      </c>
      <c r="E16913" s="182"/>
      <c r="F16913" s="182">
        <v>6770928</v>
      </c>
      <c r="G16913" s="182">
        <f t="shared" si="275"/>
        <v>6770928</v>
      </c>
      <c r="H16913" s="715" t="s">
        <v>11067</v>
      </c>
    </row>
    <row r="16914" spans="1:10" ht="48" x14ac:dyDescent="0.2">
      <c r="A16914" s="743">
        <v>45172</v>
      </c>
      <c r="B16914" s="97" t="s">
        <v>14</v>
      </c>
      <c r="C16914" s="97"/>
      <c r="D16914" s="818" t="s">
        <v>11810</v>
      </c>
      <c r="E16914" s="182"/>
      <c r="F16914" s="182">
        <v>203128</v>
      </c>
      <c r="G16914" s="182">
        <f t="shared" si="275"/>
        <v>203128</v>
      </c>
      <c r="H16914" s="715" t="s">
        <v>11067</v>
      </c>
    </row>
    <row r="16915" spans="1:10" ht="15" x14ac:dyDescent="0.2">
      <c r="A16915" s="743">
        <v>45172</v>
      </c>
      <c r="B16915" s="97" t="s">
        <v>14</v>
      </c>
      <c r="C16915" s="97" t="s">
        <v>561</v>
      </c>
      <c r="D16915" s="818" t="s">
        <v>11068</v>
      </c>
      <c r="E16915" s="95"/>
      <c r="F16915" s="496">
        <v>-203128</v>
      </c>
      <c r="G16915" s="182">
        <f t="shared" ref="G16915:G16917" si="296">F16915-E16915</f>
        <v>-203128</v>
      </c>
      <c r="H16915" s="715" t="s">
        <v>11067</v>
      </c>
    </row>
    <row r="16916" spans="1:10" ht="15" x14ac:dyDescent="0.2">
      <c r="A16916" s="743">
        <v>45172</v>
      </c>
      <c r="B16916" s="97" t="s">
        <v>11020</v>
      </c>
      <c r="C16916" s="97" t="s">
        <v>561</v>
      </c>
      <c r="D16916" s="818" t="s">
        <v>11421</v>
      </c>
      <c r="E16916" s="95">
        <v>69740</v>
      </c>
      <c r="F16916" s="496"/>
      <c r="G16916" s="182">
        <f t="shared" si="296"/>
        <v>-69740</v>
      </c>
      <c r="H16916" s="715" t="s">
        <v>11067</v>
      </c>
      <c r="J16916" s="1113"/>
    </row>
    <row r="16917" spans="1:10" ht="15" x14ac:dyDescent="0.2">
      <c r="A16917" s="743">
        <v>45174</v>
      </c>
      <c r="B16917" s="94" t="s">
        <v>9463</v>
      </c>
      <c r="C16917" s="97" t="s">
        <v>561</v>
      </c>
      <c r="D16917" s="908" t="s">
        <v>11069</v>
      </c>
      <c r="E16917" s="95"/>
      <c r="F16917" s="95">
        <v>938219</v>
      </c>
      <c r="G16917" s="182">
        <f t="shared" si="296"/>
        <v>938219</v>
      </c>
      <c r="H16917" s="715" t="s">
        <v>11067</v>
      </c>
      <c r="J16917" s="1113"/>
    </row>
    <row r="16918" spans="1:10" ht="15" x14ac:dyDescent="0.2">
      <c r="A16918" s="743">
        <v>45174</v>
      </c>
      <c r="B16918" s="94" t="s">
        <v>9463</v>
      </c>
      <c r="C16918" s="97" t="s">
        <v>561</v>
      </c>
      <c r="D16918" s="908" t="s">
        <v>11071</v>
      </c>
      <c r="E16918" s="95"/>
      <c r="F16918" s="95">
        <v>2112457</v>
      </c>
      <c r="G16918" s="182">
        <f t="shared" ref="G16918" si="297">F16918-E16918</f>
        <v>2112457</v>
      </c>
      <c r="H16918" s="715" t="s">
        <v>11067</v>
      </c>
      <c r="J16918" s="1113"/>
    </row>
    <row r="16919" spans="1:10" ht="15" x14ac:dyDescent="0.2">
      <c r="A16919" s="743">
        <v>45174</v>
      </c>
      <c r="B16919" s="94" t="s">
        <v>10488</v>
      </c>
      <c r="C16919" s="97" t="s">
        <v>561</v>
      </c>
      <c r="D16919" s="908" t="s">
        <v>11070</v>
      </c>
      <c r="E16919" s="95"/>
      <c r="F16919" s="95">
        <v>2000000</v>
      </c>
      <c r="G16919" s="182">
        <f t="shared" ref="G16919:G16921" si="298">F16919-E16919</f>
        <v>2000000</v>
      </c>
      <c r="H16919" s="715" t="s">
        <v>11067</v>
      </c>
      <c r="J16919" s="1113"/>
    </row>
    <row r="16920" spans="1:10" ht="24" x14ac:dyDescent="0.2">
      <c r="A16920" s="743">
        <v>45175</v>
      </c>
      <c r="B16920" s="97" t="s">
        <v>10405</v>
      </c>
      <c r="C16920" s="97" t="s">
        <v>561</v>
      </c>
      <c r="D16920" s="818" t="s">
        <v>11072</v>
      </c>
      <c r="E16920" s="95"/>
      <c r="F16920" s="182">
        <v>1000000</v>
      </c>
      <c r="G16920" s="95">
        <f t="shared" si="298"/>
        <v>1000000</v>
      </c>
      <c r="H16920" s="715" t="s">
        <v>11067</v>
      </c>
    </row>
    <row r="16921" spans="1:10" ht="24" x14ac:dyDescent="0.2">
      <c r="A16921" s="743">
        <v>45175</v>
      </c>
      <c r="B16921" s="97" t="s">
        <v>10405</v>
      </c>
      <c r="C16921" s="97" t="s">
        <v>561</v>
      </c>
      <c r="D16921" s="818" t="s">
        <v>11073</v>
      </c>
      <c r="E16921" s="95"/>
      <c r="F16921" s="182">
        <v>1000000</v>
      </c>
      <c r="G16921" s="95">
        <f t="shared" si="298"/>
        <v>1000000</v>
      </c>
      <c r="H16921" s="715" t="s">
        <v>11067</v>
      </c>
    </row>
    <row r="16922" spans="1:10" s="695" customFormat="1" ht="24" x14ac:dyDescent="0.25">
      <c r="A16922" s="743">
        <v>45175</v>
      </c>
      <c r="B16922" s="97" t="s">
        <v>10132</v>
      </c>
      <c r="C16922" s="97" t="s">
        <v>561</v>
      </c>
      <c r="D16922" s="818" t="s">
        <v>11121</v>
      </c>
      <c r="E16922" s="182"/>
      <c r="F16922" s="182">
        <v>2000000</v>
      </c>
      <c r="G16922" s="182">
        <f t="shared" ref="G16922:G16927" si="299">F16922-E16922</f>
        <v>2000000</v>
      </c>
      <c r="H16922" s="715" t="s">
        <v>11067</v>
      </c>
    </row>
    <row r="16923" spans="1:10" ht="24" x14ac:dyDescent="0.2">
      <c r="A16923" s="743">
        <v>45177</v>
      </c>
      <c r="B16923" s="94" t="s">
        <v>11120</v>
      </c>
      <c r="C16923" s="97" t="s">
        <v>561</v>
      </c>
      <c r="D16923" s="818" t="s">
        <v>11187</v>
      </c>
      <c r="E16923" s="182"/>
      <c r="F16923" s="182">
        <v>400000</v>
      </c>
      <c r="G16923" s="182">
        <f t="shared" si="299"/>
        <v>400000</v>
      </c>
      <c r="H16923" s="715" t="s">
        <v>11067</v>
      </c>
    </row>
    <row r="16924" spans="1:10" ht="15" x14ac:dyDescent="0.2">
      <c r="A16924" s="743">
        <v>45178</v>
      </c>
      <c r="B16924" s="94" t="s">
        <v>3979</v>
      </c>
      <c r="C16924" s="97" t="s">
        <v>561</v>
      </c>
      <c r="D16924" s="908" t="s">
        <v>11135</v>
      </c>
      <c r="E16924" s="95"/>
      <c r="F16924" s="95">
        <v>359992</v>
      </c>
      <c r="G16924" s="182">
        <f t="shared" si="299"/>
        <v>359992</v>
      </c>
      <c r="H16924" s="715" t="s">
        <v>11067</v>
      </c>
    </row>
    <row r="16925" spans="1:10" ht="24" x14ac:dyDescent="0.2">
      <c r="A16925" s="743">
        <v>45178</v>
      </c>
      <c r="B16925" s="97" t="s">
        <v>10132</v>
      </c>
      <c r="C16925" s="97" t="s">
        <v>561</v>
      </c>
      <c r="D16925" s="818" t="s">
        <v>11121</v>
      </c>
      <c r="E16925" s="182"/>
      <c r="F16925" s="182">
        <v>1000000</v>
      </c>
      <c r="G16925" s="182">
        <f t="shared" si="299"/>
        <v>1000000</v>
      </c>
      <c r="H16925" s="715" t="s">
        <v>11067</v>
      </c>
    </row>
    <row r="16926" spans="1:10" ht="15" x14ac:dyDescent="0.2">
      <c r="A16926" s="743">
        <v>45178</v>
      </c>
      <c r="B16926" s="94" t="s">
        <v>9463</v>
      </c>
      <c r="C16926" s="97" t="s">
        <v>561</v>
      </c>
      <c r="D16926" s="908" t="s">
        <v>11136</v>
      </c>
      <c r="E16926" s="95"/>
      <c r="F16926" s="95">
        <v>567008</v>
      </c>
      <c r="G16926" s="182">
        <f t="shared" si="299"/>
        <v>567008</v>
      </c>
      <c r="H16926" s="715" t="s">
        <v>11067</v>
      </c>
    </row>
    <row r="16927" spans="1:10" ht="15" x14ac:dyDescent="0.2">
      <c r="A16927" s="743">
        <v>45178</v>
      </c>
      <c r="B16927" s="94" t="s">
        <v>9877</v>
      </c>
      <c r="C16927" s="97" t="s">
        <v>561</v>
      </c>
      <c r="D16927" s="908" t="s">
        <v>11188</v>
      </c>
      <c r="E16927" s="95"/>
      <c r="F16927" s="95">
        <v>3426842</v>
      </c>
      <c r="G16927" s="95">
        <f t="shared" si="299"/>
        <v>3426842</v>
      </c>
      <c r="H16927" s="715" t="s">
        <v>11067</v>
      </c>
    </row>
    <row r="16928" spans="1:10" ht="15" x14ac:dyDescent="0.2">
      <c r="A16928" s="743">
        <v>45191</v>
      </c>
      <c r="B16928" s="94" t="s">
        <v>3978</v>
      </c>
      <c r="C16928" s="97" t="s">
        <v>561</v>
      </c>
      <c r="D16928" s="908" t="s">
        <v>11270</v>
      </c>
      <c r="E16928" s="95"/>
      <c r="F16928" s="95">
        <v>333522</v>
      </c>
      <c r="G16928" s="95">
        <f t="shared" ref="G16928:G16935" si="300">F16928-E16928</f>
        <v>333522</v>
      </c>
      <c r="H16928" s="715" t="s">
        <v>11067</v>
      </c>
    </row>
    <row r="16929" spans="1:8" ht="15" x14ac:dyDescent="0.2">
      <c r="A16929" s="743">
        <v>45196</v>
      </c>
      <c r="B16929" s="94" t="s">
        <v>9463</v>
      </c>
      <c r="C16929" s="97" t="s">
        <v>561</v>
      </c>
      <c r="D16929" s="908" t="s">
        <v>11136</v>
      </c>
      <c r="E16929" s="95"/>
      <c r="F16929" s="95">
        <v>915945</v>
      </c>
      <c r="G16929" s="182">
        <f t="shared" si="300"/>
        <v>915945</v>
      </c>
      <c r="H16929" s="715" t="s">
        <v>11067</v>
      </c>
    </row>
    <row r="16930" spans="1:8" ht="15" x14ac:dyDescent="0.2">
      <c r="A16930" s="747">
        <v>45201</v>
      </c>
      <c r="B16930" s="43" t="s">
        <v>9769</v>
      </c>
      <c r="C16930" s="65" t="s">
        <v>11106</v>
      </c>
      <c r="D16930" s="807" t="s">
        <v>11363</v>
      </c>
      <c r="E16930" s="60">
        <v>44920</v>
      </c>
      <c r="F16930" s="60"/>
      <c r="G16930" s="132">
        <f t="shared" si="300"/>
        <v>-44920</v>
      </c>
      <c r="H16930" s="718" t="s">
        <v>11362</v>
      </c>
    </row>
    <row r="16931" spans="1:8" ht="15" x14ac:dyDescent="0.2">
      <c r="A16931" s="747">
        <v>45201</v>
      </c>
      <c r="B16931" s="43" t="s">
        <v>9516</v>
      </c>
      <c r="C16931" s="65" t="s">
        <v>11106</v>
      </c>
      <c r="D16931" s="807" t="s">
        <v>4918</v>
      </c>
      <c r="E16931" s="60">
        <v>10230</v>
      </c>
      <c r="F16931" s="60"/>
      <c r="G16931" s="132">
        <f t="shared" si="300"/>
        <v>-10230</v>
      </c>
      <c r="H16931" s="718" t="s">
        <v>11362</v>
      </c>
    </row>
    <row r="16932" spans="1:8" ht="15" x14ac:dyDescent="0.2">
      <c r="A16932" s="747">
        <v>45201</v>
      </c>
      <c r="B16932" s="43" t="s">
        <v>25</v>
      </c>
      <c r="C16932" s="65" t="s">
        <v>2449</v>
      </c>
      <c r="D16932" s="807" t="s">
        <v>11364</v>
      </c>
      <c r="E16932" s="60">
        <v>132000</v>
      </c>
      <c r="F16932" s="60"/>
      <c r="G16932" s="132">
        <f t="shared" si="300"/>
        <v>-132000</v>
      </c>
      <c r="H16932" s="718" t="s">
        <v>11362</v>
      </c>
    </row>
    <row r="16933" spans="1:8" ht="15" x14ac:dyDescent="0.2">
      <c r="A16933" s="747">
        <v>45201</v>
      </c>
      <c r="B16933" s="43" t="s">
        <v>103</v>
      </c>
      <c r="C16933" s="65" t="s">
        <v>8230</v>
      </c>
      <c r="D16933" s="807" t="s">
        <v>6365</v>
      </c>
      <c r="E16933" s="60">
        <v>300</v>
      </c>
      <c r="F16933" s="60"/>
      <c r="G16933" s="132">
        <f t="shared" si="300"/>
        <v>-300</v>
      </c>
      <c r="H16933" s="718" t="s">
        <v>11362</v>
      </c>
    </row>
    <row r="16934" spans="1:8" ht="15" x14ac:dyDescent="0.2">
      <c r="A16934" s="747">
        <v>45201</v>
      </c>
      <c r="B16934" s="43" t="s">
        <v>103</v>
      </c>
      <c r="C16934" s="65" t="s">
        <v>103</v>
      </c>
      <c r="D16934" s="807" t="s">
        <v>10320</v>
      </c>
      <c r="E16934" s="60">
        <v>3500</v>
      </c>
      <c r="F16934" s="60"/>
      <c r="G16934" s="132">
        <f t="shared" si="300"/>
        <v>-3500</v>
      </c>
      <c r="H16934" s="718" t="s">
        <v>11362</v>
      </c>
    </row>
    <row r="16935" spans="1:8" ht="15" x14ac:dyDescent="0.2">
      <c r="A16935" s="747">
        <v>45201</v>
      </c>
      <c r="B16935" s="43" t="s">
        <v>9516</v>
      </c>
      <c r="C16935" s="65" t="s">
        <v>11106</v>
      </c>
      <c r="D16935" s="807" t="s">
        <v>10314</v>
      </c>
      <c r="E16935" s="60">
        <v>18500</v>
      </c>
      <c r="F16935" s="60"/>
      <c r="G16935" s="132">
        <f t="shared" si="300"/>
        <v>-18500</v>
      </c>
      <c r="H16935" s="718" t="s">
        <v>11362</v>
      </c>
    </row>
    <row r="16936" spans="1:8" ht="15" x14ac:dyDescent="0.2">
      <c r="A16936" s="747">
        <v>45201</v>
      </c>
      <c r="B16936" s="43" t="s">
        <v>10580</v>
      </c>
      <c r="C16936" s="65" t="s">
        <v>8028</v>
      </c>
      <c r="D16936" s="807" t="s">
        <v>11250</v>
      </c>
      <c r="E16936" s="60">
        <v>45000</v>
      </c>
      <c r="F16936" s="60"/>
      <c r="G16936" s="132">
        <f t="shared" ref="G16936:G16940" si="301">F16936-E16936</f>
        <v>-45000</v>
      </c>
      <c r="H16936" s="718" t="s">
        <v>11362</v>
      </c>
    </row>
    <row r="16937" spans="1:8" ht="15" x14ac:dyDescent="0.2">
      <c r="A16937" s="747">
        <v>45201</v>
      </c>
      <c r="B16937" s="43" t="s">
        <v>10095</v>
      </c>
      <c r="C16937" s="65" t="s">
        <v>5791</v>
      </c>
      <c r="D16937" s="807" t="s">
        <v>372</v>
      </c>
      <c r="E16937" s="60">
        <v>700</v>
      </c>
      <c r="F16937" s="60"/>
      <c r="G16937" s="132">
        <f t="shared" si="301"/>
        <v>-700</v>
      </c>
      <c r="H16937" s="718" t="s">
        <v>11362</v>
      </c>
    </row>
    <row r="16938" spans="1:8" ht="15" x14ac:dyDescent="0.2">
      <c r="A16938" s="747">
        <v>45202</v>
      </c>
      <c r="B16938" s="43" t="s">
        <v>10095</v>
      </c>
      <c r="C16938" s="65" t="s">
        <v>6533</v>
      </c>
      <c r="D16938" s="807" t="s">
        <v>11365</v>
      </c>
      <c r="E16938" s="60">
        <v>40000</v>
      </c>
      <c r="F16938" s="60"/>
      <c r="G16938" s="132">
        <f t="shared" si="301"/>
        <v>-40000</v>
      </c>
      <c r="H16938" s="718" t="s">
        <v>11362</v>
      </c>
    </row>
    <row r="16939" spans="1:8" ht="15" x14ac:dyDescent="0.2">
      <c r="A16939" s="747">
        <v>45202</v>
      </c>
      <c r="B16939" s="43" t="s">
        <v>11020</v>
      </c>
      <c r="C16939" s="65" t="s">
        <v>11106</v>
      </c>
      <c r="D16939" s="807" t="s">
        <v>11366</v>
      </c>
      <c r="E16939" s="60">
        <v>25200</v>
      </c>
      <c r="F16939" s="60"/>
      <c r="G16939" s="132">
        <f t="shared" si="301"/>
        <v>-25200</v>
      </c>
      <c r="H16939" s="718" t="s">
        <v>11362</v>
      </c>
    </row>
    <row r="16940" spans="1:8" ht="15" x14ac:dyDescent="0.2">
      <c r="A16940" s="747">
        <v>45202</v>
      </c>
      <c r="B16940" s="43" t="s">
        <v>11020</v>
      </c>
      <c r="C16940" s="65" t="s">
        <v>11106</v>
      </c>
      <c r="D16940" s="807" t="s">
        <v>11367</v>
      </c>
      <c r="E16940" s="60">
        <v>5000</v>
      </c>
      <c r="F16940" s="60"/>
      <c r="G16940" s="132">
        <f t="shared" si="301"/>
        <v>-5000</v>
      </c>
      <c r="H16940" s="718" t="s">
        <v>11362</v>
      </c>
    </row>
    <row r="16941" spans="1:8" ht="15" x14ac:dyDescent="0.2">
      <c r="A16941" s="747">
        <v>45202</v>
      </c>
      <c r="B16941" s="43" t="s">
        <v>10341</v>
      </c>
      <c r="C16941" s="65" t="s">
        <v>5791</v>
      </c>
      <c r="D16941" s="807" t="s">
        <v>10446</v>
      </c>
      <c r="E16941" s="60">
        <v>250</v>
      </c>
      <c r="F16941" s="60"/>
      <c r="G16941" s="132">
        <f t="shared" ref="G16941:G16951" si="302">F16941-E16941</f>
        <v>-250</v>
      </c>
      <c r="H16941" s="718" t="s">
        <v>11362</v>
      </c>
    </row>
    <row r="16942" spans="1:8" ht="15" x14ac:dyDescent="0.2">
      <c r="A16942" s="747">
        <v>45202</v>
      </c>
      <c r="B16942" s="43" t="s">
        <v>37</v>
      </c>
      <c r="C16942" s="65" t="s">
        <v>5791</v>
      </c>
      <c r="D16942" s="807" t="s">
        <v>11368</v>
      </c>
      <c r="E16942" s="60">
        <v>250</v>
      </c>
      <c r="F16942" s="60"/>
      <c r="G16942" s="132">
        <f t="shared" si="302"/>
        <v>-250</v>
      </c>
      <c r="H16942" s="718" t="s">
        <v>11362</v>
      </c>
    </row>
    <row r="16943" spans="1:8" ht="15" x14ac:dyDescent="0.2">
      <c r="A16943" s="747">
        <v>45202</v>
      </c>
      <c r="B16943" s="43" t="s">
        <v>103</v>
      </c>
      <c r="C16943" s="65" t="s">
        <v>103</v>
      </c>
      <c r="D16943" s="807" t="s">
        <v>10320</v>
      </c>
      <c r="E16943" s="60">
        <v>4000</v>
      </c>
      <c r="F16943" s="60"/>
      <c r="G16943" s="132">
        <f t="shared" si="302"/>
        <v>-4000</v>
      </c>
      <c r="H16943" s="718" t="s">
        <v>11362</v>
      </c>
    </row>
    <row r="16944" spans="1:8" ht="15" x14ac:dyDescent="0.2">
      <c r="A16944" s="747">
        <v>45202</v>
      </c>
      <c r="B16944" s="43" t="s">
        <v>9463</v>
      </c>
      <c r="C16944" s="65" t="s">
        <v>11106</v>
      </c>
      <c r="D16944" s="807" t="s">
        <v>11369</v>
      </c>
      <c r="E16944" s="60">
        <v>6500</v>
      </c>
      <c r="F16944" s="60"/>
      <c r="G16944" s="132">
        <f t="shared" si="302"/>
        <v>-6500</v>
      </c>
      <c r="H16944" s="718" t="s">
        <v>11362</v>
      </c>
    </row>
    <row r="16945" spans="1:8" ht="15" x14ac:dyDescent="0.2">
      <c r="A16945" s="747">
        <v>45202</v>
      </c>
      <c r="B16945" s="43" t="s">
        <v>11020</v>
      </c>
      <c r="C16945" s="65" t="s">
        <v>5791</v>
      </c>
      <c r="D16945" s="807" t="s">
        <v>372</v>
      </c>
      <c r="E16945" s="60">
        <v>2200</v>
      </c>
      <c r="F16945" s="60"/>
      <c r="G16945" s="132">
        <f t="shared" si="302"/>
        <v>-2200</v>
      </c>
      <c r="H16945" s="718" t="s">
        <v>11362</v>
      </c>
    </row>
    <row r="16946" spans="1:8" ht="15" x14ac:dyDescent="0.2">
      <c r="A16946" s="747">
        <v>45202</v>
      </c>
      <c r="B16946" s="43" t="s">
        <v>8653</v>
      </c>
      <c r="C16946" s="679" t="s">
        <v>1205</v>
      </c>
      <c r="D16946" s="928" t="s">
        <v>11381</v>
      </c>
      <c r="E16946" s="594">
        <v>83200</v>
      </c>
      <c r="F16946" s="60"/>
      <c r="G16946" s="132">
        <f t="shared" si="302"/>
        <v>-83200</v>
      </c>
      <c r="H16946" s="718" t="s">
        <v>11362</v>
      </c>
    </row>
    <row r="16947" spans="1:8" ht="15" x14ac:dyDescent="0.2">
      <c r="A16947" s="747">
        <v>45202</v>
      </c>
      <c r="B16947" s="43" t="s">
        <v>8974</v>
      </c>
      <c r="C16947" s="679" t="s">
        <v>1205</v>
      </c>
      <c r="D16947" s="928" t="s">
        <v>11381</v>
      </c>
      <c r="E16947" s="594">
        <v>227720</v>
      </c>
      <c r="F16947" s="60"/>
      <c r="G16947" s="132">
        <f t="shared" si="302"/>
        <v>-227720</v>
      </c>
      <c r="H16947" s="718" t="s">
        <v>11362</v>
      </c>
    </row>
    <row r="16948" spans="1:8" ht="15" x14ac:dyDescent="0.2">
      <c r="A16948" s="747">
        <v>45202</v>
      </c>
      <c r="B16948" s="43" t="s">
        <v>9615</v>
      </c>
      <c r="C16948" s="679" t="s">
        <v>1205</v>
      </c>
      <c r="D16948" s="928" t="s">
        <v>11381</v>
      </c>
      <c r="E16948" s="594">
        <v>9820</v>
      </c>
      <c r="F16948" s="60"/>
      <c r="G16948" s="132">
        <f t="shared" si="302"/>
        <v>-9820</v>
      </c>
      <c r="H16948" s="718" t="s">
        <v>11362</v>
      </c>
    </row>
    <row r="16949" spans="1:8" ht="15" x14ac:dyDescent="0.2">
      <c r="A16949" s="747">
        <v>45202</v>
      </c>
      <c r="B16949" s="43" t="s">
        <v>10405</v>
      </c>
      <c r="C16949" s="679" t="s">
        <v>1205</v>
      </c>
      <c r="D16949" s="928" t="s">
        <v>11381</v>
      </c>
      <c r="E16949" s="594">
        <v>179260</v>
      </c>
      <c r="F16949" s="60"/>
      <c r="G16949" s="132">
        <f t="shared" si="302"/>
        <v>-179260</v>
      </c>
      <c r="H16949" s="718" t="s">
        <v>11362</v>
      </c>
    </row>
    <row r="16950" spans="1:8" ht="15" x14ac:dyDescent="0.2">
      <c r="A16950" s="747">
        <v>45202</v>
      </c>
      <c r="B16950" s="43" t="s">
        <v>9463</v>
      </c>
      <c r="C16950" s="65" t="s">
        <v>7538</v>
      </c>
      <c r="D16950" s="807" t="s">
        <v>11288</v>
      </c>
      <c r="E16950" s="60">
        <v>200000</v>
      </c>
      <c r="F16950" s="60"/>
      <c r="G16950" s="132">
        <f t="shared" si="302"/>
        <v>-200000</v>
      </c>
      <c r="H16950" s="718" t="s">
        <v>11362</v>
      </c>
    </row>
    <row r="16951" spans="1:8" ht="15" x14ac:dyDescent="0.2">
      <c r="A16951" s="747">
        <v>45202</v>
      </c>
      <c r="B16951" s="43" t="s">
        <v>103</v>
      </c>
      <c r="C16951" s="65" t="s">
        <v>7549</v>
      </c>
      <c r="D16951" s="807" t="s">
        <v>11288</v>
      </c>
      <c r="E16951" s="60">
        <v>15000</v>
      </c>
      <c r="F16951" s="60"/>
      <c r="G16951" s="132">
        <f t="shared" si="302"/>
        <v>-15000</v>
      </c>
      <c r="H16951" s="718" t="s">
        <v>11362</v>
      </c>
    </row>
    <row r="16952" spans="1:8" ht="15" x14ac:dyDescent="0.2">
      <c r="A16952" s="747">
        <v>45202</v>
      </c>
      <c r="B16952" s="43" t="s">
        <v>11020</v>
      </c>
      <c r="C16952" s="65" t="s">
        <v>11106</v>
      </c>
      <c r="D16952" s="807" t="s">
        <v>11383</v>
      </c>
      <c r="E16952" s="60">
        <v>36675</v>
      </c>
      <c r="F16952" s="60"/>
      <c r="G16952" s="132">
        <f t="shared" ref="G16952:G16964" si="303">F16952-E16952</f>
        <v>-36675</v>
      </c>
      <c r="H16952" s="718" t="s">
        <v>11362</v>
      </c>
    </row>
    <row r="16953" spans="1:8" ht="15" x14ac:dyDescent="0.2">
      <c r="A16953" s="747">
        <v>45202</v>
      </c>
      <c r="B16953" s="43" t="s">
        <v>11205</v>
      </c>
      <c r="C16953" s="65" t="s">
        <v>11106</v>
      </c>
      <c r="D16953" s="807" t="s">
        <v>11384</v>
      </c>
      <c r="E16953" s="60">
        <v>3500</v>
      </c>
      <c r="F16953" s="60"/>
      <c r="G16953" s="132">
        <f t="shared" si="303"/>
        <v>-3500</v>
      </c>
      <c r="H16953" s="718" t="s">
        <v>11362</v>
      </c>
    </row>
    <row r="16954" spans="1:8" ht="15" x14ac:dyDescent="0.2">
      <c r="A16954" s="747">
        <v>45202</v>
      </c>
      <c r="B16954" s="43" t="s">
        <v>11020</v>
      </c>
      <c r="C16954" s="65" t="s">
        <v>288</v>
      </c>
      <c r="D16954" s="807" t="s">
        <v>8758</v>
      </c>
      <c r="E16954" s="60">
        <v>500</v>
      </c>
      <c r="F16954" s="60"/>
      <c r="G16954" s="132">
        <f t="shared" si="303"/>
        <v>-500</v>
      </c>
      <c r="H16954" s="718" t="s">
        <v>11362</v>
      </c>
    </row>
    <row r="16955" spans="1:8" ht="15" x14ac:dyDescent="0.2">
      <c r="A16955" s="747">
        <v>45202</v>
      </c>
      <c r="B16955" s="43" t="s">
        <v>11020</v>
      </c>
      <c r="C16955" s="65" t="s">
        <v>5791</v>
      </c>
      <c r="D16955" s="807" t="s">
        <v>372</v>
      </c>
      <c r="E16955" s="60">
        <v>1000</v>
      </c>
      <c r="F16955" s="60"/>
      <c r="G16955" s="132">
        <f t="shared" si="303"/>
        <v>-1000</v>
      </c>
      <c r="H16955" s="718" t="s">
        <v>11362</v>
      </c>
    </row>
    <row r="16956" spans="1:8" ht="15" x14ac:dyDescent="0.2">
      <c r="A16956" s="747">
        <v>45202</v>
      </c>
      <c r="B16956" s="43" t="s">
        <v>9463</v>
      </c>
      <c r="C16956" s="65" t="s">
        <v>5791</v>
      </c>
      <c r="D16956" s="807" t="s">
        <v>372</v>
      </c>
      <c r="E16956" s="60">
        <v>2000</v>
      </c>
      <c r="F16956" s="60"/>
      <c r="G16956" s="132">
        <f t="shared" si="303"/>
        <v>-2000</v>
      </c>
      <c r="H16956" s="718" t="s">
        <v>11362</v>
      </c>
    </row>
    <row r="16957" spans="1:8" ht="15" x14ac:dyDescent="0.2">
      <c r="A16957" s="747">
        <v>45202</v>
      </c>
      <c r="B16957" s="43" t="s">
        <v>11020</v>
      </c>
      <c r="C16957" s="65" t="s">
        <v>5791</v>
      </c>
      <c r="D16957" s="807" t="s">
        <v>372</v>
      </c>
      <c r="E16957" s="60">
        <v>1500</v>
      </c>
      <c r="F16957" s="60"/>
      <c r="G16957" s="132">
        <f t="shared" si="303"/>
        <v>-1500</v>
      </c>
      <c r="H16957" s="718" t="s">
        <v>11362</v>
      </c>
    </row>
    <row r="16958" spans="1:8" ht="15" x14ac:dyDescent="0.2">
      <c r="A16958" s="747">
        <v>45202</v>
      </c>
      <c r="B16958" s="43" t="s">
        <v>11020</v>
      </c>
      <c r="C16958" s="65" t="s">
        <v>11106</v>
      </c>
      <c r="D16958" s="807" t="s">
        <v>11385</v>
      </c>
      <c r="E16958" s="60">
        <v>16865</v>
      </c>
      <c r="F16958" s="60"/>
      <c r="G16958" s="132">
        <f t="shared" si="303"/>
        <v>-16865</v>
      </c>
      <c r="H16958" s="718" t="s">
        <v>11362</v>
      </c>
    </row>
    <row r="16959" spans="1:8" ht="15" x14ac:dyDescent="0.2">
      <c r="A16959" s="747">
        <v>45202</v>
      </c>
      <c r="B16959" s="43" t="s">
        <v>9463</v>
      </c>
      <c r="C16959" s="65" t="s">
        <v>11106</v>
      </c>
      <c r="D16959" s="807" t="s">
        <v>5008</v>
      </c>
      <c r="E16959" s="60">
        <v>2220</v>
      </c>
      <c r="F16959" s="60"/>
      <c r="G16959" s="132">
        <f t="shared" si="303"/>
        <v>-2220</v>
      </c>
      <c r="H16959" s="718" t="s">
        <v>11362</v>
      </c>
    </row>
    <row r="16960" spans="1:8" ht="15" x14ac:dyDescent="0.2">
      <c r="A16960" s="747">
        <v>45203</v>
      </c>
      <c r="B16960" s="43" t="s">
        <v>11021</v>
      </c>
      <c r="C16960" s="65" t="s">
        <v>11106</v>
      </c>
      <c r="D16960" s="807" t="s">
        <v>11386</v>
      </c>
      <c r="E16960" s="60">
        <v>11220</v>
      </c>
      <c r="F16960" s="60"/>
      <c r="G16960" s="132">
        <f t="shared" si="303"/>
        <v>-11220</v>
      </c>
      <c r="H16960" s="718" t="s">
        <v>11362</v>
      </c>
    </row>
    <row r="16961" spans="1:8" ht="15" x14ac:dyDescent="0.2">
      <c r="A16961" s="747">
        <v>45203</v>
      </c>
      <c r="B16961" s="43" t="s">
        <v>11020</v>
      </c>
      <c r="C16961" s="65" t="s">
        <v>288</v>
      </c>
      <c r="D16961" s="807" t="s">
        <v>8758</v>
      </c>
      <c r="E16961" s="60">
        <v>800</v>
      </c>
      <c r="F16961" s="60"/>
      <c r="G16961" s="132">
        <f t="shared" si="303"/>
        <v>-800</v>
      </c>
      <c r="H16961" s="718" t="s">
        <v>11362</v>
      </c>
    </row>
    <row r="16962" spans="1:8" ht="15" x14ac:dyDescent="0.2">
      <c r="A16962" s="747">
        <v>45203</v>
      </c>
      <c r="B16962" s="43" t="s">
        <v>103</v>
      </c>
      <c r="C16962" s="65" t="s">
        <v>103</v>
      </c>
      <c r="D16962" s="807" t="s">
        <v>10320</v>
      </c>
      <c r="E16962" s="60">
        <v>3500</v>
      </c>
      <c r="F16962" s="60"/>
      <c r="G16962" s="132">
        <f t="shared" si="303"/>
        <v>-3500</v>
      </c>
      <c r="H16962" s="718" t="s">
        <v>11362</v>
      </c>
    </row>
    <row r="16963" spans="1:8" ht="15" x14ac:dyDescent="0.2">
      <c r="A16963" s="747">
        <v>45203</v>
      </c>
      <c r="B16963" s="43" t="s">
        <v>11020</v>
      </c>
      <c r="C16963" s="65" t="s">
        <v>5791</v>
      </c>
      <c r="D16963" s="807" t="s">
        <v>372</v>
      </c>
      <c r="E16963" s="60">
        <v>1700</v>
      </c>
      <c r="F16963" s="60"/>
      <c r="G16963" s="132">
        <f t="shared" si="303"/>
        <v>-1700</v>
      </c>
      <c r="H16963" s="718" t="s">
        <v>11362</v>
      </c>
    </row>
    <row r="16964" spans="1:8" ht="15" x14ac:dyDescent="0.2">
      <c r="A16964" s="747">
        <v>45203</v>
      </c>
      <c r="B16964" s="43" t="s">
        <v>2957</v>
      </c>
      <c r="C16964" s="65" t="s">
        <v>394</v>
      </c>
      <c r="D16964" s="807" t="s">
        <v>6441</v>
      </c>
      <c r="E16964" s="60">
        <v>6465</v>
      </c>
      <c r="F16964" s="60"/>
      <c r="G16964" s="132">
        <f t="shared" si="303"/>
        <v>-6465</v>
      </c>
      <c r="H16964" s="718" t="s">
        <v>11362</v>
      </c>
    </row>
    <row r="16965" spans="1:8" ht="15" x14ac:dyDescent="0.2">
      <c r="A16965" s="747">
        <v>45203</v>
      </c>
      <c r="B16965" s="43" t="s">
        <v>10341</v>
      </c>
      <c r="C16965" s="65" t="s">
        <v>5791</v>
      </c>
      <c r="D16965" s="807" t="s">
        <v>372</v>
      </c>
      <c r="E16965" s="60">
        <v>3300</v>
      </c>
      <c r="F16965" s="60"/>
      <c r="G16965" s="132">
        <f t="shared" ref="G16965:G17309" si="304">F16965-E16965</f>
        <v>-3300</v>
      </c>
      <c r="H16965" s="718" t="s">
        <v>11362</v>
      </c>
    </row>
    <row r="16966" spans="1:8" ht="15" x14ac:dyDescent="0.2">
      <c r="A16966" s="747">
        <v>45203</v>
      </c>
      <c r="B16966" s="43" t="s">
        <v>11020</v>
      </c>
      <c r="C16966" s="65" t="s">
        <v>11106</v>
      </c>
      <c r="D16966" s="807" t="s">
        <v>11387</v>
      </c>
      <c r="E16966" s="60">
        <v>400</v>
      </c>
      <c r="F16966" s="60"/>
      <c r="G16966" s="132">
        <f t="shared" si="304"/>
        <v>-400</v>
      </c>
      <c r="H16966" s="718" t="s">
        <v>11362</v>
      </c>
    </row>
    <row r="16967" spans="1:8" ht="15" x14ac:dyDescent="0.2">
      <c r="A16967" s="747">
        <v>45203</v>
      </c>
      <c r="B16967" s="43" t="s">
        <v>10686</v>
      </c>
      <c r="C16967" s="65" t="s">
        <v>5791</v>
      </c>
      <c r="D16967" s="807" t="s">
        <v>372</v>
      </c>
      <c r="E16967" s="60">
        <v>1000</v>
      </c>
      <c r="F16967" s="60"/>
      <c r="G16967" s="132">
        <f t="shared" si="304"/>
        <v>-1000</v>
      </c>
      <c r="H16967" s="718" t="s">
        <v>11362</v>
      </c>
    </row>
    <row r="16968" spans="1:8" ht="15" x14ac:dyDescent="0.2">
      <c r="A16968" s="747">
        <v>45203</v>
      </c>
      <c r="B16968" s="43" t="s">
        <v>10686</v>
      </c>
      <c r="C16968" s="65" t="s">
        <v>258</v>
      </c>
      <c r="D16968" s="807" t="s">
        <v>11131</v>
      </c>
      <c r="E16968" s="60">
        <v>500000</v>
      </c>
      <c r="F16968" s="60"/>
      <c r="G16968" s="132">
        <f t="shared" si="304"/>
        <v>-500000</v>
      </c>
      <c r="H16968" s="718" t="s">
        <v>11362</v>
      </c>
    </row>
    <row r="16969" spans="1:8" ht="15" x14ac:dyDescent="0.2">
      <c r="A16969" s="747">
        <v>45205</v>
      </c>
      <c r="B16969" s="43" t="s">
        <v>10580</v>
      </c>
      <c r="C16969" s="65" t="s">
        <v>5791</v>
      </c>
      <c r="D16969" s="807" t="s">
        <v>372</v>
      </c>
      <c r="E16969" s="60">
        <v>2300</v>
      </c>
      <c r="F16969" s="60"/>
      <c r="G16969" s="132">
        <f t="shared" ref="G16969:G16979" si="305">F16969-E16969</f>
        <v>-2300</v>
      </c>
      <c r="H16969" s="718" t="s">
        <v>11362</v>
      </c>
    </row>
    <row r="16970" spans="1:8" ht="15" x14ac:dyDescent="0.2">
      <c r="A16970" s="747">
        <v>45205</v>
      </c>
      <c r="B16970" s="43" t="s">
        <v>11209</v>
      </c>
      <c r="C16970" s="65" t="s">
        <v>11106</v>
      </c>
      <c r="D16970" s="807" t="s">
        <v>11395</v>
      </c>
      <c r="E16970" s="60">
        <v>800</v>
      </c>
      <c r="F16970" s="60"/>
      <c r="G16970" s="132">
        <f t="shared" si="305"/>
        <v>-800</v>
      </c>
      <c r="H16970" s="718" t="s">
        <v>11362</v>
      </c>
    </row>
    <row r="16971" spans="1:8" ht="15" x14ac:dyDescent="0.2">
      <c r="A16971" s="747">
        <v>45205</v>
      </c>
      <c r="B16971" s="43" t="s">
        <v>103</v>
      </c>
      <c r="C16971" s="65" t="s">
        <v>103</v>
      </c>
      <c r="D16971" s="807" t="s">
        <v>10320</v>
      </c>
      <c r="E16971" s="60">
        <v>3500</v>
      </c>
      <c r="F16971" s="60"/>
      <c r="G16971" s="132">
        <f t="shared" si="305"/>
        <v>-3500</v>
      </c>
      <c r="H16971" s="718" t="s">
        <v>11362</v>
      </c>
    </row>
    <row r="16972" spans="1:8" ht="15" x14ac:dyDescent="0.2">
      <c r="A16972" s="747">
        <v>45205</v>
      </c>
      <c r="B16972" s="43" t="s">
        <v>9463</v>
      </c>
      <c r="C16972" s="65" t="s">
        <v>11087</v>
      </c>
      <c r="D16972" s="807" t="s">
        <v>11250</v>
      </c>
      <c r="E16972" s="60">
        <v>15000</v>
      </c>
      <c r="F16972" s="60"/>
      <c r="G16972" s="132">
        <f t="shared" si="305"/>
        <v>-15000</v>
      </c>
      <c r="H16972" s="718" t="s">
        <v>11362</v>
      </c>
    </row>
    <row r="16973" spans="1:8" ht="15" x14ac:dyDescent="0.2">
      <c r="A16973" s="747">
        <v>45205</v>
      </c>
      <c r="B16973" s="43" t="s">
        <v>11020</v>
      </c>
      <c r="C16973" s="560" t="s">
        <v>11106</v>
      </c>
      <c r="D16973" s="920" t="s">
        <v>11488</v>
      </c>
      <c r="E16973" s="592">
        <v>8000</v>
      </c>
      <c r="F16973" s="60"/>
      <c r="G16973" s="132">
        <f t="shared" si="305"/>
        <v>-8000</v>
      </c>
      <c r="H16973" s="718" t="s">
        <v>11362</v>
      </c>
    </row>
    <row r="16974" spans="1:8" ht="15" x14ac:dyDescent="0.2">
      <c r="A16974" s="747">
        <v>45205</v>
      </c>
      <c r="B16974" s="43" t="s">
        <v>9463</v>
      </c>
      <c r="C16974" s="560" t="s">
        <v>11106</v>
      </c>
      <c r="D16974" s="920" t="s">
        <v>11488</v>
      </c>
      <c r="E16974" s="592">
        <v>8000</v>
      </c>
      <c r="F16974" s="60"/>
      <c r="G16974" s="132">
        <f t="shared" si="305"/>
        <v>-8000</v>
      </c>
      <c r="H16974" s="718" t="s">
        <v>11362</v>
      </c>
    </row>
    <row r="16975" spans="1:8" ht="15" x14ac:dyDescent="0.2">
      <c r="A16975" s="747">
        <v>45205</v>
      </c>
      <c r="B16975" s="43" t="s">
        <v>10341</v>
      </c>
      <c r="C16975" s="560" t="s">
        <v>11106</v>
      </c>
      <c r="D16975" s="920" t="s">
        <v>11488</v>
      </c>
      <c r="E16975" s="592">
        <v>8000</v>
      </c>
      <c r="F16975" s="60"/>
      <c r="G16975" s="132">
        <f t="shared" si="305"/>
        <v>-8000</v>
      </c>
      <c r="H16975" s="718" t="s">
        <v>11362</v>
      </c>
    </row>
    <row r="16976" spans="1:8" ht="15" x14ac:dyDescent="0.2">
      <c r="A16976" s="747">
        <v>45205</v>
      </c>
      <c r="B16976" s="43" t="s">
        <v>11209</v>
      </c>
      <c r="C16976" s="65" t="s">
        <v>11106</v>
      </c>
      <c r="D16976" s="807" t="s">
        <v>11396</v>
      </c>
      <c r="E16976" s="60">
        <v>6370</v>
      </c>
      <c r="F16976" s="60"/>
      <c r="G16976" s="132">
        <f t="shared" si="305"/>
        <v>-6370</v>
      </c>
      <c r="H16976" s="718" t="s">
        <v>11362</v>
      </c>
    </row>
    <row r="16977" spans="1:8" ht="15" x14ac:dyDescent="0.2">
      <c r="A16977" s="747">
        <v>45205</v>
      </c>
      <c r="B16977" s="43" t="s">
        <v>10686</v>
      </c>
      <c r="C16977" s="65" t="s">
        <v>11106</v>
      </c>
      <c r="D16977" s="807" t="s">
        <v>11396</v>
      </c>
      <c r="E16977" s="60">
        <v>36500</v>
      </c>
      <c r="F16977" s="60"/>
      <c r="G16977" s="132">
        <f t="shared" si="305"/>
        <v>-36500</v>
      </c>
      <c r="H16977" s="718" t="s">
        <v>11362</v>
      </c>
    </row>
    <row r="16978" spans="1:8" ht="15" x14ac:dyDescent="0.2">
      <c r="A16978" s="747">
        <v>45205</v>
      </c>
      <c r="B16978" s="43" t="s">
        <v>10580</v>
      </c>
      <c r="C16978" s="65" t="s">
        <v>11106</v>
      </c>
      <c r="D16978" s="807" t="s">
        <v>11397</v>
      </c>
      <c r="E16978" s="60">
        <v>2800</v>
      </c>
      <c r="F16978" s="60"/>
      <c r="G16978" s="132">
        <f t="shared" si="305"/>
        <v>-2800</v>
      </c>
      <c r="H16978" s="718" t="s">
        <v>11362</v>
      </c>
    </row>
    <row r="16979" spans="1:8" ht="15" x14ac:dyDescent="0.2">
      <c r="A16979" s="747">
        <v>45206</v>
      </c>
      <c r="B16979" s="43" t="s">
        <v>10580</v>
      </c>
      <c r="C16979" s="65" t="s">
        <v>5791</v>
      </c>
      <c r="D16979" s="807" t="s">
        <v>372</v>
      </c>
      <c r="E16979" s="60">
        <v>1400</v>
      </c>
      <c r="F16979" s="60"/>
      <c r="G16979" s="132">
        <f t="shared" si="305"/>
        <v>-1400</v>
      </c>
      <c r="H16979" s="718" t="s">
        <v>11362</v>
      </c>
    </row>
    <row r="16980" spans="1:8" ht="15" x14ac:dyDescent="0.2">
      <c r="A16980" s="747">
        <v>45206</v>
      </c>
      <c r="B16980" s="43" t="s">
        <v>11020</v>
      </c>
      <c r="C16980" s="65" t="s">
        <v>11106</v>
      </c>
      <c r="D16980" s="807" t="s">
        <v>11403</v>
      </c>
      <c r="E16980" s="60">
        <v>66400</v>
      </c>
      <c r="F16980" s="60"/>
      <c r="G16980" s="132">
        <f t="shared" ref="G16980:G16992" si="306">F16980-E16980</f>
        <v>-66400</v>
      </c>
      <c r="H16980" s="718" t="s">
        <v>11362</v>
      </c>
    </row>
    <row r="16981" spans="1:8" ht="15" x14ac:dyDescent="0.2">
      <c r="A16981" s="747">
        <v>45206</v>
      </c>
      <c r="B16981" s="43" t="s">
        <v>103</v>
      </c>
      <c r="C16981" s="65" t="s">
        <v>1504</v>
      </c>
      <c r="D16981" s="807" t="s">
        <v>738</v>
      </c>
      <c r="E16981" s="60">
        <v>2100</v>
      </c>
      <c r="F16981" s="60"/>
      <c r="G16981" s="132">
        <f t="shared" si="306"/>
        <v>-2100</v>
      </c>
      <c r="H16981" s="718" t="s">
        <v>11362</v>
      </c>
    </row>
    <row r="16982" spans="1:8" ht="15" x14ac:dyDescent="0.2">
      <c r="A16982" s="747">
        <v>45206</v>
      </c>
      <c r="B16982" s="43" t="s">
        <v>10095</v>
      </c>
      <c r="C16982" s="65" t="s">
        <v>11106</v>
      </c>
      <c r="D16982" s="807" t="s">
        <v>11404</v>
      </c>
      <c r="E16982" s="60">
        <v>15180</v>
      </c>
      <c r="F16982" s="60"/>
      <c r="G16982" s="132">
        <f t="shared" si="306"/>
        <v>-15180</v>
      </c>
      <c r="H16982" s="718" t="s">
        <v>11362</v>
      </c>
    </row>
    <row r="16983" spans="1:8" ht="15" x14ac:dyDescent="0.2">
      <c r="A16983" s="747">
        <v>45206</v>
      </c>
      <c r="B16983" s="43" t="s">
        <v>10095</v>
      </c>
      <c r="C16983" s="65" t="s">
        <v>288</v>
      </c>
      <c r="D16983" s="807" t="s">
        <v>11405</v>
      </c>
      <c r="E16983" s="60">
        <v>300</v>
      </c>
      <c r="F16983" s="60"/>
      <c r="G16983" s="132">
        <f t="shared" si="306"/>
        <v>-300</v>
      </c>
      <c r="H16983" s="718" t="s">
        <v>11362</v>
      </c>
    </row>
    <row r="16984" spans="1:8" ht="15" x14ac:dyDescent="0.2">
      <c r="A16984" s="747">
        <v>45206</v>
      </c>
      <c r="B16984" s="43" t="s">
        <v>11021</v>
      </c>
      <c r="C16984" s="65" t="s">
        <v>11406</v>
      </c>
      <c r="D16984" s="807" t="s">
        <v>11407</v>
      </c>
      <c r="E16984" s="60">
        <v>30000</v>
      </c>
      <c r="F16984" s="60"/>
      <c r="G16984" s="132">
        <f t="shared" si="306"/>
        <v>-30000</v>
      </c>
      <c r="H16984" s="718" t="s">
        <v>11362</v>
      </c>
    </row>
    <row r="16985" spans="1:8" ht="15" x14ac:dyDescent="0.2">
      <c r="A16985" s="747">
        <v>45206</v>
      </c>
      <c r="B16985" s="43" t="s">
        <v>37</v>
      </c>
      <c r="C16985" s="65" t="s">
        <v>11408</v>
      </c>
      <c r="D16985" s="807" t="s">
        <v>10210</v>
      </c>
      <c r="E16985" s="60">
        <v>3000</v>
      </c>
      <c r="F16985" s="60"/>
      <c r="G16985" s="132">
        <f t="shared" si="306"/>
        <v>-3000</v>
      </c>
      <c r="H16985" s="718" t="s">
        <v>11362</v>
      </c>
    </row>
    <row r="16986" spans="1:8" ht="15" x14ac:dyDescent="0.2">
      <c r="A16986" s="747">
        <v>45206</v>
      </c>
      <c r="B16986" s="43" t="s">
        <v>10686</v>
      </c>
      <c r="C16986" s="65" t="s">
        <v>11409</v>
      </c>
      <c r="D16986" s="807" t="s">
        <v>2734</v>
      </c>
      <c r="E16986" s="60">
        <v>200000</v>
      </c>
      <c r="F16986" s="60"/>
      <c r="G16986" s="132">
        <f t="shared" si="306"/>
        <v>-200000</v>
      </c>
      <c r="H16986" s="718" t="s">
        <v>11362</v>
      </c>
    </row>
    <row r="16987" spans="1:8" ht="15" x14ac:dyDescent="0.2">
      <c r="A16987" s="747">
        <v>45206</v>
      </c>
      <c r="B16987" s="43" t="s">
        <v>11021</v>
      </c>
      <c r="C16987" s="65" t="s">
        <v>5791</v>
      </c>
      <c r="D16987" s="807" t="s">
        <v>372</v>
      </c>
      <c r="E16987" s="60">
        <v>800</v>
      </c>
      <c r="F16987" s="60"/>
      <c r="G16987" s="132">
        <f t="shared" si="306"/>
        <v>-800</v>
      </c>
      <c r="H16987" s="718" t="s">
        <v>11362</v>
      </c>
    </row>
    <row r="16988" spans="1:8" ht="15" x14ac:dyDescent="0.2">
      <c r="A16988" s="747">
        <v>45206</v>
      </c>
      <c r="B16988" s="43" t="s">
        <v>103</v>
      </c>
      <c r="C16988" s="65" t="s">
        <v>2695</v>
      </c>
      <c r="D16988" s="807" t="s">
        <v>8197</v>
      </c>
      <c r="E16988" s="60">
        <v>1400</v>
      </c>
      <c r="F16988" s="60"/>
      <c r="G16988" s="132">
        <f t="shared" si="306"/>
        <v>-1400</v>
      </c>
      <c r="H16988" s="718" t="s">
        <v>11362</v>
      </c>
    </row>
    <row r="16989" spans="1:8" ht="15" x14ac:dyDescent="0.2">
      <c r="A16989" s="747">
        <v>45206</v>
      </c>
      <c r="B16989" s="43" t="s">
        <v>11021</v>
      </c>
      <c r="C16989" s="65" t="s">
        <v>5791</v>
      </c>
      <c r="D16989" s="807" t="s">
        <v>372</v>
      </c>
      <c r="E16989" s="60">
        <v>3390</v>
      </c>
      <c r="F16989" s="60"/>
      <c r="G16989" s="132">
        <f t="shared" si="306"/>
        <v>-3390</v>
      </c>
      <c r="H16989" s="718" t="s">
        <v>11362</v>
      </c>
    </row>
    <row r="16990" spans="1:8" ht="15" x14ac:dyDescent="0.2">
      <c r="A16990" s="747">
        <v>45206</v>
      </c>
      <c r="B16990" s="43" t="s">
        <v>10095</v>
      </c>
      <c r="C16990" s="65" t="s">
        <v>11106</v>
      </c>
      <c r="D16990" s="807" t="s">
        <v>11410</v>
      </c>
      <c r="E16990" s="60">
        <v>58000</v>
      </c>
      <c r="F16990" s="60"/>
      <c r="G16990" s="132">
        <f t="shared" si="306"/>
        <v>-58000</v>
      </c>
      <c r="H16990" s="718" t="s">
        <v>11362</v>
      </c>
    </row>
    <row r="16991" spans="1:8" ht="15" x14ac:dyDescent="0.2">
      <c r="A16991" s="747">
        <v>45206</v>
      </c>
      <c r="B16991" s="43" t="s">
        <v>10341</v>
      </c>
      <c r="C16991" s="65" t="s">
        <v>11416</v>
      </c>
      <c r="D16991" s="807" t="s">
        <v>11417</v>
      </c>
      <c r="E16991" s="60">
        <v>72000</v>
      </c>
      <c r="F16991" s="60"/>
      <c r="G16991" s="132">
        <f t="shared" si="306"/>
        <v>-72000</v>
      </c>
      <c r="H16991" s="718" t="s">
        <v>11362</v>
      </c>
    </row>
    <row r="16992" spans="1:8" ht="15" x14ac:dyDescent="0.2">
      <c r="A16992" s="747">
        <v>45206</v>
      </c>
      <c r="B16992" s="43" t="s">
        <v>103</v>
      </c>
      <c r="C16992" s="65" t="s">
        <v>11138</v>
      </c>
      <c r="D16992" s="807" t="s">
        <v>11412</v>
      </c>
      <c r="E16992" s="60">
        <v>5000</v>
      </c>
      <c r="F16992" s="60"/>
      <c r="G16992" s="132">
        <f t="shared" si="306"/>
        <v>-5000</v>
      </c>
      <c r="H16992" s="718" t="s">
        <v>11362</v>
      </c>
    </row>
    <row r="16993" spans="1:8" ht="15" x14ac:dyDescent="0.2">
      <c r="A16993" s="747">
        <v>45208</v>
      </c>
      <c r="B16993" s="43" t="s">
        <v>10341</v>
      </c>
      <c r="C16993" s="65" t="s">
        <v>11106</v>
      </c>
      <c r="D16993" s="807" t="s">
        <v>11418</v>
      </c>
      <c r="E16993" s="60">
        <v>3000</v>
      </c>
      <c r="F16993" s="60"/>
      <c r="G16993" s="132">
        <f t="shared" ref="G16993:G16997" si="307">F16993-E16993</f>
        <v>-3000</v>
      </c>
      <c r="H16993" s="718" t="s">
        <v>11362</v>
      </c>
    </row>
    <row r="16994" spans="1:8" ht="15" x14ac:dyDescent="0.2">
      <c r="A16994" s="747">
        <v>45208</v>
      </c>
      <c r="B16994" s="43" t="s">
        <v>103</v>
      </c>
      <c r="C16994" s="65" t="s">
        <v>103</v>
      </c>
      <c r="D16994" s="807" t="s">
        <v>10320</v>
      </c>
      <c r="E16994" s="60">
        <v>3500</v>
      </c>
      <c r="F16994" s="60"/>
      <c r="G16994" s="132">
        <f t="shared" si="307"/>
        <v>-3500</v>
      </c>
      <c r="H16994" s="718" t="s">
        <v>11362</v>
      </c>
    </row>
    <row r="16995" spans="1:8" ht="15" x14ac:dyDescent="0.2">
      <c r="A16995" s="747">
        <v>45208</v>
      </c>
      <c r="B16995" s="43" t="s">
        <v>10341</v>
      </c>
      <c r="C16995" s="65" t="s">
        <v>288</v>
      </c>
      <c r="D16995" s="807" t="s">
        <v>10999</v>
      </c>
      <c r="E16995" s="60">
        <v>1500</v>
      </c>
      <c r="F16995" s="60"/>
      <c r="G16995" s="132">
        <f t="shared" si="307"/>
        <v>-1500</v>
      </c>
      <c r="H16995" s="718" t="s">
        <v>11362</v>
      </c>
    </row>
    <row r="16996" spans="1:8" ht="15" x14ac:dyDescent="0.2">
      <c r="A16996" s="747">
        <v>45208</v>
      </c>
      <c r="B16996" s="43" t="s">
        <v>11020</v>
      </c>
      <c r="C16996" s="65" t="s">
        <v>11106</v>
      </c>
      <c r="D16996" s="807" t="s">
        <v>11419</v>
      </c>
      <c r="E16996" s="60">
        <v>11770</v>
      </c>
      <c r="F16996" s="60"/>
      <c r="G16996" s="132">
        <f t="shared" si="307"/>
        <v>-11770</v>
      </c>
      <c r="H16996" s="718" t="s">
        <v>11362</v>
      </c>
    </row>
    <row r="16997" spans="1:8" ht="15" x14ac:dyDescent="0.2">
      <c r="A16997" s="747">
        <v>45208</v>
      </c>
      <c r="B16997" s="43" t="s">
        <v>10686</v>
      </c>
      <c r="C16997" s="65" t="s">
        <v>11312</v>
      </c>
      <c r="D16997" s="807" t="s">
        <v>11420</v>
      </c>
      <c r="E16997" s="60">
        <v>50000</v>
      </c>
      <c r="F16997" s="60"/>
      <c r="G16997" s="132">
        <f t="shared" si="307"/>
        <v>-50000</v>
      </c>
      <c r="H16997" s="718" t="s">
        <v>11362</v>
      </c>
    </row>
    <row r="16998" spans="1:8" ht="15" x14ac:dyDescent="0.2">
      <c r="A16998" s="747">
        <v>45208</v>
      </c>
      <c r="B16998" s="43" t="s">
        <v>10095</v>
      </c>
      <c r="C16998" s="65" t="s">
        <v>5791</v>
      </c>
      <c r="D16998" s="807" t="s">
        <v>372</v>
      </c>
      <c r="E16998" s="60">
        <v>1500</v>
      </c>
      <c r="F16998" s="60"/>
      <c r="G16998" s="132">
        <f t="shared" ref="G16998:G17001" si="308">F16998-E16998</f>
        <v>-1500</v>
      </c>
      <c r="H16998" s="718" t="s">
        <v>11362</v>
      </c>
    </row>
    <row r="16999" spans="1:8" ht="15" x14ac:dyDescent="0.2">
      <c r="A16999" s="747">
        <v>45208</v>
      </c>
      <c r="B16999" s="43" t="s">
        <v>9877</v>
      </c>
      <c r="C16999" s="65" t="s">
        <v>11106</v>
      </c>
      <c r="D16999" s="807" t="s">
        <v>11422</v>
      </c>
      <c r="E16999" s="60">
        <v>600</v>
      </c>
      <c r="F16999" s="60"/>
      <c r="G16999" s="132">
        <f t="shared" si="308"/>
        <v>-600</v>
      </c>
      <c r="H16999" s="718" t="s">
        <v>11362</v>
      </c>
    </row>
    <row r="17000" spans="1:8" ht="15" x14ac:dyDescent="0.2">
      <c r="A17000" s="747">
        <v>45208</v>
      </c>
      <c r="B17000" s="43" t="s">
        <v>11120</v>
      </c>
      <c r="C17000" s="65" t="s">
        <v>9582</v>
      </c>
      <c r="D17000" s="807" t="s">
        <v>11423</v>
      </c>
      <c r="E17000" s="60">
        <v>40000</v>
      </c>
      <c r="F17000" s="60"/>
      <c r="G17000" s="132">
        <f t="shared" si="308"/>
        <v>-40000</v>
      </c>
      <c r="H17000" s="718" t="s">
        <v>11362</v>
      </c>
    </row>
    <row r="17001" spans="1:8" ht="15" x14ac:dyDescent="0.2">
      <c r="A17001" s="747">
        <v>45208</v>
      </c>
      <c r="B17001" s="43" t="s">
        <v>9463</v>
      </c>
      <c r="C17001" s="65" t="s">
        <v>11106</v>
      </c>
      <c r="D17001" s="807" t="s">
        <v>10026</v>
      </c>
      <c r="E17001" s="60">
        <v>15000</v>
      </c>
      <c r="F17001" s="60"/>
      <c r="G17001" s="132">
        <f t="shared" si="308"/>
        <v>-15000</v>
      </c>
      <c r="H17001" s="718" t="s">
        <v>11362</v>
      </c>
    </row>
    <row r="17002" spans="1:8" ht="15" x14ac:dyDescent="0.2">
      <c r="A17002" s="747">
        <v>45209</v>
      </c>
      <c r="B17002" s="43" t="s">
        <v>11425</v>
      </c>
      <c r="C17002" s="65" t="s">
        <v>10172</v>
      </c>
      <c r="D17002" s="807" t="s">
        <v>11426</v>
      </c>
      <c r="E17002" s="60">
        <v>30000</v>
      </c>
      <c r="F17002" s="60"/>
      <c r="G17002" s="132">
        <f t="shared" ref="G17002:G17029" si="309">F17002-E17002</f>
        <v>-30000</v>
      </c>
      <c r="H17002" s="718" t="s">
        <v>11362</v>
      </c>
    </row>
    <row r="17003" spans="1:8" ht="15" x14ac:dyDescent="0.2">
      <c r="A17003" s="747">
        <v>45209</v>
      </c>
      <c r="B17003" s="43" t="s">
        <v>11020</v>
      </c>
      <c r="C17003" s="65" t="s">
        <v>11106</v>
      </c>
      <c r="D17003" s="807" t="s">
        <v>9746</v>
      </c>
      <c r="E17003" s="60">
        <v>250</v>
      </c>
      <c r="F17003" s="60"/>
      <c r="G17003" s="132">
        <f t="shared" si="309"/>
        <v>-250</v>
      </c>
      <c r="H17003" s="718" t="s">
        <v>11362</v>
      </c>
    </row>
    <row r="17004" spans="1:8" ht="15" x14ac:dyDescent="0.2">
      <c r="A17004" s="747">
        <v>45209</v>
      </c>
      <c r="B17004" s="43" t="s">
        <v>11020</v>
      </c>
      <c r="C17004" s="65" t="s">
        <v>5791</v>
      </c>
      <c r="D17004" s="807" t="s">
        <v>10446</v>
      </c>
      <c r="E17004" s="60">
        <v>250</v>
      </c>
      <c r="F17004" s="60"/>
      <c r="G17004" s="132">
        <f t="shared" si="309"/>
        <v>-250</v>
      </c>
      <c r="H17004" s="718" t="s">
        <v>11362</v>
      </c>
    </row>
    <row r="17005" spans="1:8" ht="15" x14ac:dyDescent="0.2">
      <c r="A17005" s="747">
        <v>45209</v>
      </c>
      <c r="B17005" s="43" t="s">
        <v>11425</v>
      </c>
      <c r="C17005" s="65" t="s">
        <v>11106</v>
      </c>
      <c r="D17005" s="807" t="s">
        <v>11427</v>
      </c>
      <c r="E17005" s="60">
        <v>16300</v>
      </c>
      <c r="F17005" s="60"/>
      <c r="G17005" s="132">
        <f t="shared" si="309"/>
        <v>-16300</v>
      </c>
      <c r="H17005" s="718" t="s">
        <v>11362</v>
      </c>
    </row>
    <row r="17006" spans="1:8" s="695" customFormat="1" ht="36" x14ac:dyDescent="0.25">
      <c r="A17006" s="747">
        <v>45209</v>
      </c>
      <c r="B17006" s="65" t="s">
        <v>11205</v>
      </c>
      <c r="C17006" s="65" t="s">
        <v>11106</v>
      </c>
      <c r="D17006" s="189" t="s">
        <v>11429</v>
      </c>
      <c r="E17006" s="132">
        <v>39000</v>
      </c>
      <c r="F17006" s="132"/>
      <c r="G17006" s="132">
        <f t="shared" si="309"/>
        <v>-39000</v>
      </c>
      <c r="H17006" s="718" t="s">
        <v>11362</v>
      </c>
    </row>
    <row r="17007" spans="1:8" ht="15" x14ac:dyDescent="0.2">
      <c r="A17007" s="747">
        <v>45209</v>
      </c>
      <c r="B17007" s="43" t="s">
        <v>11020</v>
      </c>
      <c r="C17007" s="65" t="s">
        <v>5791</v>
      </c>
      <c r="D17007" s="807" t="s">
        <v>372</v>
      </c>
      <c r="E17007" s="60">
        <v>2600</v>
      </c>
      <c r="F17007" s="60"/>
      <c r="G17007" s="132">
        <f t="shared" si="309"/>
        <v>-2600</v>
      </c>
      <c r="H17007" s="718" t="s">
        <v>11362</v>
      </c>
    </row>
    <row r="17008" spans="1:8" ht="15" x14ac:dyDescent="0.2">
      <c r="A17008" s="747">
        <v>45209</v>
      </c>
      <c r="B17008" s="43" t="s">
        <v>10488</v>
      </c>
      <c r="C17008" s="679" t="s">
        <v>795</v>
      </c>
      <c r="D17008" s="928" t="s">
        <v>11430</v>
      </c>
      <c r="E17008" s="594">
        <v>2300</v>
      </c>
      <c r="F17008" s="60"/>
      <c r="G17008" s="132">
        <f t="shared" si="309"/>
        <v>-2300</v>
      </c>
      <c r="H17008" s="718" t="s">
        <v>11362</v>
      </c>
    </row>
    <row r="17009" spans="1:8" ht="15" x14ac:dyDescent="0.2">
      <c r="A17009" s="747">
        <v>45209</v>
      </c>
      <c r="B17009" s="43" t="s">
        <v>9877</v>
      </c>
      <c r="C17009" s="679" t="s">
        <v>795</v>
      </c>
      <c r="D17009" s="928" t="s">
        <v>11430</v>
      </c>
      <c r="E17009" s="594">
        <v>2300</v>
      </c>
      <c r="F17009" s="60"/>
      <c r="G17009" s="132">
        <f t="shared" ref="G17009:G17012" si="310">F17009-E17009</f>
        <v>-2300</v>
      </c>
      <c r="H17009" s="718" t="s">
        <v>11362</v>
      </c>
    </row>
    <row r="17010" spans="1:8" ht="15" x14ac:dyDescent="0.2">
      <c r="A17010" s="747">
        <v>45209</v>
      </c>
      <c r="B17010" s="43" t="s">
        <v>11020</v>
      </c>
      <c r="C17010" s="679" t="s">
        <v>795</v>
      </c>
      <c r="D17010" s="928" t="s">
        <v>11430</v>
      </c>
      <c r="E17010" s="594">
        <v>2300</v>
      </c>
      <c r="F17010" s="60"/>
      <c r="G17010" s="132">
        <f t="shared" si="310"/>
        <v>-2300</v>
      </c>
      <c r="H17010" s="718" t="s">
        <v>11362</v>
      </c>
    </row>
    <row r="17011" spans="1:8" ht="15" x14ac:dyDescent="0.2">
      <c r="A17011" s="747">
        <v>45209</v>
      </c>
      <c r="B17011" s="43" t="s">
        <v>10095</v>
      </c>
      <c r="C17011" s="679" t="s">
        <v>795</v>
      </c>
      <c r="D17011" s="928" t="s">
        <v>11430</v>
      </c>
      <c r="E17011" s="594">
        <v>2300</v>
      </c>
      <c r="F17011" s="60"/>
      <c r="G17011" s="132">
        <f t="shared" si="310"/>
        <v>-2300</v>
      </c>
      <c r="H17011" s="718" t="s">
        <v>11362</v>
      </c>
    </row>
    <row r="17012" spans="1:8" ht="15" x14ac:dyDescent="0.2">
      <c r="A17012" s="747">
        <v>45209</v>
      </c>
      <c r="B17012" s="43" t="s">
        <v>10686</v>
      </c>
      <c r="C17012" s="679" t="s">
        <v>795</v>
      </c>
      <c r="D17012" s="928" t="s">
        <v>11430</v>
      </c>
      <c r="E17012" s="594">
        <v>2300</v>
      </c>
      <c r="F17012" s="60"/>
      <c r="G17012" s="132">
        <f t="shared" si="310"/>
        <v>-2300</v>
      </c>
      <c r="H17012" s="718" t="s">
        <v>11362</v>
      </c>
    </row>
    <row r="17013" spans="1:8" ht="15" x14ac:dyDescent="0.2">
      <c r="A17013" s="747">
        <v>45209</v>
      </c>
      <c r="B17013" s="43" t="s">
        <v>11209</v>
      </c>
      <c r="C17013" s="679" t="s">
        <v>795</v>
      </c>
      <c r="D17013" s="928" t="s">
        <v>11430</v>
      </c>
      <c r="E17013" s="594">
        <v>2300</v>
      </c>
      <c r="F17013" s="60"/>
      <c r="G17013" s="132">
        <f t="shared" si="309"/>
        <v>-2300</v>
      </c>
      <c r="H17013" s="718" t="s">
        <v>11362</v>
      </c>
    </row>
    <row r="17014" spans="1:8" ht="15" x14ac:dyDescent="0.2">
      <c r="A17014" s="747">
        <v>45209</v>
      </c>
      <c r="B17014" s="43" t="s">
        <v>11389</v>
      </c>
      <c r="C17014" s="679" t="s">
        <v>795</v>
      </c>
      <c r="D17014" s="928" t="s">
        <v>11430</v>
      </c>
      <c r="E17014" s="594">
        <v>2300</v>
      </c>
      <c r="F17014" s="60"/>
      <c r="G17014" s="132">
        <f t="shared" si="309"/>
        <v>-2300</v>
      </c>
      <c r="H17014" s="718" t="s">
        <v>11362</v>
      </c>
    </row>
    <row r="17015" spans="1:8" ht="15" x14ac:dyDescent="0.2">
      <c r="A17015" s="747">
        <v>45209</v>
      </c>
      <c r="B17015" s="43" t="s">
        <v>11205</v>
      </c>
      <c r="C17015" s="679" t="s">
        <v>795</v>
      </c>
      <c r="D17015" s="928" t="s">
        <v>11430</v>
      </c>
      <c r="E17015" s="594">
        <v>2300</v>
      </c>
      <c r="F17015" s="60"/>
      <c r="G17015" s="132">
        <f t="shared" si="309"/>
        <v>-2300</v>
      </c>
      <c r="H17015" s="718" t="s">
        <v>11362</v>
      </c>
    </row>
    <row r="17016" spans="1:8" ht="15" x14ac:dyDescent="0.2">
      <c r="A17016" s="747">
        <v>45209</v>
      </c>
      <c r="B17016" s="43" t="s">
        <v>11389</v>
      </c>
      <c r="C17016" s="65" t="s">
        <v>10970</v>
      </c>
      <c r="D17016" s="807" t="s">
        <v>11431</v>
      </c>
      <c r="E17016" s="60">
        <v>460000</v>
      </c>
      <c r="F17016" s="60"/>
      <c r="G17016" s="132">
        <f t="shared" si="309"/>
        <v>-460000</v>
      </c>
      <c r="H17016" s="718" t="s">
        <v>11362</v>
      </c>
    </row>
    <row r="17017" spans="1:8" ht="15" x14ac:dyDescent="0.2">
      <c r="A17017" s="747">
        <v>45209</v>
      </c>
      <c r="B17017" s="43" t="s">
        <v>10686</v>
      </c>
      <c r="C17017" s="65" t="s">
        <v>288</v>
      </c>
      <c r="D17017" s="807" t="s">
        <v>10004</v>
      </c>
      <c r="E17017" s="60">
        <v>1100</v>
      </c>
      <c r="F17017" s="60"/>
      <c r="G17017" s="132">
        <f t="shared" ref="G17017:G17027" si="311">F17017-E17017</f>
        <v>-1100</v>
      </c>
      <c r="H17017" s="718" t="s">
        <v>11362</v>
      </c>
    </row>
    <row r="17018" spans="1:8" ht="15" x14ac:dyDescent="0.2">
      <c r="A17018" s="747">
        <v>45209</v>
      </c>
      <c r="B17018" s="43" t="s">
        <v>10341</v>
      </c>
      <c r="C17018" s="65" t="s">
        <v>10554</v>
      </c>
      <c r="D17018" s="807" t="s">
        <v>11434</v>
      </c>
      <c r="E17018" s="60">
        <v>1000000</v>
      </c>
      <c r="F17018" s="60"/>
      <c r="G17018" s="132">
        <f t="shared" si="311"/>
        <v>-1000000</v>
      </c>
      <c r="H17018" s="718" t="s">
        <v>11362</v>
      </c>
    </row>
    <row r="17019" spans="1:8" ht="15" x14ac:dyDescent="0.2">
      <c r="A17019" s="747">
        <v>45209</v>
      </c>
      <c r="B17019" s="43" t="s">
        <v>11425</v>
      </c>
      <c r="C17019" s="65" t="s">
        <v>11106</v>
      </c>
      <c r="D17019" s="807" t="s">
        <v>10314</v>
      </c>
      <c r="E17019" s="60">
        <v>11715</v>
      </c>
      <c r="F17019" s="60"/>
      <c r="G17019" s="132">
        <f t="shared" si="311"/>
        <v>-11715</v>
      </c>
      <c r="H17019" s="718" t="s">
        <v>11362</v>
      </c>
    </row>
    <row r="17020" spans="1:8" ht="15" x14ac:dyDescent="0.2">
      <c r="A17020" s="747">
        <v>45209</v>
      </c>
      <c r="B17020" s="43" t="s">
        <v>2957</v>
      </c>
      <c r="C17020" s="65" t="s">
        <v>11106</v>
      </c>
      <c r="D17020" s="807" t="s">
        <v>6543</v>
      </c>
      <c r="E17020" s="60">
        <v>10915</v>
      </c>
      <c r="F17020" s="60"/>
      <c r="G17020" s="132">
        <f t="shared" si="311"/>
        <v>-10915</v>
      </c>
      <c r="H17020" s="718" t="s">
        <v>11362</v>
      </c>
    </row>
    <row r="17021" spans="1:8" ht="15" x14ac:dyDescent="0.2">
      <c r="A17021" s="747">
        <v>45210</v>
      </c>
      <c r="B17021" s="43" t="s">
        <v>37</v>
      </c>
      <c r="C17021" s="679" t="s">
        <v>11106</v>
      </c>
      <c r="D17021" s="928" t="s">
        <v>11435</v>
      </c>
      <c r="E17021" s="594">
        <v>5000</v>
      </c>
      <c r="F17021" s="60"/>
      <c r="G17021" s="132">
        <f t="shared" si="311"/>
        <v>-5000</v>
      </c>
      <c r="H17021" s="718" t="s">
        <v>11362</v>
      </c>
    </row>
    <row r="17022" spans="1:8" ht="15" x14ac:dyDescent="0.2">
      <c r="A17022" s="747">
        <v>45210</v>
      </c>
      <c r="B17022" s="43" t="s">
        <v>11120</v>
      </c>
      <c r="C17022" s="679" t="s">
        <v>11106</v>
      </c>
      <c r="D17022" s="928" t="s">
        <v>11435</v>
      </c>
      <c r="E17022" s="594">
        <v>7000</v>
      </c>
      <c r="F17022" s="60"/>
      <c r="G17022" s="132">
        <f t="shared" si="311"/>
        <v>-7000</v>
      </c>
      <c r="H17022" s="718" t="s">
        <v>11362</v>
      </c>
    </row>
    <row r="17023" spans="1:8" ht="15" x14ac:dyDescent="0.2">
      <c r="A17023" s="747">
        <v>45210</v>
      </c>
      <c r="B17023" s="43" t="s">
        <v>10253</v>
      </c>
      <c r="C17023" s="679" t="s">
        <v>11106</v>
      </c>
      <c r="D17023" s="928" t="s">
        <v>11435</v>
      </c>
      <c r="E17023" s="594">
        <v>7000</v>
      </c>
      <c r="F17023" s="60"/>
      <c r="G17023" s="132">
        <f t="shared" si="311"/>
        <v>-7000</v>
      </c>
      <c r="H17023" s="718" t="s">
        <v>11362</v>
      </c>
    </row>
    <row r="17024" spans="1:8" ht="15" x14ac:dyDescent="0.2">
      <c r="A17024" s="747">
        <v>45210</v>
      </c>
      <c r="B17024" s="43" t="s">
        <v>10488</v>
      </c>
      <c r="C17024" s="679" t="s">
        <v>11106</v>
      </c>
      <c r="D17024" s="928" t="s">
        <v>11435</v>
      </c>
      <c r="E17024" s="594">
        <v>7000</v>
      </c>
      <c r="F17024" s="60"/>
      <c r="G17024" s="132">
        <f t="shared" si="311"/>
        <v>-7000</v>
      </c>
      <c r="H17024" s="718" t="s">
        <v>11362</v>
      </c>
    </row>
    <row r="17025" spans="1:8" ht="15" x14ac:dyDescent="0.2">
      <c r="A17025" s="747">
        <v>45210</v>
      </c>
      <c r="B17025" s="43" t="s">
        <v>9940</v>
      </c>
      <c r="C17025" s="679" t="s">
        <v>11106</v>
      </c>
      <c r="D17025" s="928" t="s">
        <v>11435</v>
      </c>
      <c r="E17025" s="594">
        <v>7000</v>
      </c>
      <c r="F17025" s="60"/>
      <c r="G17025" s="132">
        <f t="shared" si="311"/>
        <v>-7000</v>
      </c>
      <c r="H17025" s="718" t="s">
        <v>11362</v>
      </c>
    </row>
    <row r="17026" spans="1:8" ht="15" x14ac:dyDescent="0.2">
      <c r="A17026" s="747">
        <v>45210</v>
      </c>
      <c r="B17026" s="43" t="s">
        <v>10095</v>
      </c>
      <c r="C17026" s="679" t="s">
        <v>11106</v>
      </c>
      <c r="D17026" s="928" t="s">
        <v>11435</v>
      </c>
      <c r="E17026" s="594">
        <v>7000</v>
      </c>
      <c r="F17026" s="60"/>
      <c r="G17026" s="132">
        <f t="shared" si="311"/>
        <v>-7000</v>
      </c>
      <c r="H17026" s="718" t="s">
        <v>11362</v>
      </c>
    </row>
    <row r="17027" spans="1:8" ht="15" x14ac:dyDescent="0.2">
      <c r="A17027" s="747">
        <v>45210</v>
      </c>
      <c r="B17027" s="43" t="s">
        <v>8982</v>
      </c>
      <c r="C17027" s="679" t="s">
        <v>11106</v>
      </c>
      <c r="D17027" s="928" t="s">
        <v>11435</v>
      </c>
      <c r="E17027" s="594">
        <v>5000</v>
      </c>
      <c r="F17027" s="60"/>
      <c r="G17027" s="132">
        <f t="shared" si="311"/>
        <v>-5000</v>
      </c>
      <c r="H17027" s="718" t="s">
        <v>11362</v>
      </c>
    </row>
    <row r="17028" spans="1:8" ht="15" x14ac:dyDescent="0.2">
      <c r="A17028" s="747">
        <v>45210</v>
      </c>
      <c r="B17028" s="43" t="s">
        <v>9516</v>
      </c>
      <c r="C17028" s="679" t="s">
        <v>11106</v>
      </c>
      <c r="D17028" s="928" t="s">
        <v>11435</v>
      </c>
      <c r="E17028" s="594">
        <v>16000</v>
      </c>
      <c r="F17028" s="60"/>
      <c r="G17028" s="132">
        <f t="shared" si="309"/>
        <v>-16000</v>
      </c>
      <c r="H17028" s="718" t="s">
        <v>11362</v>
      </c>
    </row>
    <row r="17029" spans="1:8" ht="15" x14ac:dyDescent="0.2">
      <c r="A17029" s="747">
        <v>45210</v>
      </c>
      <c r="B17029" s="43" t="s">
        <v>11020</v>
      </c>
      <c r="C17029" s="65" t="s">
        <v>7290</v>
      </c>
      <c r="D17029" s="807" t="s">
        <v>11434</v>
      </c>
      <c r="E17029" s="60">
        <v>300000</v>
      </c>
      <c r="F17029" s="60"/>
      <c r="G17029" s="132">
        <f t="shared" si="309"/>
        <v>-300000</v>
      </c>
      <c r="H17029" s="718" t="s">
        <v>11362</v>
      </c>
    </row>
    <row r="17030" spans="1:8" ht="15" x14ac:dyDescent="0.2">
      <c r="A17030" s="747">
        <v>45210</v>
      </c>
      <c r="B17030" s="43" t="s">
        <v>10488</v>
      </c>
      <c r="C17030" s="65" t="s">
        <v>11106</v>
      </c>
      <c r="D17030" s="807" t="s">
        <v>11436</v>
      </c>
      <c r="E17030" s="60">
        <v>29000</v>
      </c>
      <c r="F17030" s="60"/>
      <c r="G17030" s="132">
        <f t="shared" ref="G17030:G17036" si="312">F17030-E17030</f>
        <v>-29000</v>
      </c>
      <c r="H17030" s="718" t="s">
        <v>11362</v>
      </c>
    </row>
    <row r="17031" spans="1:8" ht="15" x14ac:dyDescent="0.2">
      <c r="A17031" s="747">
        <v>45210</v>
      </c>
      <c r="B17031" s="43" t="s">
        <v>11020</v>
      </c>
      <c r="C17031" s="65" t="s">
        <v>11106</v>
      </c>
      <c r="D17031" s="807" t="s">
        <v>11437</v>
      </c>
      <c r="E17031" s="60">
        <v>4860</v>
      </c>
      <c r="F17031" s="60"/>
      <c r="G17031" s="132">
        <f t="shared" si="312"/>
        <v>-4860</v>
      </c>
      <c r="H17031" s="718" t="s">
        <v>11362</v>
      </c>
    </row>
    <row r="17032" spans="1:8" ht="15" x14ac:dyDescent="0.2">
      <c r="A17032" s="747">
        <v>45210</v>
      </c>
      <c r="B17032" s="43" t="s">
        <v>11020</v>
      </c>
      <c r="C17032" s="65" t="s">
        <v>11106</v>
      </c>
      <c r="D17032" s="807" t="s">
        <v>2289</v>
      </c>
      <c r="E17032" s="60">
        <v>27241</v>
      </c>
      <c r="F17032" s="60"/>
      <c r="G17032" s="132">
        <f t="shared" si="312"/>
        <v>-27241</v>
      </c>
      <c r="H17032" s="718" t="s">
        <v>11362</v>
      </c>
    </row>
    <row r="17033" spans="1:8" ht="15" x14ac:dyDescent="0.2">
      <c r="A17033" s="747">
        <v>45210</v>
      </c>
      <c r="B17033" s="43" t="s">
        <v>11020</v>
      </c>
      <c r="C17033" s="65" t="s">
        <v>5791</v>
      </c>
      <c r="D17033" s="807" t="s">
        <v>372</v>
      </c>
      <c r="E17033" s="60">
        <v>1000</v>
      </c>
      <c r="F17033" s="60"/>
      <c r="G17033" s="132">
        <f t="shared" si="312"/>
        <v>-1000</v>
      </c>
      <c r="H17033" s="718" t="s">
        <v>11362</v>
      </c>
    </row>
    <row r="17034" spans="1:8" ht="15" x14ac:dyDescent="0.2">
      <c r="A17034" s="747">
        <v>45210</v>
      </c>
      <c r="B17034" s="43" t="s">
        <v>10341</v>
      </c>
      <c r="C17034" s="65" t="s">
        <v>5791</v>
      </c>
      <c r="D17034" s="807" t="s">
        <v>372</v>
      </c>
      <c r="E17034" s="60">
        <v>900</v>
      </c>
      <c r="F17034" s="60"/>
      <c r="G17034" s="132">
        <f t="shared" si="312"/>
        <v>-900</v>
      </c>
      <c r="H17034" s="718" t="s">
        <v>11362</v>
      </c>
    </row>
    <row r="17035" spans="1:8" ht="15" x14ac:dyDescent="0.2">
      <c r="A17035" s="747">
        <v>45210</v>
      </c>
      <c r="B17035" s="43" t="s">
        <v>103</v>
      </c>
      <c r="C17035" s="65" t="s">
        <v>103</v>
      </c>
      <c r="D17035" s="807" t="s">
        <v>10320</v>
      </c>
      <c r="E17035" s="60">
        <v>3500</v>
      </c>
      <c r="F17035" s="60"/>
      <c r="G17035" s="132">
        <f t="shared" si="312"/>
        <v>-3500</v>
      </c>
      <c r="H17035" s="718" t="s">
        <v>11362</v>
      </c>
    </row>
    <row r="17036" spans="1:8" ht="15" x14ac:dyDescent="0.2">
      <c r="A17036" s="747">
        <v>45210</v>
      </c>
      <c r="B17036" s="43" t="s">
        <v>10580</v>
      </c>
      <c r="C17036" s="65" t="s">
        <v>11106</v>
      </c>
      <c r="D17036" s="807" t="s">
        <v>11438</v>
      </c>
      <c r="E17036" s="60">
        <v>2000</v>
      </c>
      <c r="F17036" s="60"/>
      <c r="G17036" s="132">
        <f t="shared" si="312"/>
        <v>-2000</v>
      </c>
      <c r="H17036" s="718" t="s">
        <v>11362</v>
      </c>
    </row>
    <row r="17037" spans="1:8" ht="15" x14ac:dyDescent="0.2">
      <c r="A17037" s="747">
        <v>45210</v>
      </c>
      <c r="B17037" s="43" t="s">
        <v>10095</v>
      </c>
      <c r="C17037" s="65" t="s">
        <v>11106</v>
      </c>
      <c r="D17037" s="807" t="s">
        <v>11450</v>
      </c>
      <c r="E17037" s="60">
        <v>14600</v>
      </c>
      <c r="F17037" s="60"/>
      <c r="G17037" s="132">
        <f t="shared" ref="G17037:G17049" si="313">F17037-E17037</f>
        <v>-14600</v>
      </c>
      <c r="H17037" s="718" t="s">
        <v>11362</v>
      </c>
    </row>
    <row r="17038" spans="1:8" ht="15" x14ac:dyDescent="0.2">
      <c r="A17038" s="747">
        <v>45210</v>
      </c>
      <c r="B17038" s="43" t="s">
        <v>10341</v>
      </c>
      <c r="C17038" s="65" t="s">
        <v>5791</v>
      </c>
      <c r="D17038" s="807" t="s">
        <v>372</v>
      </c>
      <c r="E17038" s="60">
        <v>3000</v>
      </c>
      <c r="F17038" s="60"/>
      <c r="G17038" s="132">
        <f t="shared" si="313"/>
        <v>-3000</v>
      </c>
      <c r="H17038" s="718" t="s">
        <v>11362</v>
      </c>
    </row>
    <row r="17039" spans="1:8" ht="15" x14ac:dyDescent="0.2">
      <c r="A17039" s="747">
        <v>45210</v>
      </c>
      <c r="B17039" s="43" t="s">
        <v>11425</v>
      </c>
      <c r="C17039" s="65" t="s">
        <v>11106</v>
      </c>
      <c r="D17039" s="807" t="s">
        <v>11427</v>
      </c>
      <c r="E17039" s="60">
        <v>36250</v>
      </c>
      <c r="F17039" s="60"/>
      <c r="G17039" s="132">
        <f t="shared" si="313"/>
        <v>-36250</v>
      </c>
      <c r="H17039" s="718" t="s">
        <v>11362</v>
      </c>
    </row>
    <row r="17040" spans="1:8" ht="15" x14ac:dyDescent="0.2">
      <c r="A17040" s="747">
        <v>45210</v>
      </c>
      <c r="B17040" s="43" t="s">
        <v>9463</v>
      </c>
      <c r="C17040" s="65" t="s">
        <v>5791</v>
      </c>
      <c r="D17040" s="807" t="s">
        <v>372</v>
      </c>
      <c r="E17040" s="60">
        <v>795</v>
      </c>
      <c r="F17040" s="60"/>
      <c r="G17040" s="132">
        <f t="shared" si="313"/>
        <v>-795</v>
      </c>
      <c r="H17040" s="718" t="s">
        <v>11362</v>
      </c>
    </row>
    <row r="17041" spans="1:8" ht="15" x14ac:dyDescent="0.2">
      <c r="A17041" s="747">
        <v>45210</v>
      </c>
      <c r="B17041" s="43" t="s">
        <v>11020</v>
      </c>
      <c r="C17041" s="679" t="s">
        <v>11106</v>
      </c>
      <c r="D17041" s="928" t="s">
        <v>11452</v>
      </c>
      <c r="E17041" s="594">
        <v>184800</v>
      </c>
      <c r="F17041" s="60"/>
      <c r="G17041" s="132">
        <f t="shared" si="313"/>
        <v>-184800</v>
      </c>
      <c r="H17041" s="718" t="s">
        <v>11362</v>
      </c>
    </row>
    <row r="17042" spans="1:8" ht="15" x14ac:dyDescent="0.2">
      <c r="A17042" s="747">
        <v>45210</v>
      </c>
      <c r="B17042" s="43" t="s">
        <v>10686</v>
      </c>
      <c r="C17042" s="679" t="s">
        <v>11106</v>
      </c>
      <c r="D17042" s="928" t="s">
        <v>11453</v>
      </c>
      <c r="E17042" s="594">
        <v>37200</v>
      </c>
      <c r="F17042" s="60"/>
      <c r="G17042" s="132">
        <f t="shared" si="313"/>
        <v>-37200</v>
      </c>
      <c r="H17042" s="718" t="s">
        <v>11362</v>
      </c>
    </row>
    <row r="17043" spans="1:8" ht="15" x14ac:dyDescent="0.2">
      <c r="A17043" s="747">
        <v>45210</v>
      </c>
      <c r="B17043" s="43" t="s">
        <v>9463</v>
      </c>
      <c r="C17043" s="65" t="s">
        <v>9568</v>
      </c>
      <c r="D17043" s="807" t="s">
        <v>11451</v>
      </c>
      <c r="E17043" s="60">
        <v>300000</v>
      </c>
      <c r="F17043" s="60"/>
      <c r="G17043" s="132">
        <f t="shared" si="313"/>
        <v>-300000</v>
      </c>
      <c r="H17043" s="718" t="s">
        <v>11362</v>
      </c>
    </row>
    <row r="17044" spans="1:8" ht="15" x14ac:dyDescent="0.2">
      <c r="A17044" s="747">
        <v>45210</v>
      </c>
      <c r="B17044" s="43" t="s">
        <v>10580</v>
      </c>
      <c r="C17044" s="679" t="s">
        <v>10282</v>
      </c>
      <c r="D17044" s="928" t="s">
        <v>11454</v>
      </c>
      <c r="E17044" s="594">
        <v>140800</v>
      </c>
      <c r="F17044" s="60"/>
      <c r="G17044" s="132">
        <f t="shared" si="313"/>
        <v>-140800</v>
      </c>
      <c r="H17044" s="718" t="s">
        <v>11362</v>
      </c>
    </row>
    <row r="17045" spans="1:8" ht="15" x14ac:dyDescent="0.2">
      <c r="A17045" s="747">
        <v>45210</v>
      </c>
      <c r="B17045" s="43" t="s">
        <v>10095</v>
      </c>
      <c r="C17045" s="679" t="s">
        <v>10282</v>
      </c>
      <c r="D17045" s="928" t="s">
        <v>11454</v>
      </c>
      <c r="E17045" s="594">
        <v>64000</v>
      </c>
      <c r="F17045" s="60"/>
      <c r="G17045" s="132">
        <f t="shared" si="313"/>
        <v>-64000</v>
      </c>
      <c r="H17045" s="718" t="s">
        <v>11362</v>
      </c>
    </row>
    <row r="17046" spans="1:8" ht="15" x14ac:dyDescent="0.2">
      <c r="A17046" s="747">
        <v>45211</v>
      </c>
      <c r="B17046" s="43" t="s">
        <v>11425</v>
      </c>
      <c r="C17046" s="575" t="s">
        <v>1362</v>
      </c>
      <c r="D17046" s="1074" t="s">
        <v>11455</v>
      </c>
      <c r="E17046" s="639">
        <v>27500</v>
      </c>
      <c r="F17046" s="60"/>
      <c r="G17046" s="132">
        <f t="shared" si="313"/>
        <v>-27500</v>
      </c>
      <c r="H17046" s="718" t="s">
        <v>11362</v>
      </c>
    </row>
    <row r="17047" spans="1:8" ht="15" x14ac:dyDescent="0.2">
      <c r="A17047" s="747">
        <v>45211</v>
      </c>
      <c r="B17047" s="43" t="s">
        <v>11120</v>
      </c>
      <c r="C17047" s="575" t="s">
        <v>1362</v>
      </c>
      <c r="D17047" s="1074" t="s">
        <v>11455</v>
      </c>
      <c r="E17047" s="639">
        <f>7250+7000</f>
        <v>14250</v>
      </c>
      <c r="F17047" s="60"/>
      <c r="G17047" s="132">
        <f t="shared" si="313"/>
        <v>-14250</v>
      </c>
      <c r="H17047" s="718" t="s">
        <v>11362</v>
      </c>
    </row>
    <row r="17048" spans="1:8" ht="15" x14ac:dyDescent="0.2">
      <c r="A17048" s="747">
        <v>45211</v>
      </c>
      <c r="B17048" s="43" t="s">
        <v>10580</v>
      </c>
      <c r="C17048" s="575" t="s">
        <v>1362</v>
      </c>
      <c r="D17048" s="1074" t="s">
        <v>11455</v>
      </c>
      <c r="E17048" s="639">
        <v>6650</v>
      </c>
      <c r="F17048" s="60"/>
      <c r="G17048" s="132">
        <f t="shared" si="313"/>
        <v>-6650</v>
      </c>
      <c r="H17048" s="718" t="s">
        <v>11362</v>
      </c>
    </row>
    <row r="17049" spans="1:8" ht="15" x14ac:dyDescent="0.2">
      <c r="A17049" s="747">
        <v>45211</v>
      </c>
      <c r="B17049" s="43" t="s">
        <v>10580</v>
      </c>
      <c r="C17049" s="575" t="s">
        <v>1362</v>
      </c>
      <c r="D17049" s="1074" t="s">
        <v>11455</v>
      </c>
      <c r="E17049" s="639">
        <f>140000-E17048-E17047-E17046</f>
        <v>91600</v>
      </c>
      <c r="F17049" s="60"/>
      <c r="G17049" s="132">
        <f t="shared" si="313"/>
        <v>-91600</v>
      </c>
      <c r="H17049" s="718" t="s">
        <v>11362</v>
      </c>
    </row>
    <row r="17050" spans="1:8" ht="15" x14ac:dyDescent="0.2">
      <c r="A17050" s="747">
        <v>45211</v>
      </c>
      <c r="B17050" s="43" t="s">
        <v>11425</v>
      </c>
      <c r="C17050" s="65" t="s">
        <v>11106</v>
      </c>
      <c r="D17050" s="807" t="s">
        <v>11456</v>
      </c>
      <c r="E17050" s="60">
        <v>4700</v>
      </c>
      <c r="F17050" s="60"/>
      <c r="G17050" s="132">
        <f t="shared" ref="G17050:G17055" si="314">F17050-E17050</f>
        <v>-4700</v>
      </c>
      <c r="H17050" s="718" t="s">
        <v>11362</v>
      </c>
    </row>
    <row r="17051" spans="1:8" ht="15" x14ac:dyDescent="0.2">
      <c r="A17051" s="747">
        <v>45212</v>
      </c>
      <c r="B17051" s="43" t="s">
        <v>10341</v>
      </c>
      <c r="C17051" s="65" t="s">
        <v>5791</v>
      </c>
      <c r="D17051" s="807" t="s">
        <v>372</v>
      </c>
      <c r="E17051" s="60">
        <v>850</v>
      </c>
      <c r="F17051" s="60"/>
      <c r="G17051" s="132">
        <f t="shared" si="314"/>
        <v>-850</v>
      </c>
      <c r="H17051" s="718" t="s">
        <v>11362</v>
      </c>
    </row>
    <row r="17052" spans="1:8" ht="15" x14ac:dyDescent="0.2">
      <c r="A17052" s="747">
        <v>45212</v>
      </c>
      <c r="B17052" s="43" t="s">
        <v>11020</v>
      </c>
      <c r="C17052" s="65" t="s">
        <v>11106</v>
      </c>
      <c r="D17052" s="807" t="s">
        <v>11457</v>
      </c>
      <c r="E17052" s="60">
        <v>62671</v>
      </c>
      <c r="F17052" s="60"/>
      <c r="G17052" s="132">
        <f t="shared" si="314"/>
        <v>-62671</v>
      </c>
      <c r="H17052" s="718" t="s">
        <v>11362</v>
      </c>
    </row>
    <row r="17053" spans="1:8" ht="15" x14ac:dyDescent="0.2">
      <c r="A17053" s="747">
        <v>45212</v>
      </c>
      <c r="B17053" s="43" t="s">
        <v>10686</v>
      </c>
      <c r="C17053" s="65" t="s">
        <v>11106</v>
      </c>
      <c r="D17053" s="807" t="s">
        <v>11458</v>
      </c>
      <c r="E17053" s="60">
        <v>39600</v>
      </c>
      <c r="F17053" s="60"/>
      <c r="G17053" s="132">
        <f t="shared" si="314"/>
        <v>-39600</v>
      </c>
      <c r="H17053" s="718" t="s">
        <v>11362</v>
      </c>
    </row>
    <row r="17054" spans="1:8" ht="15" x14ac:dyDescent="0.2">
      <c r="A17054" s="747">
        <v>45212</v>
      </c>
      <c r="B17054" s="43" t="s">
        <v>11459</v>
      </c>
      <c r="C17054" s="65" t="s">
        <v>11106</v>
      </c>
      <c r="D17054" s="807" t="s">
        <v>11460</v>
      </c>
      <c r="E17054" s="60">
        <v>940</v>
      </c>
      <c r="F17054" s="60"/>
      <c r="G17054" s="132">
        <f t="shared" si="314"/>
        <v>-940</v>
      </c>
      <c r="H17054" s="718" t="s">
        <v>11362</v>
      </c>
    </row>
    <row r="17055" spans="1:8" ht="15" x14ac:dyDescent="0.2">
      <c r="A17055" s="747">
        <v>45212</v>
      </c>
      <c r="B17055" s="43" t="s">
        <v>9463</v>
      </c>
      <c r="C17055" s="65" t="s">
        <v>11106</v>
      </c>
      <c r="D17055" s="807" t="s">
        <v>7447</v>
      </c>
      <c r="E17055" s="60">
        <v>7855</v>
      </c>
      <c r="F17055" s="60"/>
      <c r="G17055" s="132">
        <f t="shared" si="314"/>
        <v>-7855</v>
      </c>
      <c r="H17055" s="718" t="s">
        <v>11362</v>
      </c>
    </row>
    <row r="17056" spans="1:8" ht="15" x14ac:dyDescent="0.2">
      <c r="A17056" s="747">
        <v>45212</v>
      </c>
      <c r="B17056" s="43" t="s">
        <v>11459</v>
      </c>
      <c r="C17056" s="65" t="s">
        <v>11106</v>
      </c>
      <c r="D17056" s="807" t="s">
        <v>3125</v>
      </c>
      <c r="E17056" s="60">
        <v>8780</v>
      </c>
      <c r="F17056" s="60"/>
      <c r="G17056" s="132">
        <f t="shared" ref="G17056:G17063" si="315">F17056-E17056</f>
        <v>-8780</v>
      </c>
      <c r="H17056" s="718" t="s">
        <v>11362</v>
      </c>
    </row>
    <row r="17057" spans="1:8" ht="15" x14ac:dyDescent="0.2">
      <c r="A17057" s="747">
        <v>45212</v>
      </c>
      <c r="B17057" s="43" t="s">
        <v>11459</v>
      </c>
      <c r="C17057" s="65" t="s">
        <v>11461</v>
      </c>
      <c r="D17057" s="807" t="s">
        <v>5186</v>
      </c>
      <c r="E17057" s="60">
        <v>400</v>
      </c>
      <c r="F17057" s="60"/>
      <c r="G17057" s="132">
        <f t="shared" si="315"/>
        <v>-400</v>
      </c>
      <c r="H17057" s="718" t="s">
        <v>11362</v>
      </c>
    </row>
    <row r="17058" spans="1:8" ht="15" x14ac:dyDescent="0.2">
      <c r="A17058" s="747">
        <v>45212</v>
      </c>
      <c r="B17058" s="43" t="s">
        <v>103</v>
      </c>
      <c r="C17058" s="65" t="s">
        <v>103</v>
      </c>
      <c r="D17058" s="807" t="s">
        <v>10320</v>
      </c>
      <c r="E17058" s="60">
        <v>3500</v>
      </c>
      <c r="F17058" s="60"/>
      <c r="G17058" s="132">
        <f t="shared" si="315"/>
        <v>-3500</v>
      </c>
      <c r="H17058" s="718" t="s">
        <v>11362</v>
      </c>
    </row>
    <row r="17059" spans="1:8" ht="15" x14ac:dyDescent="0.2">
      <c r="A17059" s="747">
        <v>45212</v>
      </c>
      <c r="B17059" s="43" t="s">
        <v>11120</v>
      </c>
      <c r="C17059" s="65" t="s">
        <v>394</v>
      </c>
      <c r="D17059" s="807" t="s">
        <v>11462</v>
      </c>
      <c r="E17059" s="60">
        <v>1000</v>
      </c>
      <c r="F17059" s="60"/>
      <c r="G17059" s="132">
        <f t="shared" si="315"/>
        <v>-1000</v>
      </c>
      <c r="H17059" s="718" t="s">
        <v>11362</v>
      </c>
    </row>
    <row r="17060" spans="1:8" ht="15" x14ac:dyDescent="0.2">
      <c r="A17060" s="747">
        <v>45212</v>
      </c>
      <c r="B17060" s="43" t="s">
        <v>10341</v>
      </c>
      <c r="C17060" s="65" t="s">
        <v>5791</v>
      </c>
      <c r="D17060" s="807" t="s">
        <v>372</v>
      </c>
      <c r="E17060" s="60">
        <v>900</v>
      </c>
      <c r="F17060" s="60"/>
      <c r="G17060" s="132">
        <f t="shared" si="315"/>
        <v>-900</v>
      </c>
      <c r="H17060" s="718" t="s">
        <v>11362</v>
      </c>
    </row>
    <row r="17061" spans="1:8" ht="15" x14ac:dyDescent="0.2">
      <c r="A17061" s="747">
        <v>45212</v>
      </c>
      <c r="B17061" s="43" t="s">
        <v>10341</v>
      </c>
      <c r="C17061" s="679" t="s">
        <v>11001</v>
      </c>
      <c r="D17061" s="928" t="s">
        <v>11463</v>
      </c>
      <c r="E17061" s="594">
        <v>36000</v>
      </c>
      <c r="F17061" s="60"/>
      <c r="G17061" s="132">
        <f t="shared" si="315"/>
        <v>-36000</v>
      </c>
      <c r="H17061" s="718" t="s">
        <v>11362</v>
      </c>
    </row>
    <row r="17062" spans="1:8" ht="15" x14ac:dyDescent="0.2">
      <c r="A17062" s="747">
        <v>45212</v>
      </c>
      <c r="B17062" s="43" t="s">
        <v>9463</v>
      </c>
      <c r="C17062" s="679" t="s">
        <v>11001</v>
      </c>
      <c r="D17062" s="928" t="s">
        <v>11463</v>
      </c>
      <c r="E17062" s="594">
        <v>52000</v>
      </c>
      <c r="F17062" s="60"/>
      <c r="G17062" s="132">
        <f t="shared" si="315"/>
        <v>-52000</v>
      </c>
      <c r="H17062" s="718" t="s">
        <v>11362</v>
      </c>
    </row>
    <row r="17063" spans="1:8" ht="15" x14ac:dyDescent="0.2">
      <c r="A17063" s="747">
        <v>45212</v>
      </c>
      <c r="B17063" s="43" t="s">
        <v>11020</v>
      </c>
      <c r="C17063" s="679" t="s">
        <v>11001</v>
      </c>
      <c r="D17063" s="928" t="s">
        <v>11463</v>
      </c>
      <c r="E17063" s="594">
        <v>383000</v>
      </c>
      <c r="F17063" s="60"/>
      <c r="G17063" s="132">
        <f t="shared" si="315"/>
        <v>-383000</v>
      </c>
      <c r="H17063" s="718" t="s">
        <v>11362</v>
      </c>
    </row>
    <row r="17064" spans="1:8" ht="15" x14ac:dyDescent="0.2">
      <c r="A17064" s="747">
        <v>45213</v>
      </c>
      <c r="B17064" s="43" t="s">
        <v>11020</v>
      </c>
      <c r="C17064" s="65" t="s">
        <v>5791</v>
      </c>
      <c r="D17064" s="807" t="s">
        <v>10446</v>
      </c>
      <c r="E17064" s="60">
        <v>280</v>
      </c>
      <c r="F17064" s="60"/>
      <c r="G17064" s="132">
        <f t="shared" ref="G17064:G17071" si="316">F17064-E17064</f>
        <v>-280</v>
      </c>
      <c r="H17064" s="718" t="s">
        <v>11362</v>
      </c>
    </row>
    <row r="17065" spans="1:8" ht="15" x14ac:dyDescent="0.2">
      <c r="A17065" s="747">
        <v>45213</v>
      </c>
      <c r="B17065" s="43" t="s">
        <v>25</v>
      </c>
      <c r="C17065" s="65" t="s">
        <v>4100</v>
      </c>
      <c r="D17065" s="807" t="s">
        <v>11479</v>
      </c>
      <c r="E17065" s="60">
        <v>2350</v>
      </c>
      <c r="F17065" s="60"/>
      <c r="G17065" s="132">
        <f t="shared" si="316"/>
        <v>-2350</v>
      </c>
      <c r="H17065" s="718" t="s">
        <v>11362</v>
      </c>
    </row>
    <row r="17066" spans="1:8" ht="15" x14ac:dyDescent="0.2">
      <c r="A17066" s="747">
        <v>45213</v>
      </c>
      <c r="B17066" s="43" t="s">
        <v>10095</v>
      </c>
      <c r="C17066" s="65" t="s">
        <v>5791</v>
      </c>
      <c r="D17066" s="807" t="s">
        <v>372</v>
      </c>
      <c r="E17066" s="60">
        <v>2200</v>
      </c>
      <c r="F17066" s="60"/>
      <c r="G17066" s="132">
        <f t="shared" si="316"/>
        <v>-2200</v>
      </c>
      <c r="H17066" s="718" t="s">
        <v>11362</v>
      </c>
    </row>
    <row r="17067" spans="1:8" ht="15" x14ac:dyDescent="0.2">
      <c r="A17067" s="747">
        <v>45213</v>
      </c>
      <c r="B17067" s="43" t="s">
        <v>9463</v>
      </c>
      <c r="C17067" s="65" t="s">
        <v>14</v>
      </c>
      <c r="D17067" s="807" t="s">
        <v>11480</v>
      </c>
      <c r="E17067" s="60">
        <v>3000</v>
      </c>
      <c r="F17067" s="60"/>
      <c r="G17067" s="132">
        <f t="shared" si="316"/>
        <v>-3000</v>
      </c>
      <c r="H17067" s="718" t="s">
        <v>11362</v>
      </c>
    </row>
    <row r="17068" spans="1:8" ht="15" x14ac:dyDescent="0.2">
      <c r="A17068" s="747">
        <v>45213</v>
      </c>
      <c r="B17068" s="43" t="s">
        <v>11252</v>
      </c>
      <c r="C17068" s="65" t="s">
        <v>10880</v>
      </c>
      <c r="D17068" s="807" t="s">
        <v>11481</v>
      </c>
      <c r="E17068" s="60">
        <v>700000</v>
      </c>
      <c r="F17068" s="60"/>
      <c r="G17068" s="132">
        <f t="shared" si="316"/>
        <v>-700000</v>
      </c>
      <c r="H17068" s="718" t="s">
        <v>11362</v>
      </c>
    </row>
    <row r="17069" spans="1:8" ht="15" x14ac:dyDescent="0.2">
      <c r="A17069" s="747">
        <v>45213</v>
      </c>
      <c r="B17069" s="43" t="s">
        <v>11120</v>
      </c>
      <c r="C17069" s="65" t="s">
        <v>11336</v>
      </c>
      <c r="D17069" s="807" t="s">
        <v>11482</v>
      </c>
      <c r="E17069" s="60">
        <v>65000</v>
      </c>
      <c r="F17069" s="60"/>
      <c r="G17069" s="132">
        <f t="shared" si="316"/>
        <v>-65000</v>
      </c>
      <c r="H17069" s="718" t="s">
        <v>11362</v>
      </c>
    </row>
    <row r="17070" spans="1:8" ht="15" x14ac:dyDescent="0.2">
      <c r="A17070" s="747">
        <v>45213</v>
      </c>
      <c r="B17070" s="43" t="s">
        <v>10341</v>
      </c>
      <c r="C17070" s="65" t="s">
        <v>11106</v>
      </c>
      <c r="D17070" s="807" t="s">
        <v>11483</v>
      </c>
      <c r="E17070" s="60">
        <v>30900</v>
      </c>
      <c r="F17070" s="60"/>
      <c r="G17070" s="132">
        <f t="shared" si="316"/>
        <v>-30900</v>
      </c>
      <c r="H17070" s="718" t="s">
        <v>11362</v>
      </c>
    </row>
    <row r="17071" spans="1:8" ht="15" x14ac:dyDescent="0.2">
      <c r="A17071" s="747">
        <v>45213</v>
      </c>
      <c r="B17071" s="43" t="s">
        <v>10095</v>
      </c>
      <c r="C17071" s="65" t="s">
        <v>10345</v>
      </c>
      <c r="D17071" s="807" t="s">
        <v>11484</v>
      </c>
      <c r="E17071" s="60">
        <v>110300</v>
      </c>
      <c r="F17071" s="60"/>
      <c r="G17071" s="132">
        <f t="shared" si="316"/>
        <v>-110300</v>
      </c>
      <c r="H17071" s="718" t="s">
        <v>11362</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11362</v>
      </c>
    </row>
    <row r="17073" spans="1:8" ht="15" x14ac:dyDescent="0.2">
      <c r="A17073" s="747">
        <v>45214</v>
      </c>
      <c r="B17073" s="43" t="s">
        <v>103</v>
      </c>
      <c r="C17073" s="65" t="s">
        <v>8230</v>
      </c>
      <c r="D17073" s="807" t="s">
        <v>6398</v>
      </c>
      <c r="E17073" s="60">
        <v>2100</v>
      </c>
      <c r="F17073" s="60"/>
      <c r="G17073" s="132">
        <f t="shared" si="317"/>
        <v>-2100</v>
      </c>
      <c r="H17073" s="718" t="s">
        <v>11362</v>
      </c>
    </row>
    <row r="17074" spans="1:8" ht="15" x14ac:dyDescent="0.2">
      <c r="A17074" s="747">
        <v>45214</v>
      </c>
      <c r="B17074" s="43" t="s">
        <v>10095</v>
      </c>
      <c r="C17074" s="65" t="s">
        <v>11106</v>
      </c>
      <c r="D17074" s="807" t="s">
        <v>11486</v>
      </c>
      <c r="E17074" s="60">
        <v>161000</v>
      </c>
      <c r="F17074" s="60"/>
      <c r="G17074" s="132">
        <f t="shared" si="317"/>
        <v>-161000</v>
      </c>
      <c r="H17074" s="718" t="s">
        <v>11362</v>
      </c>
    </row>
    <row r="17075" spans="1:8" ht="15" x14ac:dyDescent="0.2">
      <c r="A17075" s="747">
        <v>45214</v>
      </c>
      <c r="B17075" s="43" t="s">
        <v>103</v>
      </c>
      <c r="C17075" s="65" t="s">
        <v>5791</v>
      </c>
      <c r="D17075" s="807" t="s">
        <v>11487</v>
      </c>
      <c r="E17075" s="60">
        <v>250</v>
      </c>
      <c r="F17075" s="60"/>
      <c r="G17075" s="132">
        <f t="shared" si="317"/>
        <v>-250</v>
      </c>
      <c r="H17075" s="718" t="s">
        <v>11362</v>
      </c>
    </row>
    <row r="17076" spans="1:8" ht="15" x14ac:dyDescent="0.2">
      <c r="A17076" s="747">
        <v>45214</v>
      </c>
      <c r="B17076" s="43" t="s">
        <v>103</v>
      </c>
      <c r="C17076" s="65" t="s">
        <v>103</v>
      </c>
      <c r="D17076" s="807" t="s">
        <v>10320</v>
      </c>
      <c r="E17076" s="60">
        <v>3000</v>
      </c>
      <c r="F17076" s="60"/>
      <c r="G17076" s="132">
        <f t="shared" si="317"/>
        <v>-3000</v>
      </c>
      <c r="H17076" s="718" t="s">
        <v>11362</v>
      </c>
    </row>
    <row r="17077" spans="1:8" ht="15" x14ac:dyDescent="0.2">
      <c r="A17077" s="747">
        <v>45214</v>
      </c>
      <c r="B17077" s="43" t="s">
        <v>10580</v>
      </c>
      <c r="C17077" s="65" t="s">
        <v>11106</v>
      </c>
      <c r="D17077" s="807" t="s">
        <v>11495</v>
      </c>
      <c r="E17077" s="60">
        <v>1600</v>
      </c>
      <c r="F17077" s="60"/>
      <c r="G17077" s="132">
        <f t="shared" ref="G17077:G17082" si="318">F17077-E17077</f>
        <v>-1600</v>
      </c>
      <c r="H17077" s="718" t="s">
        <v>11362</v>
      </c>
    </row>
    <row r="17078" spans="1:8" ht="15" x14ac:dyDescent="0.2">
      <c r="A17078" s="747">
        <v>45214</v>
      </c>
      <c r="B17078" s="43" t="s">
        <v>10095</v>
      </c>
      <c r="C17078" s="65" t="s">
        <v>6533</v>
      </c>
      <c r="D17078" s="807" t="s">
        <v>11426</v>
      </c>
      <c r="E17078" s="60">
        <v>10000</v>
      </c>
      <c r="F17078" s="60"/>
      <c r="G17078" s="132">
        <f t="shared" si="318"/>
        <v>-10000</v>
      </c>
      <c r="H17078" s="718" t="s">
        <v>11362</v>
      </c>
    </row>
    <row r="17079" spans="1:8" ht="15" x14ac:dyDescent="0.2">
      <c r="A17079" s="747">
        <v>45214</v>
      </c>
      <c r="B17079" s="43" t="s">
        <v>10341</v>
      </c>
      <c r="C17079" s="65" t="s">
        <v>5791</v>
      </c>
      <c r="D17079" s="807" t="s">
        <v>372</v>
      </c>
      <c r="E17079" s="60">
        <v>5000</v>
      </c>
      <c r="F17079" s="60"/>
      <c r="G17079" s="132">
        <f t="shared" si="318"/>
        <v>-5000</v>
      </c>
      <c r="H17079" s="718" t="s">
        <v>11362</v>
      </c>
    </row>
    <row r="17080" spans="1:8" ht="15" x14ac:dyDescent="0.2">
      <c r="A17080" s="747">
        <v>45214</v>
      </c>
      <c r="B17080" s="43" t="s">
        <v>10095</v>
      </c>
      <c r="C17080" s="65" t="s">
        <v>6533</v>
      </c>
      <c r="D17080" s="807" t="s">
        <v>11496</v>
      </c>
      <c r="E17080" s="60">
        <v>15000</v>
      </c>
      <c r="F17080" s="60"/>
      <c r="G17080" s="132">
        <f t="shared" si="318"/>
        <v>-15000</v>
      </c>
      <c r="H17080" s="718" t="s">
        <v>11362</v>
      </c>
    </row>
    <row r="17081" spans="1:8" ht="15" x14ac:dyDescent="0.2">
      <c r="A17081" s="747">
        <v>45214</v>
      </c>
      <c r="B17081" s="43" t="s">
        <v>10095</v>
      </c>
      <c r="C17081" s="65" t="s">
        <v>6533</v>
      </c>
      <c r="D17081" s="807" t="s">
        <v>11497</v>
      </c>
      <c r="E17081" s="60">
        <v>10000</v>
      </c>
      <c r="F17081" s="60"/>
      <c r="G17081" s="132">
        <f t="shared" si="318"/>
        <v>-10000</v>
      </c>
      <c r="H17081" s="718" t="s">
        <v>11362</v>
      </c>
    </row>
    <row r="17082" spans="1:8" ht="15" x14ac:dyDescent="0.2">
      <c r="A17082" s="747">
        <v>45215</v>
      </c>
      <c r="B17082" s="43" t="s">
        <v>10686</v>
      </c>
      <c r="C17082" s="65" t="s">
        <v>8170</v>
      </c>
      <c r="D17082" s="807" t="s">
        <v>11498</v>
      </c>
      <c r="E17082" s="60">
        <v>1000000</v>
      </c>
      <c r="F17082" s="60"/>
      <c r="G17082" s="132">
        <f t="shared" si="318"/>
        <v>-1000000</v>
      </c>
      <c r="H17082" s="718" t="s">
        <v>11362</v>
      </c>
    </row>
    <row r="17083" spans="1:8" ht="15" x14ac:dyDescent="0.2">
      <c r="A17083" s="747">
        <v>45216</v>
      </c>
      <c r="B17083" s="43" t="s">
        <v>11020</v>
      </c>
      <c r="C17083" s="65" t="s">
        <v>11215</v>
      </c>
      <c r="D17083" s="807" t="s">
        <v>11499</v>
      </c>
      <c r="E17083" s="60">
        <v>30000</v>
      </c>
      <c r="F17083" s="60"/>
      <c r="G17083" s="132">
        <f t="shared" ref="G17083:G17097" si="319">F17083-E17083</f>
        <v>-30000</v>
      </c>
      <c r="H17083" s="718" t="s">
        <v>11362</v>
      </c>
    </row>
    <row r="17084" spans="1:8" ht="15" x14ac:dyDescent="0.2">
      <c r="A17084" s="747">
        <v>45216</v>
      </c>
      <c r="B17084" s="43" t="s">
        <v>10341</v>
      </c>
      <c r="C17084" s="65" t="s">
        <v>11106</v>
      </c>
      <c r="D17084" s="807" t="s">
        <v>11500</v>
      </c>
      <c r="E17084" s="60">
        <v>42200</v>
      </c>
      <c r="F17084" s="60"/>
      <c r="G17084" s="132">
        <f t="shared" si="319"/>
        <v>-42200</v>
      </c>
      <c r="H17084" s="718" t="s">
        <v>11362</v>
      </c>
    </row>
    <row r="17085" spans="1:8" ht="15" x14ac:dyDescent="0.2">
      <c r="A17085" s="747">
        <v>45216</v>
      </c>
      <c r="B17085" s="43" t="s">
        <v>10341</v>
      </c>
      <c r="C17085" s="65" t="s">
        <v>11106</v>
      </c>
      <c r="D17085" s="807" t="s">
        <v>11501</v>
      </c>
      <c r="E17085" s="60">
        <v>2400</v>
      </c>
      <c r="F17085" s="60"/>
      <c r="G17085" s="132">
        <f t="shared" si="319"/>
        <v>-2400</v>
      </c>
      <c r="H17085" s="718" t="s">
        <v>11362</v>
      </c>
    </row>
    <row r="17086" spans="1:8" ht="15" x14ac:dyDescent="0.2">
      <c r="A17086" s="747">
        <v>45216</v>
      </c>
      <c r="B17086" s="43" t="s">
        <v>10341</v>
      </c>
      <c r="C17086" s="65" t="s">
        <v>5791</v>
      </c>
      <c r="D17086" s="807" t="s">
        <v>372</v>
      </c>
      <c r="E17086" s="60">
        <v>500</v>
      </c>
      <c r="F17086" s="60"/>
      <c r="G17086" s="132">
        <f t="shared" si="319"/>
        <v>-500</v>
      </c>
      <c r="H17086" s="718" t="s">
        <v>11362</v>
      </c>
    </row>
    <row r="17087" spans="1:8" ht="15" x14ac:dyDescent="0.2">
      <c r="A17087" s="747">
        <v>45216</v>
      </c>
      <c r="B17087" s="43" t="s">
        <v>10095</v>
      </c>
      <c r="C17087" s="65" t="s">
        <v>5791</v>
      </c>
      <c r="D17087" s="807" t="s">
        <v>372</v>
      </c>
      <c r="E17087" s="60">
        <v>2000</v>
      </c>
      <c r="F17087" s="60"/>
      <c r="G17087" s="132">
        <f t="shared" si="319"/>
        <v>-2000</v>
      </c>
      <c r="H17087" s="718" t="s">
        <v>11362</v>
      </c>
    </row>
    <row r="17088" spans="1:8" ht="15" x14ac:dyDescent="0.2">
      <c r="A17088" s="747">
        <v>45216</v>
      </c>
      <c r="B17088" s="43" t="s">
        <v>11020</v>
      </c>
      <c r="C17088" s="65" t="s">
        <v>5791</v>
      </c>
      <c r="D17088" s="807" t="s">
        <v>372</v>
      </c>
      <c r="E17088" s="60">
        <v>1000</v>
      </c>
      <c r="F17088" s="60"/>
      <c r="G17088" s="132">
        <f t="shared" si="319"/>
        <v>-1000</v>
      </c>
      <c r="H17088" s="718" t="s">
        <v>11362</v>
      </c>
    </row>
    <row r="17089" spans="1:8" ht="15" x14ac:dyDescent="0.2">
      <c r="A17089" s="747">
        <v>45216</v>
      </c>
      <c r="B17089" s="43" t="s">
        <v>10686</v>
      </c>
      <c r="C17089" s="65" t="s">
        <v>5791</v>
      </c>
      <c r="D17089" s="807" t="s">
        <v>372</v>
      </c>
      <c r="E17089" s="60">
        <v>1000</v>
      </c>
      <c r="F17089" s="60"/>
      <c r="G17089" s="132">
        <f t="shared" si="319"/>
        <v>-1000</v>
      </c>
      <c r="H17089" s="718" t="s">
        <v>11362</v>
      </c>
    </row>
    <row r="17090" spans="1:8" ht="15" x14ac:dyDescent="0.2">
      <c r="A17090" s="747">
        <v>45216</v>
      </c>
      <c r="B17090" s="43" t="s">
        <v>11020</v>
      </c>
      <c r="C17090" s="65" t="s">
        <v>5791</v>
      </c>
      <c r="D17090" s="807" t="s">
        <v>372</v>
      </c>
      <c r="E17090" s="60">
        <v>300</v>
      </c>
      <c r="F17090" s="60"/>
      <c r="G17090" s="132">
        <f t="shared" si="319"/>
        <v>-300</v>
      </c>
      <c r="H17090" s="718" t="s">
        <v>11362</v>
      </c>
    </row>
    <row r="17091" spans="1:8" ht="15" x14ac:dyDescent="0.2">
      <c r="A17091" s="747">
        <v>45216</v>
      </c>
      <c r="B17091" s="43" t="s">
        <v>10341</v>
      </c>
      <c r="C17091" s="65" t="s">
        <v>11106</v>
      </c>
      <c r="D17091" s="807" t="s">
        <v>11502</v>
      </c>
      <c r="E17091" s="60">
        <v>1550</v>
      </c>
      <c r="F17091" s="60"/>
      <c r="G17091" s="132">
        <f t="shared" si="319"/>
        <v>-1550</v>
      </c>
      <c r="H17091" s="718" t="s">
        <v>11362</v>
      </c>
    </row>
    <row r="17092" spans="1:8" ht="15" x14ac:dyDescent="0.2">
      <c r="A17092" s="747">
        <v>45216</v>
      </c>
      <c r="B17092" s="43" t="s">
        <v>3979</v>
      </c>
      <c r="C17092" s="65" t="s">
        <v>288</v>
      </c>
      <c r="D17092" s="807" t="s">
        <v>11503</v>
      </c>
      <c r="E17092" s="60">
        <v>2000</v>
      </c>
      <c r="F17092" s="60"/>
      <c r="G17092" s="132">
        <f t="shared" si="319"/>
        <v>-2000</v>
      </c>
      <c r="H17092" s="718" t="s">
        <v>11362</v>
      </c>
    </row>
    <row r="17093" spans="1:8" ht="15" x14ac:dyDescent="0.2">
      <c r="A17093" s="747">
        <v>45216</v>
      </c>
      <c r="B17093" s="43" t="s">
        <v>3979</v>
      </c>
      <c r="C17093" s="65" t="s">
        <v>11106</v>
      </c>
      <c r="D17093" s="807" t="s">
        <v>11504</v>
      </c>
      <c r="E17093" s="60">
        <v>500</v>
      </c>
      <c r="F17093" s="60"/>
      <c r="G17093" s="132">
        <f t="shared" si="319"/>
        <v>-500</v>
      </c>
      <c r="H17093" s="718" t="s">
        <v>11362</v>
      </c>
    </row>
    <row r="17094" spans="1:8" ht="15" x14ac:dyDescent="0.2">
      <c r="A17094" s="747">
        <v>45216</v>
      </c>
      <c r="B17094" s="43" t="s">
        <v>3979</v>
      </c>
      <c r="C17094" s="65" t="s">
        <v>11106</v>
      </c>
      <c r="D17094" s="807" t="s">
        <v>11505</v>
      </c>
      <c r="E17094" s="60">
        <v>2000</v>
      </c>
      <c r="F17094" s="60"/>
      <c r="G17094" s="132">
        <f t="shared" si="319"/>
        <v>-2000</v>
      </c>
      <c r="H17094" s="718" t="s">
        <v>11362</v>
      </c>
    </row>
    <row r="17095" spans="1:8" ht="15" x14ac:dyDescent="0.2">
      <c r="A17095" s="747">
        <v>45216</v>
      </c>
      <c r="B17095" s="43" t="s">
        <v>10095</v>
      </c>
      <c r="C17095" s="65" t="s">
        <v>5791</v>
      </c>
      <c r="D17095" s="807" t="s">
        <v>372</v>
      </c>
      <c r="E17095" s="60">
        <v>400</v>
      </c>
      <c r="F17095" s="60"/>
      <c r="G17095" s="132">
        <f t="shared" si="319"/>
        <v>-400</v>
      </c>
      <c r="H17095" s="718" t="s">
        <v>11362</v>
      </c>
    </row>
    <row r="17096" spans="1:8" ht="15" x14ac:dyDescent="0.2">
      <c r="A17096" s="747">
        <v>45216</v>
      </c>
      <c r="B17096" s="43" t="s">
        <v>11566</v>
      </c>
      <c r="C17096" s="65" t="s">
        <v>11506</v>
      </c>
      <c r="D17096" s="807" t="s">
        <v>11507</v>
      </c>
      <c r="E17096" s="60">
        <v>150000</v>
      </c>
      <c r="F17096" s="60"/>
      <c r="G17096" s="132">
        <f t="shared" si="319"/>
        <v>-150000</v>
      </c>
      <c r="H17096" s="718" t="s">
        <v>11362</v>
      </c>
    </row>
    <row r="17097" spans="1:8" ht="15" x14ac:dyDescent="0.2">
      <c r="A17097" s="747">
        <v>45216</v>
      </c>
      <c r="B17097" s="43" t="s">
        <v>10260</v>
      </c>
      <c r="C17097" s="560" t="s">
        <v>8483</v>
      </c>
      <c r="D17097" s="920" t="s">
        <v>11519</v>
      </c>
      <c r="E17097" s="592">
        <v>75140</v>
      </c>
      <c r="F17097" s="60"/>
      <c r="G17097" s="132">
        <f t="shared" si="319"/>
        <v>-75140</v>
      </c>
      <c r="H17097" s="718" t="s">
        <v>11362</v>
      </c>
    </row>
    <row r="17098" spans="1:8" ht="15" x14ac:dyDescent="0.2">
      <c r="A17098" s="747">
        <v>45216</v>
      </c>
      <c r="B17098" s="43" t="s">
        <v>9463</v>
      </c>
      <c r="C17098" s="560" t="s">
        <v>8483</v>
      </c>
      <c r="D17098" s="920" t="s">
        <v>11519</v>
      </c>
      <c r="E17098" s="592">
        <v>3763</v>
      </c>
      <c r="F17098" s="60"/>
      <c r="G17098" s="132">
        <f t="shared" ref="G17098:G17103" si="320">F17098-E17098</f>
        <v>-3763</v>
      </c>
      <c r="H17098" s="718" t="s">
        <v>11362</v>
      </c>
    </row>
    <row r="17099" spans="1:8" ht="15" x14ac:dyDescent="0.2">
      <c r="A17099" s="747">
        <v>45216</v>
      </c>
      <c r="B17099" s="43" t="s">
        <v>10488</v>
      </c>
      <c r="C17099" s="560" t="s">
        <v>8483</v>
      </c>
      <c r="D17099" s="920" t="s">
        <v>11519</v>
      </c>
      <c r="E17099" s="592">
        <v>17368</v>
      </c>
      <c r="F17099" s="60"/>
      <c r="G17099" s="132">
        <f t="shared" si="320"/>
        <v>-17368</v>
      </c>
      <c r="H17099" s="718" t="s">
        <v>11362</v>
      </c>
    </row>
    <row r="17100" spans="1:8" ht="15" x14ac:dyDescent="0.2">
      <c r="A17100" s="747">
        <v>45216</v>
      </c>
      <c r="B17100" s="43" t="s">
        <v>11191</v>
      </c>
      <c r="C17100" s="560" t="s">
        <v>8483</v>
      </c>
      <c r="D17100" s="920" t="s">
        <v>11519</v>
      </c>
      <c r="E17100" s="592">
        <v>194858</v>
      </c>
      <c r="F17100" s="60"/>
      <c r="G17100" s="132">
        <f t="shared" si="320"/>
        <v>-194858</v>
      </c>
      <c r="H17100" s="718" t="s">
        <v>11362</v>
      </c>
    </row>
    <row r="17101" spans="1:8" ht="15" x14ac:dyDescent="0.2">
      <c r="A17101" s="747">
        <v>45216</v>
      </c>
      <c r="B17101" s="43" t="s">
        <v>10341</v>
      </c>
      <c r="C17101" s="560" t="s">
        <v>8483</v>
      </c>
      <c r="D17101" s="920" t="s">
        <v>11519</v>
      </c>
      <c r="E17101" s="592">
        <v>650000</v>
      </c>
      <c r="F17101" s="60"/>
      <c r="G17101" s="132">
        <f t="shared" si="320"/>
        <v>-650000</v>
      </c>
      <c r="H17101" s="718" t="s">
        <v>11362</v>
      </c>
    </row>
    <row r="17102" spans="1:8" ht="15" x14ac:dyDescent="0.2">
      <c r="A17102" s="747">
        <v>45216</v>
      </c>
      <c r="B17102" s="43" t="s">
        <v>11021</v>
      </c>
      <c r="C17102" s="560" t="s">
        <v>8483</v>
      </c>
      <c r="D17102" s="920" t="s">
        <v>11519</v>
      </c>
      <c r="E17102" s="592">
        <v>308871</v>
      </c>
      <c r="F17102" s="60"/>
      <c r="G17102" s="132">
        <f t="shared" si="320"/>
        <v>-308871</v>
      </c>
      <c r="H17102" s="718" t="s">
        <v>11362</v>
      </c>
    </row>
    <row r="17103" spans="1:8" ht="15" x14ac:dyDescent="0.2">
      <c r="A17103" s="747">
        <v>45216</v>
      </c>
      <c r="B17103" s="43" t="s">
        <v>10686</v>
      </c>
      <c r="C17103" s="560" t="s">
        <v>8483</v>
      </c>
      <c r="D17103" s="920" t="s">
        <v>11519</v>
      </c>
      <c r="E17103" s="592">
        <v>250000</v>
      </c>
      <c r="F17103" s="60"/>
      <c r="G17103" s="132">
        <f t="shared" si="320"/>
        <v>-250000</v>
      </c>
      <c r="H17103" s="718" t="s">
        <v>11362</v>
      </c>
    </row>
    <row r="17104" spans="1:8" ht="15" x14ac:dyDescent="0.2">
      <c r="A17104" s="747">
        <v>45217</v>
      </c>
      <c r="B17104" s="43" t="s">
        <v>9516</v>
      </c>
      <c r="C17104" s="65" t="s">
        <v>11518</v>
      </c>
      <c r="D17104" s="807" t="s">
        <v>11508</v>
      </c>
      <c r="E17104" s="60">
        <v>250000</v>
      </c>
      <c r="F17104" s="60"/>
      <c r="G17104" s="132">
        <f t="shared" ref="G17104:G17115" si="321">F17104-E17104</f>
        <v>-250000</v>
      </c>
      <c r="H17104" s="718" t="s">
        <v>11362</v>
      </c>
    </row>
    <row r="17105" spans="1:8" ht="15" x14ac:dyDescent="0.2">
      <c r="A17105" s="747">
        <v>45217</v>
      </c>
      <c r="B17105" s="43" t="s">
        <v>2957</v>
      </c>
      <c r="C17105" s="65" t="s">
        <v>1996</v>
      </c>
      <c r="D17105" s="807" t="s">
        <v>11509</v>
      </c>
      <c r="E17105" s="60">
        <v>150000</v>
      </c>
      <c r="F17105" s="60"/>
      <c r="G17105" s="132">
        <f t="shared" si="321"/>
        <v>-150000</v>
      </c>
      <c r="H17105" s="718" t="s">
        <v>11362</v>
      </c>
    </row>
    <row r="17106" spans="1:8" ht="15" x14ac:dyDescent="0.2">
      <c r="A17106" s="747">
        <v>45217</v>
      </c>
      <c r="B17106" s="43" t="s">
        <v>10095</v>
      </c>
      <c r="C17106" s="65" t="s">
        <v>11106</v>
      </c>
      <c r="D17106" s="807" t="s">
        <v>11510</v>
      </c>
      <c r="E17106" s="60">
        <v>80000</v>
      </c>
      <c r="F17106" s="60"/>
      <c r="G17106" s="132">
        <f t="shared" si="321"/>
        <v>-80000</v>
      </c>
      <c r="H17106" s="718" t="s">
        <v>11362</v>
      </c>
    </row>
    <row r="17107" spans="1:8" ht="15" x14ac:dyDescent="0.2">
      <c r="A17107" s="747">
        <v>45217</v>
      </c>
      <c r="B17107" s="43" t="s">
        <v>103</v>
      </c>
      <c r="C17107" s="65" t="s">
        <v>103</v>
      </c>
      <c r="D17107" s="807" t="s">
        <v>10320</v>
      </c>
      <c r="E17107" s="60">
        <v>3000</v>
      </c>
      <c r="F17107" s="60"/>
      <c r="G17107" s="132">
        <f t="shared" si="321"/>
        <v>-3000</v>
      </c>
      <c r="H17107" s="718" t="s">
        <v>11362</v>
      </c>
    </row>
    <row r="17108" spans="1:8" ht="15" x14ac:dyDescent="0.2">
      <c r="A17108" s="747">
        <v>45217</v>
      </c>
      <c r="B17108" s="43" t="s">
        <v>10341</v>
      </c>
      <c r="C17108" s="65" t="s">
        <v>288</v>
      </c>
      <c r="D17108" s="807" t="s">
        <v>8577</v>
      </c>
      <c r="E17108" s="60">
        <v>1400</v>
      </c>
      <c r="F17108" s="60"/>
      <c r="G17108" s="132">
        <f t="shared" si="321"/>
        <v>-1400</v>
      </c>
      <c r="H17108" s="718" t="s">
        <v>11362</v>
      </c>
    </row>
    <row r="17109" spans="1:8" ht="15" x14ac:dyDescent="0.2">
      <c r="A17109" s="747">
        <v>45217</v>
      </c>
      <c r="B17109" s="43" t="s">
        <v>10686</v>
      </c>
      <c r="C17109" s="65" t="s">
        <v>5791</v>
      </c>
      <c r="D17109" s="807" t="s">
        <v>11511</v>
      </c>
      <c r="E17109" s="60">
        <v>300</v>
      </c>
      <c r="F17109" s="60"/>
      <c r="G17109" s="132">
        <f t="shared" si="321"/>
        <v>-300</v>
      </c>
      <c r="H17109" s="718" t="s">
        <v>11362</v>
      </c>
    </row>
    <row r="17110" spans="1:8" ht="15" x14ac:dyDescent="0.2">
      <c r="A17110" s="747">
        <v>45217</v>
      </c>
      <c r="B17110" s="43" t="s">
        <v>9463</v>
      </c>
      <c r="C17110" s="65" t="s">
        <v>9568</v>
      </c>
      <c r="D17110" s="807" t="s">
        <v>11512</v>
      </c>
      <c r="E17110" s="60">
        <v>100000</v>
      </c>
      <c r="F17110" s="60"/>
      <c r="G17110" s="132">
        <f t="shared" si="321"/>
        <v>-100000</v>
      </c>
      <c r="H17110" s="718" t="s">
        <v>11362</v>
      </c>
    </row>
    <row r="17111" spans="1:8" ht="15" x14ac:dyDescent="0.2">
      <c r="A17111" s="747">
        <v>45217</v>
      </c>
      <c r="B17111" s="43" t="s">
        <v>10580</v>
      </c>
      <c r="C17111" s="65" t="s">
        <v>11106</v>
      </c>
      <c r="D17111" s="807" t="s">
        <v>11513</v>
      </c>
      <c r="E17111" s="60">
        <v>4500</v>
      </c>
      <c r="F17111" s="60"/>
      <c r="G17111" s="132">
        <f t="shared" si="321"/>
        <v>-4500</v>
      </c>
      <c r="H17111" s="718" t="s">
        <v>11362</v>
      </c>
    </row>
    <row r="17112" spans="1:8" ht="15" x14ac:dyDescent="0.2">
      <c r="A17112" s="747">
        <v>45217</v>
      </c>
      <c r="B17112" s="43" t="s">
        <v>10095</v>
      </c>
      <c r="C17112" s="65" t="s">
        <v>5791</v>
      </c>
      <c r="D17112" s="807" t="s">
        <v>372</v>
      </c>
      <c r="E17112" s="60">
        <v>1500</v>
      </c>
      <c r="F17112" s="60"/>
      <c r="G17112" s="132">
        <f t="shared" si="321"/>
        <v>-1500</v>
      </c>
      <c r="H17112" s="718" t="s">
        <v>11362</v>
      </c>
    </row>
    <row r="17113" spans="1:8" ht="15" x14ac:dyDescent="0.2">
      <c r="A17113" s="747">
        <v>45217</v>
      </c>
      <c r="B17113" s="43" t="s">
        <v>10341</v>
      </c>
      <c r="C17113" s="65" t="s">
        <v>6843</v>
      </c>
      <c r="D17113" s="807" t="s">
        <v>7218</v>
      </c>
      <c r="E17113" s="60">
        <v>250000</v>
      </c>
      <c r="F17113" s="60"/>
      <c r="G17113" s="132">
        <f t="shared" si="321"/>
        <v>-250000</v>
      </c>
      <c r="H17113" s="718" t="s">
        <v>11362</v>
      </c>
    </row>
    <row r="17114" spans="1:8" ht="15" x14ac:dyDescent="0.2">
      <c r="A17114" s="747">
        <v>45217</v>
      </c>
      <c r="B17114" s="43" t="s">
        <v>10341</v>
      </c>
      <c r="C17114" s="65" t="s">
        <v>5791</v>
      </c>
      <c r="D17114" s="807" t="s">
        <v>372</v>
      </c>
      <c r="E17114" s="60">
        <v>300</v>
      </c>
      <c r="F17114" s="60"/>
      <c r="G17114" s="132">
        <f t="shared" si="321"/>
        <v>-300</v>
      </c>
      <c r="H17114" s="718" t="s">
        <v>11362</v>
      </c>
    </row>
    <row r="17115" spans="1:8" ht="15" x14ac:dyDescent="0.2">
      <c r="A17115" s="747">
        <v>45217</v>
      </c>
      <c r="B17115" s="43" t="s">
        <v>11389</v>
      </c>
      <c r="C17115" s="65" t="s">
        <v>8076</v>
      </c>
      <c r="D17115" s="807" t="s">
        <v>11514</v>
      </c>
      <c r="E17115" s="60">
        <v>69120</v>
      </c>
      <c r="F17115" s="60"/>
      <c r="G17115" s="132">
        <f t="shared" si="321"/>
        <v>-69120</v>
      </c>
      <c r="H17115" s="718" t="s">
        <v>11362</v>
      </c>
    </row>
    <row r="17116" spans="1:8" ht="15" x14ac:dyDescent="0.2">
      <c r="A17116" s="747">
        <v>45217</v>
      </c>
      <c r="B17116" s="43" t="s">
        <v>11205</v>
      </c>
      <c r="C17116" s="65" t="s">
        <v>11538</v>
      </c>
      <c r="D17116" s="807" t="s">
        <v>11539</v>
      </c>
      <c r="E17116" s="60">
        <v>4200</v>
      </c>
      <c r="F17116" s="60"/>
      <c r="G17116" s="132">
        <f t="shared" ref="G17116:G17135" si="322">F17116-E17116</f>
        <v>-4200</v>
      </c>
      <c r="H17116" s="718" t="s">
        <v>11362</v>
      </c>
    </row>
    <row r="17117" spans="1:8" ht="15" x14ac:dyDescent="0.2">
      <c r="A17117" s="747">
        <v>45217</v>
      </c>
      <c r="B17117" s="43" t="s">
        <v>11139</v>
      </c>
      <c r="C17117" s="65" t="s">
        <v>11538</v>
      </c>
      <c r="D17117" s="807" t="s">
        <v>11540</v>
      </c>
      <c r="E17117" s="60">
        <v>1000</v>
      </c>
      <c r="F17117" s="60"/>
      <c r="G17117" s="132">
        <f t="shared" si="322"/>
        <v>-1000</v>
      </c>
      <c r="H17117" s="718" t="s">
        <v>11362</v>
      </c>
    </row>
    <row r="17118" spans="1:8" ht="15" x14ac:dyDescent="0.2">
      <c r="A17118" s="747">
        <v>45217</v>
      </c>
      <c r="B17118" s="43" t="s">
        <v>11020</v>
      </c>
      <c r="C17118" s="65" t="s">
        <v>11538</v>
      </c>
      <c r="D17118" s="807" t="s">
        <v>11541</v>
      </c>
      <c r="E17118" s="60">
        <v>2900</v>
      </c>
      <c r="F17118" s="60"/>
      <c r="G17118" s="132">
        <f t="shared" si="322"/>
        <v>-2900</v>
      </c>
      <c r="H17118" s="718" t="s">
        <v>11362</v>
      </c>
    </row>
    <row r="17119" spans="1:8" ht="15" x14ac:dyDescent="0.2">
      <c r="A17119" s="747">
        <v>45217</v>
      </c>
      <c r="B17119" s="43" t="s">
        <v>10341</v>
      </c>
      <c r="C17119" s="65" t="s">
        <v>11538</v>
      </c>
      <c r="D17119" s="807" t="s">
        <v>11542</v>
      </c>
      <c r="E17119" s="60">
        <v>7500</v>
      </c>
      <c r="F17119" s="60"/>
      <c r="G17119" s="132">
        <f t="shared" si="322"/>
        <v>-7500</v>
      </c>
      <c r="H17119" s="718" t="s">
        <v>11362</v>
      </c>
    </row>
    <row r="17120" spans="1:8" ht="15" x14ac:dyDescent="0.2">
      <c r="A17120" s="747">
        <v>45217</v>
      </c>
      <c r="B17120" s="43" t="s">
        <v>10341</v>
      </c>
      <c r="C17120" s="65" t="s">
        <v>11538</v>
      </c>
      <c r="D17120" s="807" t="s">
        <v>11543</v>
      </c>
      <c r="E17120" s="60">
        <v>39300</v>
      </c>
      <c r="F17120" s="60"/>
      <c r="G17120" s="132">
        <f t="shared" si="322"/>
        <v>-39300</v>
      </c>
      <c r="H17120" s="718" t="s">
        <v>11362</v>
      </c>
    </row>
    <row r="17121" spans="1:8" ht="15" x14ac:dyDescent="0.2">
      <c r="A17121" s="747">
        <v>45217</v>
      </c>
      <c r="B17121" s="43" t="s">
        <v>10341</v>
      </c>
      <c r="C17121" s="65" t="s">
        <v>5791</v>
      </c>
      <c r="D17121" s="807" t="s">
        <v>372</v>
      </c>
      <c r="E17121" s="60">
        <v>1000</v>
      </c>
      <c r="F17121" s="60"/>
      <c r="G17121" s="132">
        <f t="shared" si="322"/>
        <v>-1000</v>
      </c>
      <c r="H17121" s="718" t="s">
        <v>11362</v>
      </c>
    </row>
    <row r="17122" spans="1:8" ht="15" x14ac:dyDescent="0.2">
      <c r="A17122" s="747">
        <v>45217</v>
      </c>
      <c r="B17122" s="43" t="s">
        <v>9516</v>
      </c>
      <c r="C17122" s="65" t="s">
        <v>5791</v>
      </c>
      <c r="D17122" s="807" t="s">
        <v>11544</v>
      </c>
      <c r="E17122" s="60">
        <v>250</v>
      </c>
      <c r="F17122" s="60"/>
      <c r="G17122" s="132">
        <f t="shared" si="322"/>
        <v>-250</v>
      </c>
      <c r="H17122" s="718" t="s">
        <v>11362</v>
      </c>
    </row>
    <row r="17123" spans="1:8" ht="15" x14ac:dyDescent="0.2">
      <c r="A17123" s="747">
        <v>45217</v>
      </c>
      <c r="B17123" s="43" t="s">
        <v>11020</v>
      </c>
      <c r="C17123" s="65" t="s">
        <v>5791</v>
      </c>
      <c r="D17123" s="807" t="s">
        <v>372</v>
      </c>
      <c r="E17123" s="60">
        <v>3300</v>
      </c>
      <c r="F17123" s="60"/>
      <c r="G17123" s="132">
        <f t="shared" si="322"/>
        <v>-3300</v>
      </c>
      <c r="H17123" s="718" t="s">
        <v>11362</v>
      </c>
    </row>
    <row r="17124" spans="1:8" ht="15" x14ac:dyDescent="0.2">
      <c r="A17124" s="747">
        <v>45217</v>
      </c>
      <c r="B17124" s="43" t="s">
        <v>9463</v>
      </c>
      <c r="C17124" s="560" t="s">
        <v>11538</v>
      </c>
      <c r="D17124" s="920" t="s">
        <v>11560</v>
      </c>
      <c r="E17124" s="592">
        <v>9200</v>
      </c>
      <c r="F17124" s="60"/>
      <c r="G17124" s="132">
        <f t="shared" si="322"/>
        <v>-9200</v>
      </c>
      <c r="H17124" s="718" t="s">
        <v>11362</v>
      </c>
    </row>
    <row r="17125" spans="1:8" ht="15" x14ac:dyDescent="0.2">
      <c r="A17125" s="747">
        <v>45217</v>
      </c>
      <c r="B17125" s="43" t="s">
        <v>11020</v>
      </c>
      <c r="C17125" s="560" t="s">
        <v>11538</v>
      </c>
      <c r="D17125" s="920" t="s">
        <v>11560</v>
      </c>
      <c r="E17125" s="592">
        <v>9200</v>
      </c>
      <c r="F17125" s="60"/>
      <c r="G17125" s="132">
        <f t="shared" si="322"/>
        <v>-9200</v>
      </c>
      <c r="H17125" s="718" t="s">
        <v>11362</v>
      </c>
    </row>
    <row r="17126" spans="1:8" ht="15" x14ac:dyDescent="0.2">
      <c r="A17126" s="747">
        <v>45217</v>
      </c>
      <c r="B17126" s="43" t="s">
        <v>10341</v>
      </c>
      <c r="C17126" s="560" t="s">
        <v>11538</v>
      </c>
      <c r="D17126" s="920" t="s">
        <v>11560</v>
      </c>
      <c r="E17126" s="592">
        <v>9200</v>
      </c>
      <c r="F17126" s="60"/>
      <c r="G17126" s="132">
        <f t="shared" si="322"/>
        <v>-9200</v>
      </c>
      <c r="H17126" s="718" t="s">
        <v>11362</v>
      </c>
    </row>
    <row r="17127" spans="1:8" ht="15" x14ac:dyDescent="0.2">
      <c r="A17127" s="747">
        <v>45217</v>
      </c>
      <c r="B17127" s="43" t="s">
        <v>9463</v>
      </c>
      <c r="C17127" s="65" t="s">
        <v>11545</v>
      </c>
      <c r="D17127" s="807" t="s">
        <v>11546</v>
      </c>
      <c r="E17127" s="60">
        <v>13000</v>
      </c>
      <c r="F17127" s="60"/>
      <c r="G17127" s="132">
        <f t="shared" si="322"/>
        <v>-13000</v>
      </c>
      <c r="H17127" s="718" t="s">
        <v>11362</v>
      </c>
    </row>
    <row r="17128" spans="1:8" ht="15" x14ac:dyDescent="0.2">
      <c r="A17128" s="747">
        <v>45217</v>
      </c>
      <c r="B17128" s="43" t="s">
        <v>11120</v>
      </c>
      <c r="C17128" s="65" t="s">
        <v>5791</v>
      </c>
      <c r="D17128" s="807" t="s">
        <v>372</v>
      </c>
      <c r="E17128" s="60">
        <v>600</v>
      </c>
      <c r="F17128" s="60"/>
      <c r="G17128" s="132">
        <f t="shared" si="322"/>
        <v>-600</v>
      </c>
      <c r="H17128" s="718" t="s">
        <v>11362</v>
      </c>
    </row>
    <row r="17129" spans="1:8" ht="15" x14ac:dyDescent="0.2">
      <c r="A17129" s="747">
        <v>45217</v>
      </c>
      <c r="B17129" s="43" t="s">
        <v>103</v>
      </c>
      <c r="C17129" s="65" t="s">
        <v>103</v>
      </c>
      <c r="D17129" s="807" t="s">
        <v>10320</v>
      </c>
      <c r="E17129" s="60">
        <v>3000</v>
      </c>
      <c r="F17129" s="60"/>
      <c r="G17129" s="132">
        <f t="shared" si="322"/>
        <v>-3000</v>
      </c>
      <c r="H17129" s="718" t="s">
        <v>11362</v>
      </c>
    </row>
    <row r="17130" spans="1:8" ht="15" x14ac:dyDescent="0.2">
      <c r="A17130" s="747">
        <v>45217</v>
      </c>
      <c r="B17130" s="43" t="s">
        <v>10341</v>
      </c>
      <c r="C17130" s="65" t="s">
        <v>5791</v>
      </c>
      <c r="D17130" s="807" t="s">
        <v>372</v>
      </c>
      <c r="E17130" s="60">
        <v>2500</v>
      </c>
      <c r="F17130" s="60"/>
      <c r="G17130" s="132">
        <f t="shared" si="322"/>
        <v>-2500</v>
      </c>
      <c r="H17130" s="718" t="s">
        <v>11362</v>
      </c>
    </row>
    <row r="17131" spans="1:8" ht="15" x14ac:dyDescent="0.2">
      <c r="A17131" s="747">
        <v>45217</v>
      </c>
      <c r="B17131" s="43" t="s">
        <v>11139</v>
      </c>
      <c r="C17131" s="65" t="s">
        <v>11538</v>
      </c>
      <c r="D17131" s="807" t="s">
        <v>4344</v>
      </c>
      <c r="E17131" s="60">
        <v>2500</v>
      </c>
      <c r="F17131" s="60"/>
      <c r="G17131" s="132">
        <f t="shared" si="322"/>
        <v>-2500</v>
      </c>
      <c r="H17131" s="718" t="s">
        <v>11362</v>
      </c>
    </row>
    <row r="17132" spans="1:8" ht="15" x14ac:dyDescent="0.2">
      <c r="A17132" s="747">
        <v>45217</v>
      </c>
      <c r="B17132" s="43" t="s">
        <v>11020</v>
      </c>
      <c r="C17132" s="65" t="s">
        <v>11406</v>
      </c>
      <c r="D17132" s="807" t="s">
        <v>10831</v>
      </c>
      <c r="E17132" s="60">
        <v>25000</v>
      </c>
      <c r="F17132" s="60"/>
      <c r="G17132" s="132">
        <f t="shared" si="322"/>
        <v>-25000</v>
      </c>
      <c r="H17132" s="718" t="s">
        <v>11362</v>
      </c>
    </row>
    <row r="17133" spans="1:8" ht="15" x14ac:dyDescent="0.2">
      <c r="A17133" s="747">
        <v>45217</v>
      </c>
      <c r="B17133" s="43" t="s">
        <v>11020</v>
      </c>
      <c r="C17133" s="65" t="s">
        <v>11138</v>
      </c>
      <c r="D17133" s="807" t="s">
        <v>11562</v>
      </c>
      <c r="E17133" s="60">
        <v>60000</v>
      </c>
      <c r="F17133" s="60"/>
      <c r="G17133" s="132">
        <f t="shared" si="322"/>
        <v>-60000</v>
      </c>
      <c r="H17133" s="718" t="s">
        <v>11362</v>
      </c>
    </row>
    <row r="17134" spans="1:8" ht="15" x14ac:dyDescent="0.2">
      <c r="A17134" s="747">
        <v>45219</v>
      </c>
      <c r="B17134" s="43" t="s">
        <v>10095</v>
      </c>
      <c r="C17134" s="65" t="s">
        <v>10345</v>
      </c>
      <c r="D17134" s="807" t="s">
        <v>11484</v>
      </c>
      <c r="E17134" s="60">
        <v>75900</v>
      </c>
      <c r="F17134" s="60"/>
      <c r="G17134" s="132">
        <f t="shared" si="322"/>
        <v>-75900</v>
      </c>
      <c r="H17134" s="718" t="s">
        <v>11362</v>
      </c>
    </row>
    <row r="17135" spans="1:8" ht="15" x14ac:dyDescent="0.2">
      <c r="A17135" s="747">
        <v>45219</v>
      </c>
      <c r="B17135" s="43" t="s">
        <v>10095</v>
      </c>
      <c r="C17135" s="65" t="s">
        <v>10282</v>
      </c>
      <c r="D17135" s="807" t="s">
        <v>11561</v>
      </c>
      <c r="E17135" s="60">
        <v>400000</v>
      </c>
      <c r="F17135" s="60"/>
      <c r="G17135" s="132">
        <f t="shared" si="322"/>
        <v>-400000</v>
      </c>
      <c r="H17135" s="718" t="s">
        <v>11362</v>
      </c>
    </row>
    <row r="17136" spans="1:8" ht="15" x14ac:dyDescent="0.2">
      <c r="A17136" s="747">
        <v>45219</v>
      </c>
      <c r="B17136" s="43" t="s">
        <v>11020</v>
      </c>
      <c r="C17136" s="65" t="s">
        <v>11106</v>
      </c>
      <c r="D17136" s="807" t="s">
        <v>11543</v>
      </c>
      <c r="E17136" s="60">
        <v>45590</v>
      </c>
      <c r="F17136" s="60"/>
      <c r="G17136" s="132">
        <f t="shared" ref="G17136:G17171" si="323">F17136-E17136</f>
        <v>-45590</v>
      </c>
      <c r="H17136" s="718" t="s">
        <v>11362</v>
      </c>
    </row>
    <row r="17137" spans="1:8" ht="15" x14ac:dyDescent="0.2">
      <c r="A17137" s="747">
        <v>45219</v>
      </c>
      <c r="B17137" s="43" t="s">
        <v>10341</v>
      </c>
      <c r="C17137" s="65" t="s">
        <v>11106</v>
      </c>
      <c r="D17137" s="807" t="s">
        <v>11543</v>
      </c>
      <c r="E17137" s="60">
        <v>30000</v>
      </c>
      <c r="F17137" s="60"/>
      <c r="G17137" s="132">
        <f t="shared" si="323"/>
        <v>-30000</v>
      </c>
      <c r="H17137" s="718" t="s">
        <v>11362</v>
      </c>
    </row>
    <row r="17138" spans="1:8" ht="15" x14ac:dyDescent="0.2">
      <c r="A17138" s="747">
        <v>45219</v>
      </c>
      <c r="B17138" s="43" t="s">
        <v>10095</v>
      </c>
      <c r="C17138" s="65" t="s">
        <v>11106</v>
      </c>
      <c r="D17138" s="807" t="s">
        <v>11547</v>
      </c>
      <c r="E17138" s="60">
        <v>1670</v>
      </c>
      <c r="F17138" s="60"/>
      <c r="G17138" s="132">
        <f t="shared" si="323"/>
        <v>-1670</v>
      </c>
      <c r="H17138" s="718" t="s">
        <v>11362</v>
      </c>
    </row>
    <row r="17139" spans="1:8" ht="15" x14ac:dyDescent="0.2">
      <c r="A17139" s="747">
        <v>45219</v>
      </c>
      <c r="B17139" s="43" t="s">
        <v>10580</v>
      </c>
      <c r="C17139" s="65" t="s">
        <v>5791</v>
      </c>
      <c r="D17139" s="807" t="s">
        <v>372</v>
      </c>
      <c r="E17139" s="60">
        <v>1500</v>
      </c>
      <c r="F17139" s="60"/>
      <c r="G17139" s="132">
        <f t="shared" si="323"/>
        <v>-1500</v>
      </c>
      <c r="H17139" s="718" t="s">
        <v>11362</v>
      </c>
    </row>
    <row r="17140" spans="1:8" ht="15" x14ac:dyDescent="0.2">
      <c r="A17140" s="747">
        <v>45219</v>
      </c>
      <c r="B17140" s="43" t="s">
        <v>9877</v>
      </c>
      <c r="C17140" s="65" t="s">
        <v>11548</v>
      </c>
      <c r="D17140" s="807" t="s">
        <v>372</v>
      </c>
      <c r="E17140" s="60">
        <v>200000</v>
      </c>
      <c r="F17140" s="60"/>
      <c r="G17140" s="132">
        <f t="shared" si="323"/>
        <v>-200000</v>
      </c>
      <c r="H17140" s="718" t="s">
        <v>11362</v>
      </c>
    </row>
    <row r="17141" spans="1:8" ht="15" x14ac:dyDescent="0.2">
      <c r="A17141" s="747">
        <v>45219</v>
      </c>
      <c r="B17141" s="43" t="s">
        <v>10095</v>
      </c>
      <c r="C17141" s="65" t="s">
        <v>6533</v>
      </c>
      <c r="D17141" s="807" t="s">
        <v>11549</v>
      </c>
      <c r="E17141" s="60">
        <v>100000</v>
      </c>
      <c r="F17141" s="60"/>
      <c r="G17141" s="132">
        <f t="shared" si="323"/>
        <v>-100000</v>
      </c>
      <c r="H17141" s="718" t="s">
        <v>11362</v>
      </c>
    </row>
    <row r="17142" spans="1:8" ht="15" x14ac:dyDescent="0.2">
      <c r="A17142" s="747">
        <v>45219</v>
      </c>
      <c r="B17142" s="43" t="s">
        <v>10095</v>
      </c>
      <c r="C17142" s="65" t="s">
        <v>6533</v>
      </c>
      <c r="D17142" s="807" t="s">
        <v>11550</v>
      </c>
      <c r="E17142" s="60">
        <v>50000</v>
      </c>
      <c r="F17142" s="60"/>
      <c r="G17142" s="132">
        <f t="shared" si="323"/>
        <v>-50000</v>
      </c>
      <c r="H17142" s="718" t="s">
        <v>11362</v>
      </c>
    </row>
    <row r="17143" spans="1:8" ht="15" x14ac:dyDescent="0.2">
      <c r="A17143" s="747">
        <v>45219</v>
      </c>
      <c r="B17143" s="43" t="s">
        <v>103</v>
      </c>
      <c r="C17143" s="65" t="s">
        <v>103</v>
      </c>
      <c r="D17143" s="807" t="s">
        <v>10320</v>
      </c>
      <c r="E17143" s="60">
        <v>2000</v>
      </c>
      <c r="F17143" s="60"/>
      <c r="G17143" s="132">
        <f t="shared" si="323"/>
        <v>-2000</v>
      </c>
      <c r="H17143" s="718" t="s">
        <v>11362</v>
      </c>
    </row>
    <row r="17144" spans="1:8" ht="15" x14ac:dyDescent="0.2">
      <c r="A17144" s="747">
        <v>45219</v>
      </c>
      <c r="B17144" s="43" t="s">
        <v>10095</v>
      </c>
      <c r="C17144" s="65" t="s">
        <v>11538</v>
      </c>
      <c r="D17144" s="807" t="s">
        <v>11551</v>
      </c>
      <c r="E17144" s="60">
        <v>77000</v>
      </c>
      <c r="F17144" s="60"/>
      <c r="G17144" s="132">
        <f t="shared" si="323"/>
        <v>-77000</v>
      </c>
      <c r="H17144" s="718" t="s">
        <v>11362</v>
      </c>
    </row>
    <row r="17145" spans="1:8" ht="15" x14ac:dyDescent="0.2">
      <c r="A17145" s="747">
        <v>45219</v>
      </c>
      <c r="B17145" s="43" t="s">
        <v>10095</v>
      </c>
      <c r="C17145" s="65" t="s">
        <v>5791</v>
      </c>
      <c r="D17145" s="807" t="s">
        <v>372</v>
      </c>
      <c r="E17145" s="60">
        <v>1600</v>
      </c>
      <c r="F17145" s="60"/>
      <c r="G17145" s="132">
        <f t="shared" si="323"/>
        <v>-1600</v>
      </c>
      <c r="H17145" s="718" t="s">
        <v>11362</v>
      </c>
    </row>
    <row r="17146" spans="1:8" ht="15" x14ac:dyDescent="0.2">
      <c r="A17146" s="747">
        <v>45219</v>
      </c>
      <c r="B17146" s="43" t="s">
        <v>103</v>
      </c>
      <c r="C17146" s="65" t="s">
        <v>8008</v>
      </c>
      <c r="D17146" s="807" t="s">
        <v>11552</v>
      </c>
      <c r="E17146" s="60">
        <v>19000</v>
      </c>
      <c r="F17146" s="60"/>
      <c r="G17146" s="132">
        <f t="shared" si="323"/>
        <v>-19000</v>
      </c>
      <c r="H17146" s="718" t="s">
        <v>11362</v>
      </c>
    </row>
    <row r="17147" spans="1:8" ht="15" x14ac:dyDescent="0.2">
      <c r="A17147" s="747">
        <v>45219</v>
      </c>
      <c r="B17147" s="43" t="s">
        <v>103</v>
      </c>
      <c r="C17147" s="65" t="s">
        <v>8008</v>
      </c>
      <c r="D17147" s="807" t="s">
        <v>11553</v>
      </c>
      <c r="E17147" s="60">
        <v>1800</v>
      </c>
      <c r="F17147" s="60"/>
      <c r="G17147" s="132">
        <f t="shared" si="323"/>
        <v>-1800</v>
      </c>
      <c r="H17147" s="718" t="s">
        <v>11362</v>
      </c>
    </row>
    <row r="17148" spans="1:8" ht="15" x14ac:dyDescent="0.2">
      <c r="A17148" s="747">
        <v>45219</v>
      </c>
      <c r="B17148" s="43" t="s">
        <v>103</v>
      </c>
      <c r="C17148" s="65" t="s">
        <v>8008</v>
      </c>
      <c r="D17148" s="807" t="s">
        <v>11554</v>
      </c>
      <c r="E17148" s="60">
        <v>9500</v>
      </c>
      <c r="F17148" s="60"/>
      <c r="G17148" s="132">
        <f t="shared" si="323"/>
        <v>-9500</v>
      </c>
      <c r="H17148" s="718" t="s">
        <v>11362</v>
      </c>
    </row>
    <row r="17149" spans="1:8" ht="15" x14ac:dyDescent="0.2">
      <c r="A17149" s="747">
        <v>45220</v>
      </c>
      <c r="B17149" s="43" t="s">
        <v>10580</v>
      </c>
      <c r="C17149" s="65" t="s">
        <v>11538</v>
      </c>
      <c r="D17149" s="807" t="s">
        <v>11569</v>
      </c>
      <c r="E17149" s="60">
        <v>9300</v>
      </c>
      <c r="F17149" s="60"/>
      <c r="G17149" s="132">
        <f t="shared" si="323"/>
        <v>-9300</v>
      </c>
      <c r="H17149" s="718" t="s">
        <v>11362</v>
      </c>
    </row>
    <row r="17150" spans="1:8" ht="15" x14ac:dyDescent="0.2">
      <c r="A17150" s="747">
        <v>45220</v>
      </c>
      <c r="B17150" s="43" t="s">
        <v>11020</v>
      </c>
      <c r="C17150" s="65" t="s">
        <v>6765</v>
      </c>
      <c r="D17150" s="807" t="s">
        <v>11555</v>
      </c>
      <c r="E17150" s="60">
        <v>324000</v>
      </c>
      <c r="F17150" s="60"/>
      <c r="G17150" s="132">
        <f t="shared" si="323"/>
        <v>-324000</v>
      </c>
      <c r="H17150" s="718" t="s">
        <v>11362</v>
      </c>
    </row>
    <row r="17151" spans="1:8" ht="15" x14ac:dyDescent="0.2">
      <c r="A17151" s="747">
        <v>45220</v>
      </c>
      <c r="B17151" s="43" t="s">
        <v>10095</v>
      </c>
      <c r="C17151" s="65" t="s">
        <v>5791</v>
      </c>
      <c r="D17151" s="807" t="s">
        <v>372</v>
      </c>
      <c r="E17151" s="60">
        <v>1500</v>
      </c>
      <c r="F17151" s="60"/>
      <c r="G17151" s="132">
        <f t="shared" si="323"/>
        <v>-1500</v>
      </c>
      <c r="H17151" s="718" t="s">
        <v>11362</v>
      </c>
    </row>
    <row r="17152" spans="1:8" ht="15" x14ac:dyDescent="0.2">
      <c r="A17152" s="747">
        <v>45220</v>
      </c>
      <c r="B17152" s="43" t="s">
        <v>103</v>
      </c>
      <c r="C17152" s="65" t="s">
        <v>5791</v>
      </c>
      <c r="D17152" s="807" t="s">
        <v>10446</v>
      </c>
      <c r="E17152" s="60">
        <v>200</v>
      </c>
      <c r="F17152" s="60"/>
      <c r="G17152" s="132">
        <f t="shared" si="323"/>
        <v>-200</v>
      </c>
      <c r="H17152" s="718" t="s">
        <v>11362</v>
      </c>
    </row>
    <row r="17153" spans="1:8" ht="15" x14ac:dyDescent="0.2">
      <c r="A17153" s="747">
        <v>45220</v>
      </c>
      <c r="B17153" s="43" t="s">
        <v>10341</v>
      </c>
      <c r="C17153" s="65" t="s">
        <v>11106</v>
      </c>
      <c r="D17153" s="807" t="s">
        <v>11557</v>
      </c>
      <c r="E17153" s="60">
        <v>500</v>
      </c>
      <c r="F17153" s="60"/>
      <c r="G17153" s="132">
        <f t="shared" si="323"/>
        <v>-500</v>
      </c>
      <c r="H17153" s="718" t="s">
        <v>11362</v>
      </c>
    </row>
    <row r="17154" spans="1:8" ht="15" x14ac:dyDescent="0.2">
      <c r="A17154" s="747">
        <v>45220</v>
      </c>
      <c r="B17154" s="43" t="s">
        <v>103</v>
      </c>
      <c r="C17154" s="65" t="s">
        <v>103</v>
      </c>
      <c r="D17154" s="807" t="s">
        <v>10320</v>
      </c>
      <c r="E17154" s="60">
        <v>2500</v>
      </c>
      <c r="F17154" s="60"/>
      <c r="G17154" s="132">
        <f t="shared" si="323"/>
        <v>-2500</v>
      </c>
      <c r="H17154" s="718" t="s">
        <v>11362</v>
      </c>
    </row>
    <row r="17155" spans="1:8" ht="15" x14ac:dyDescent="0.2">
      <c r="A17155" s="747">
        <v>45220</v>
      </c>
      <c r="B17155" s="43" t="s">
        <v>10341</v>
      </c>
      <c r="C17155" s="65" t="s">
        <v>5791</v>
      </c>
      <c r="D17155" s="807" t="s">
        <v>372</v>
      </c>
      <c r="E17155" s="60">
        <v>1500</v>
      </c>
      <c r="F17155" s="60"/>
      <c r="G17155" s="132">
        <f t="shared" si="323"/>
        <v>-1500</v>
      </c>
      <c r="H17155" s="718" t="s">
        <v>11362</v>
      </c>
    </row>
    <row r="17156" spans="1:8" ht="15" x14ac:dyDescent="0.2">
      <c r="A17156" s="747">
        <v>45220</v>
      </c>
      <c r="B17156" s="43" t="s">
        <v>11020</v>
      </c>
      <c r="C17156" s="65" t="s">
        <v>5791</v>
      </c>
      <c r="D17156" s="807" t="s">
        <v>372</v>
      </c>
      <c r="E17156" s="60">
        <v>3000</v>
      </c>
      <c r="F17156" s="60"/>
      <c r="G17156" s="132">
        <f t="shared" si="323"/>
        <v>-3000</v>
      </c>
      <c r="H17156" s="718" t="s">
        <v>11362</v>
      </c>
    </row>
    <row r="17157" spans="1:8" ht="15" x14ac:dyDescent="0.2">
      <c r="A17157" s="747">
        <v>45220</v>
      </c>
      <c r="B17157" s="43" t="s">
        <v>11020</v>
      </c>
      <c r="C17157" s="65" t="s">
        <v>5791</v>
      </c>
      <c r="D17157" s="807" t="s">
        <v>372</v>
      </c>
      <c r="E17157" s="60">
        <v>250</v>
      </c>
      <c r="F17157" s="60"/>
      <c r="G17157" s="132">
        <f t="shared" si="323"/>
        <v>-250</v>
      </c>
      <c r="H17157" s="718" t="s">
        <v>11362</v>
      </c>
    </row>
    <row r="17158" spans="1:8" ht="15" x14ac:dyDescent="0.2">
      <c r="A17158" s="747">
        <v>45221</v>
      </c>
      <c r="B17158" s="43" t="s">
        <v>25</v>
      </c>
      <c r="C17158" s="65" t="s">
        <v>14</v>
      </c>
      <c r="D17158" s="807" t="s">
        <v>11595</v>
      </c>
      <c r="E17158" s="60">
        <v>254000</v>
      </c>
      <c r="F17158" s="60"/>
      <c r="G17158" s="132">
        <f t="shared" si="323"/>
        <v>-254000</v>
      </c>
      <c r="H17158" s="718" t="s">
        <v>11362</v>
      </c>
    </row>
    <row r="17159" spans="1:8" ht="15" x14ac:dyDescent="0.2">
      <c r="A17159" s="747">
        <v>45222</v>
      </c>
      <c r="B17159" s="43" t="s">
        <v>10341</v>
      </c>
      <c r="C17159" s="65" t="s">
        <v>11106</v>
      </c>
      <c r="D17159" s="807" t="s">
        <v>11558</v>
      </c>
      <c r="E17159" s="60">
        <v>95000</v>
      </c>
      <c r="F17159" s="60"/>
      <c r="G17159" s="132">
        <f t="shared" si="323"/>
        <v>-95000</v>
      </c>
      <c r="H17159" s="718" t="s">
        <v>11362</v>
      </c>
    </row>
    <row r="17160" spans="1:8" ht="15" x14ac:dyDescent="0.2">
      <c r="A17160" s="747">
        <v>45222</v>
      </c>
      <c r="B17160" s="43" t="s">
        <v>10686</v>
      </c>
      <c r="C17160" s="65" t="s">
        <v>11538</v>
      </c>
      <c r="D17160" s="807" t="s">
        <v>7447</v>
      </c>
      <c r="E17160" s="60">
        <v>3070</v>
      </c>
      <c r="F17160" s="60"/>
      <c r="G17160" s="132">
        <f t="shared" si="323"/>
        <v>-3070</v>
      </c>
      <c r="H17160" s="718" t="s">
        <v>11362</v>
      </c>
    </row>
    <row r="17161" spans="1:8" ht="15" x14ac:dyDescent="0.2">
      <c r="A17161" s="747">
        <v>45223</v>
      </c>
      <c r="B17161" s="43" t="s">
        <v>11020</v>
      </c>
      <c r="C17161" s="65" t="s">
        <v>11106</v>
      </c>
      <c r="D17161" s="807" t="s">
        <v>11570</v>
      </c>
      <c r="E17161" s="60">
        <v>2950</v>
      </c>
      <c r="F17161" s="60"/>
      <c r="G17161" s="132">
        <f t="shared" si="323"/>
        <v>-2950</v>
      </c>
      <c r="H17161" s="718" t="s">
        <v>11362</v>
      </c>
    </row>
    <row r="17162" spans="1:8" ht="15" x14ac:dyDescent="0.2">
      <c r="A17162" s="747">
        <v>45223</v>
      </c>
      <c r="B17162" s="43" t="s">
        <v>103</v>
      </c>
      <c r="C17162" s="65" t="s">
        <v>14</v>
      </c>
      <c r="D17162" s="807" t="s">
        <v>11571</v>
      </c>
      <c r="E17162" s="60">
        <v>1050</v>
      </c>
      <c r="F17162" s="60"/>
      <c r="G17162" s="132">
        <f t="shared" si="323"/>
        <v>-1050</v>
      </c>
      <c r="H17162" s="718" t="s">
        <v>11362</v>
      </c>
    </row>
    <row r="17163" spans="1:8" ht="15" x14ac:dyDescent="0.2">
      <c r="A17163" s="747">
        <v>45223</v>
      </c>
      <c r="B17163" s="43" t="s">
        <v>11020</v>
      </c>
      <c r="C17163" s="65" t="s">
        <v>288</v>
      </c>
      <c r="D17163" s="807" t="s">
        <v>8758</v>
      </c>
      <c r="E17163" s="60">
        <v>1300</v>
      </c>
      <c r="F17163" s="60"/>
      <c r="G17163" s="132">
        <f t="shared" si="323"/>
        <v>-1300</v>
      </c>
      <c r="H17163" s="718" t="s">
        <v>11362</v>
      </c>
    </row>
    <row r="17164" spans="1:8" ht="15" x14ac:dyDescent="0.2">
      <c r="A17164" s="747">
        <v>45223</v>
      </c>
      <c r="B17164" s="43" t="s">
        <v>9463</v>
      </c>
      <c r="C17164" s="65" t="s">
        <v>394</v>
      </c>
      <c r="D17164" s="807" t="s">
        <v>6700</v>
      </c>
      <c r="E17164" s="60">
        <v>2080</v>
      </c>
      <c r="F17164" s="60"/>
      <c r="G17164" s="132">
        <f t="shared" si="323"/>
        <v>-2080</v>
      </c>
      <c r="H17164" s="718" t="s">
        <v>11362</v>
      </c>
    </row>
    <row r="17165" spans="1:8" ht="15" x14ac:dyDescent="0.2">
      <c r="A17165" s="747">
        <v>45223</v>
      </c>
      <c r="B17165" s="43" t="s">
        <v>10341</v>
      </c>
      <c r="C17165" s="560" t="s">
        <v>5791</v>
      </c>
      <c r="D17165" s="920" t="s">
        <v>372</v>
      </c>
      <c r="E17165" s="592">
        <v>2767</v>
      </c>
      <c r="F17165" s="60"/>
      <c r="G17165" s="132">
        <f t="shared" si="323"/>
        <v>-2767</v>
      </c>
      <c r="H17165" s="718" t="s">
        <v>11362</v>
      </c>
    </row>
    <row r="17166" spans="1:8" ht="15" x14ac:dyDescent="0.2">
      <c r="A17166" s="747">
        <v>45223</v>
      </c>
      <c r="B17166" s="43" t="s">
        <v>11021</v>
      </c>
      <c r="C17166" s="560" t="s">
        <v>5791</v>
      </c>
      <c r="D17166" s="920" t="s">
        <v>372</v>
      </c>
      <c r="E17166" s="592">
        <v>2767</v>
      </c>
      <c r="F17166" s="60"/>
      <c r="G17166" s="132">
        <f t="shared" si="323"/>
        <v>-2767</v>
      </c>
      <c r="H17166" s="718" t="s">
        <v>11362</v>
      </c>
    </row>
    <row r="17167" spans="1:8" ht="15" x14ac:dyDescent="0.2">
      <c r="A17167" s="747">
        <v>45223</v>
      </c>
      <c r="B17167" s="43" t="s">
        <v>9463</v>
      </c>
      <c r="C17167" s="560" t="s">
        <v>5791</v>
      </c>
      <c r="D17167" s="920" t="s">
        <v>372</v>
      </c>
      <c r="E17167" s="592">
        <v>2767</v>
      </c>
      <c r="F17167" s="60"/>
      <c r="G17167" s="132">
        <f t="shared" si="323"/>
        <v>-2767</v>
      </c>
      <c r="H17167" s="718" t="s">
        <v>11362</v>
      </c>
    </row>
    <row r="17168" spans="1:8" ht="15" x14ac:dyDescent="0.2">
      <c r="A17168" s="747">
        <v>45223</v>
      </c>
      <c r="B17168" s="43" t="s">
        <v>11139</v>
      </c>
      <c r="C17168" s="65" t="s">
        <v>11092</v>
      </c>
      <c r="D17168" s="807" t="s">
        <v>11572</v>
      </c>
      <c r="E17168" s="60">
        <v>79650</v>
      </c>
      <c r="F17168" s="60"/>
      <c r="G17168" s="132">
        <f t="shared" si="323"/>
        <v>-79650</v>
      </c>
      <c r="H17168" s="718" t="s">
        <v>11362</v>
      </c>
    </row>
    <row r="17169" spans="1:8" ht="15" x14ac:dyDescent="0.2">
      <c r="A17169" s="747">
        <v>45223</v>
      </c>
      <c r="B17169" s="43" t="s">
        <v>10095</v>
      </c>
      <c r="C17169" s="679" t="s">
        <v>9883</v>
      </c>
      <c r="D17169" s="928" t="s">
        <v>11662</v>
      </c>
      <c r="E17169" s="594">
        <v>73600</v>
      </c>
      <c r="F17169" s="60"/>
      <c r="G17169" s="132">
        <f t="shared" si="323"/>
        <v>-73600</v>
      </c>
      <c r="H17169" s="718" t="s">
        <v>11362</v>
      </c>
    </row>
    <row r="17170" spans="1:8" ht="15" x14ac:dyDescent="0.2">
      <c r="A17170" s="747">
        <v>45223</v>
      </c>
      <c r="B17170" s="43" t="s">
        <v>10076</v>
      </c>
      <c r="C17170" s="679" t="s">
        <v>9883</v>
      </c>
      <c r="D17170" s="928" t="s">
        <v>11662</v>
      </c>
      <c r="E17170" s="594">
        <v>181880</v>
      </c>
      <c r="F17170" s="60"/>
      <c r="G17170" s="132">
        <f t="shared" si="323"/>
        <v>-181880</v>
      </c>
      <c r="H17170" s="718" t="s">
        <v>11362</v>
      </c>
    </row>
    <row r="17171" spans="1:8" ht="15" x14ac:dyDescent="0.2">
      <c r="A17171" s="747">
        <v>45223</v>
      </c>
      <c r="B17171" s="43" t="s">
        <v>10095</v>
      </c>
      <c r="C17171" s="65" t="s">
        <v>11575</v>
      </c>
      <c r="D17171" s="807" t="s">
        <v>11498</v>
      </c>
      <c r="E17171" s="60">
        <v>300000</v>
      </c>
      <c r="F17171" s="60"/>
      <c r="G17171" s="132">
        <f t="shared" si="323"/>
        <v>-300000</v>
      </c>
      <c r="H17171" s="718" t="s">
        <v>11362</v>
      </c>
    </row>
    <row r="17172" spans="1:8" ht="15" x14ac:dyDescent="0.2">
      <c r="A17172" s="747">
        <v>45223</v>
      </c>
      <c r="B17172" s="43" t="s">
        <v>103</v>
      </c>
      <c r="C17172" s="65" t="s">
        <v>103</v>
      </c>
      <c r="D17172" s="807" t="s">
        <v>10320</v>
      </c>
      <c r="E17172" s="60">
        <v>600</v>
      </c>
      <c r="F17172" s="60"/>
      <c r="G17172" s="132">
        <f t="shared" ref="G17172:G17186" si="324">F17172-E17172</f>
        <v>-600</v>
      </c>
      <c r="H17172" s="718" t="s">
        <v>11362</v>
      </c>
    </row>
    <row r="17173" spans="1:8" ht="15" x14ac:dyDescent="0.2">
      <c r="A17173" s="747">
        <v>45223</v>
      </c>
      <c r="B17173" s="43" t="s">
        <v>10341</v>
      </c>
      <c r="C17173" s="65" t="s">
        <v>11106</v>
      </c>
      <c r="D17173" s="807" t="s">
        <v>11576</v>
      </c>
      <c r="E17173" s="60">
        <v>28000</v>
      </c>
      <c r="F17173" s="60"/>
      <c r="G17173" s="132">
        <f t="shared" si="324"/>
        <v>-28000</v>
      </c>
      <c r="H17173" s="718" t="s">
        <v>11362</v>
      </c>
    </row>
    <row r="17174" spans="1:8" ht="15" x14ac:dyDescent="0.2">
      <c r="A17174" s="747">
        <v>45224</v>
      </c>
      <c r="B17174" s="43" t="s">
        <v>10341</v>
      </c>
      <c r="C17174" s="65" t="s">
        <v>11106</v>
      </c>
      <c r="D17174" s="807" t="s">
        <v>11577</v>
      </c>
      <c r="E17174" s="60">
        <v>45000</v>
      </c>
      <c r="F17174" s="60"/>
      <c r="G17174" s="132">
        <f t="shared" si="324"/>
        <v>-45000</v>
      </c>
      <c r="H17174" s="718" t="s">
        <v>11362</v>
      </c>
    </row>
    <row r="17175" spans="1:8" ht="15" x14ac:dyDescent="0.2">
      <c r="A17175" s="747">
        <v>45224</v>
      </c>
      <c r="B17175" s="43" t="s">
        <v>10341</v>
      </c>
      <c r="C17175" s="65" t="s">
        <v>5791</v>
      </c>
      <c r="D17175" s="807" t="s">
        <v>372</v>
      </c>
      <c r="E17175" s="60">
        <v>1000</v>
      </c>
      <c r="F17175" s="60"/>
      <c r="G17175" s="132">
        <f t="shared" si="324"/>
        <v>-1000</v>
      </c>
      <c r="H17175" s="718" t="s">
        <v>11362</v>
      </c>
    </row>
    <row r="17176" spans="1:8" ht="15" x14ac:dyDescent="0.2">
      <c r="A17176" s="747">
        <v>45224</v>
      </c>
      <c r="B17176" s="43" t="s">
        <v>9516</v>
      </c>
      <c r="C17176" s="65" t="s">
        <v>374</v>
      </c>
      <c r="D17176" s="807" t="s">
        <v>2123</v>
      </c>
      <c r="E17176" s="60">
        <v>1000</v>
      </c>
      <c r="F17176" s="60"/>
      <c r="G17176" s="132">
        <f t="shared" si="324"/>
        <v>-1000</v>
      </c>
      <c r="H17176" s="718" t="s">
        <v>11362</v>
      </c>
    </row>
    <row r="17177" spans="1:8" ht="15" x14ac:dyDescent="0.2">
      <c r="A17177" s="747">
        <v>45224</v>
      </c>
      <c r="B17177" s="43" t="s">
        <v>10341</v>
      </c>
      <c r="C17177" s="65" t="s">
        <v>11106</v>
      </c>
      <c r="D17177" s="807" t="s">
        <v>11578</v>
      </c>
      <c r="E17177" s="60">
        <v>25380</v>
      </c>
      <c r="F17177" s="60"/>
      <c r="G17177" s="132">
        <f t="shared" si="324"/>
        <v>-25380</v>
      </c>
      <c r="H17177" s="718" t="s">
        <v>11362</v>
      </c>
    </row>
    <row r="17178" spans="1:8" ht="15" x14ac:dyDescent="0.2">
      <c r="A17178" s="747">
        <v>45224</v>
      </c>
      <c r="B17178" s="43" t="s">
        <v>10686</v>
      </c>
      <c r="C17178" s="65" t="s">
        <v>11106</v>
      </c>
      <c r="D17178" s="807" t="s">
        <v>11579</v>
      </c>
      <c r="E17178" s="60">
        <v>34000</v>
      </c>
      <c r="F17178" s="60"/>
      <c r="G17178" s="132">
        <f t="shared" si="324"/>
        <v>-34000</v>
      </c>
      <c r="H17178" s="718" t="s">
        <v>11362</v>
      </c>
    </row>
    <row r="17179" spans="1:8" ht="15" x14ac:dyDescent="0.2">
      <c r="A17179" s="747">
        <v>45224</v>
      </c>
      <c r="B17179" s="43" t="s">
        <v>11209</v>
      </c>
      <c r="C17179" s="65" t="s">
        <v>11106</v>
      </c>
      <c r="D17179" s="807" t="s">
        <v>11542</v>
      </c>
      <c r="E17179" s="60">
        <v>14025</v>
      </c>
      <c r="F17179" s="60"/>
      <c r="G17179" s="132">
        <f t="shared" si="324"/>
        <v>-14025</v>
      </c>
      <c r="H17179" s="718" t="s">
        <v>11362</v>
      </c>
    </row>
    <row r="17180" spans="1:8" ht="15" x14ac:dyDescent="0.2">
      <c r="A17180" s="747">
        <v>45224</v>
      </c>
      <c r="B17180" s="43" t="s">
        <v>11020</v>
      </c>
      <c r="C17180" s="65" t="s">
        <v>11106</v>
      </c>
      <c r="D17180" s="807" t="s">
        <v>11578</v>
      </c>
      <c r="E17180" s="60">
        <v>4485</v>
      </c>
      <c r="F17180" s="60"/>
      <c r="G17180" s="132">
        <f t="shared" si="324"/>
        <v>-4485</v>
      </c>
      <c r="H17180" s="718" t="s">
        <v>11362</v>
      </c>
    </row>
    <row r="17181" spans="1:8" ht="15" x14ac:dyDescent="0.2">
      <c r="A17181" s="747">
        <v>45224</v>
      </c>
      <c r="B17181" s="43" t="s">
        <v>11425</v>
      </c>
      <c r="C17181" s="65" t="s">
        <v>11106</v>
      </c>
      <c r="D17181" s="807" t="s">
        <v>11580</v>
      </c>
      <c r="E17181" s="60">
        <v>19500</v>
      </c>
      <c r="F17181" s="60"/>
      <c r="G17181" s="132">
        <f t="shared" si="324"/>
        <v>-19500</v>
      </c>
      <c r="H17181" s="718" t="s">
        <v>11362</v>
      </c>
    </row>
    <row r="17182" spans="1:8" ht="15" x14ac:dyDescent="0.2">
      <c r="A17182" s="747">
        <v>45224</v>
      </c>
      <c r="B17182" s="43" t="s">
        <v>11566</v>
      </c>
      <c r="C17182" s="65" t="s">
        <v>11106</v>
      </c>
      <c r="D17182" s="807" t="s">
        <v>11581</v>
      </c>
      <c r="E17182" s="60">
        <v>8400</v>
      </c>
      <c r="F17182" s="60"/>
      <c r="G17182" s="132">
        <f t="shared" si="324"/>
        <v>-8400</v>
      </c>
      <c r="H17182" s="718" t="s">
        <v>11362</v>
      </c>
    </row>
    <row r="17183" spans="1:8" ht="15" x14ac:dyDescent="0.2">
      <c r="A17183" s="747">
        <v>45224</v>
      </c>
      <c r="B17183" s="43" t="s">
        <v>11020</v>
      </c>
      <c r="C17183" s="65" t="s">
        <v>11106</v>
      </c>
      <c r="D17183" s="807" t="s">
        <v>11582</v>
      </c>
      <c r="E17183" s="60">
        <v>8000</v>
      </c>
      <c r="F17183" s="60"/>
      <c r="G17183" s="132">
        <f t="shared" si="324"/>
        <v>-8000</v>
      </c>
      <c r="H17183" s="718" t="s">
        <v>11362</v>
      </c>
    </row>
    <row r="17184" spans="1:8" ht="15" x14ac:dyDescent="0.2">
      <c r="A17184" s="747">
        <v>45224</v>
      </c>
      <c r="B17184" s="43" t="s">
        <v>11020</v>
      </c>
      <c r="C17184" s="65" t="s">
        <v>5791</v>
      </c>
      <c r="D17184" s="807" t="s">
        <v>372</v>
      </c>
      <c r="E17184" s="60">
        <v>5000</v>
      </c>
      <c r="F17184" s="60"/>
      <c r="G17184" s="132">
        <f t="shared" si="324"/>
        <v>-5000</v>
      </c>
      <c r="H17184" s="718" t="s">
        <v>11362</v>
      </c>
    </row>
    <row r="17185" spans="1:8" ht="15" x14ac:dyDescent="0.2">
      <c r="A17185" s="747">
        <v>45224</v>
      </c>
      <c r="B17185" s="43" t="s">
        <v>10686</v>
      </c>
      <c r="C17185" s="65" t="s">
        <v>11179</v>
      </c>
      <c r="D17185" s="807" t="s">
        <v>11583</v>
      </c>
      <c r="E17185" s="60">
        <v>27300</v>
      </c>
      <c r="F17185" s="60"/>
      <c r="G17185" s="132">
        <f t="shared" si="324"/>
        <v>-27300</v>
      </c>
      <c r="H17185" s="718" t="s">
        <v>11362</v>
      </c>
    </row>
    <row r="17186" spans="1:8" ht="15" x14ac:dyDescent="0.2">
      <c r="A17186" s="747">
        <v>45224</v>
      </c>
      <c r="B17186" s="43" t="s">
        <v>11020</v>
      </c>
      <c r="C17186" s="65" t="s">
        <v>11215</v>
      </c>
      <c r="D17186" s="807" t="s">
        <v>1164</v>
      </c>
      <c r="E17186" s="60">
        <v>25000</v>
      </c>
      <c r="F17186" s="60"/>
      <c r="G17186" s="132">
        <f t="shared" si="324"/>
        <v>-25000</v>
      </c>
      <c r="H17186" s="718" t="s">
        <v>11362</v>
      </c>
    </row>
    <row r="17187" spans="1:8" ht="15" x14ac:dyDescent="0.2">
      <c r="A17187" s="747">
        <v>45224</v>
      </c>
      <c r="B17187" s="43" t="s">
        <v>10686</v>
      </c>
      <c r="C17187" s="65" t="s">
        <v>5791</v>
      </c>
      <c r="D17187" s="807" t="s">
        <v>10446</v>
      </c>
      <c r="E17187" s="60">
        <v>250</v>
      </c>
      <c r="F17187" s="60"/>
      <c r="G17187" s="132">
        <f t="shared" ref="G17187:G17189" si="325">F17187-E17187</f>
        <v>-250</v>
      </c>
      <c r="H17187" s="718" t="s">
        <v>11362</v>
      </c>
    </row>
    <row r="17188" spans="1:8" ht="15" x14ac:dyDescent="0.2">
      <c r="A17188" s="747">
        <v>45224</v>
      </c>
      <c r="B17188" s="43" t="s">
        <v>37</v>
      </c>
      <c r="C17188" s="65" t="s">
        <v>5791</v>
      </c>
      <c r="D17188" s="807" t="s">
        <v>10446</v>
      </c>
      <c r="E17188" s="60">
        <v>250</v>
      </c>
      <c r="F17188" s="60"/>
      <c r="G17188" s="132">
        <f t="shared" si="325"/>
        <v>-250</v>
      </c>
      <c r="H17188" s="718" t="s">
        <v>11362</v>
      </c>
    </row>
    <row r="17189" spans="1:8" ht="15" x14ac:dyDescent="0.2">
      <c r="A17189" s="747">
        <v>45224</v>
      </c>
      <c r="B17189" s="43" t="s">
        <v>11139</v>
      </c>
      <c r="C17189" s="65" t="s">
        <v>2819</v>
      </c>
      <c r="D17189" s="807" t="s">
        <v>8378</v>
      </c>
      <c r="E17189" s="60">
        <v>1000</v>
      </c>
      <c r="F17189" s="60"/>
      <c r="G17189" s="132">
        <f t="shared" si="325"/>
        <v>-1000</v>
      </c>
      <c r="H17189" s="718" t="s">
        <v>11362</v>
      </c>
    </row>
    <row r="17190" spans="1:8" ht="15" x14ac:dyDescent="0.2">
      <c r="A17190" s="747">
        <v>45224</v>
      </c>
      <c r="B17190" s="43" t="s">
        <v>10686</v>
      </c>
      <c r="C17190" s="65" t="s">
        <v>11585</v>
      </c>
      <c r="D17190" s="807" t="s">
        <v>11586</v>
      </c>
      <c r="E17190" s="60">
        <v>2000</v>
      </c>
      <c r="F17190" s="60"/>
      <c r="G17190" s="132">
        <f t="shared" ref="G17190:G17191" si="326">F17190-E17190</f>
        <v>-2000</v>
      </c>
      <c r="H17190" s="718" t="s">
        <v>11362</v>
      </c>
    </row>
    <row r="17191" spans="1:8" ht="15" x14ac:dyDescent="0.2">
      <c r="A17191" s="747">
        <v>45225</v>
      </c>
      <c r="B17191" s="43" t="s">
        <v>103</v>
      </c>
      <c r="C17191" s="65" t="s">
        <v>103</v>
      </c>
      <c r="D17191" s="807" t="s">
        <v>10320</v>
      </c>
      <c r="E17191" s="60">
        <v>900</v>
      </c>
      <c r="F17191" s="60"/>
      <c r="G17191" s="132">
        <f t="shared" si="326"/>
        <v>-900</v>
      </c>
      <c r="H17191" s="718" t="s">
        <v>11362</v>
      </c>
    </row>
    <row r="17192" spans="1:8" ht="15" x14ac:dyDescent="0.2">
      <c r="A17192" s="747">
        <v>45225</v>
      </c>
      <c r="B17192" s="43" t="s">
        <v>10095</v>
      </c>
      <c r="C17192" s="679" t="s">
        <v>11106</v>
      </c>
      <c r="D17192" s="928" t="s">
        <v>4257</v>
      </c>
      <c r="E17192" s="594">
        <v>24860</v>
      </c>
      <c r="F17192" s="60"/>
      <c r="G17192" s="132">
        <f t="shared" ref="G17192:G17194" si="327">F17192-E17192</f>
        <v>-24860</v>
      </c>
      <c r="H17192" s="718" t="s">
        <v>11362</v>
      </c>
    </row>
    <row r="17193" spans="1:8" ht="15" x14ac:dyDescent="0.2">
      <c r="A17193" s="747">
        <v>45225</v>
      </c>
      <c r="B17193" s="43" t="s">
        <v>11252</v>
      </c>
      <c r="C17193" s="679" t="s">
        <v>11106</v>
      </c>
      <c r="D17193" s="928" t="s">
        <v>4257</v>
      </c>
      <c r="E17193" s="594">
        <v>28870</v>
      </c>
      <c r="F17193" s="60"/>
      <c r="G17193" s="132">
        <f t="shared" si="327"/>
        <v>-28870</v>
      </c>
      <c r="H17193" s="718" t="s">
        <v>11362</v>
      </c>
    </row>
    <row r="17194" spans="1:8" ht="15" x14ac:dyDescent="0.2">
      <c r="A17194" s="747">
        <v>45225</v>
      </c>
      <c r="B17194" s="43" t="s">
        <v>25</v>
      </c>
      <c r="C17194" s="679" t="s">
        <v>11106</v>
      </c>
      <c r="D17194" s="928" t="s">
        <v>11587</v>
      </c>
      <c r="E17194" s="594">
        <v>42260</v>
      </c>
      <c r="F17194" s="60"/>
      <c r="G17194" s="132">
        <f t="shared" si="327"/>
        <v>-42260</v>
      </c>
      <c r="H17194" s="718" t="s">
        <v>11362</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11362</v>
      </c>
    </row>
    <row r="17196" spans="1:8" ht="15" x14ac:dyDescent="0.2">
      <c r="A17196" s="747">
        <v>45225</v>
      </c>
      <c r="B17196" s="43" t="s">
        <v>103</v>
      </c>
      <c r="C17196" s="65" t="s">
        <v>8230</v>
      </c>
      <c r="D17196" s="807" t="s">
        <v>6392</v>
      </c>
      <c r="E17196" s="60">
        <v>74660</v>
      </c>
      <c r="F17196" s="60"/>
      <c r="G17196" s="132">
        <f t="shared" si="328"/>
        <v>-74660</v>
      </c>
      <c r="H17196" s="718" t="s">
        <v>11362</v>
      </c>
    </row>
    <row r="17197" spans="1:8" ht="15" x14ac:dyDescent="0.2">
      <c r="A17197" s="747">
        <v>45225</v>
      </c>
      <c r="B17197" s="43" t="s">
        <v>10341</v>
      </c>
      <c r="C17197" s="560" t="s">
        <v>674</v>
      </c>
      <c r="D17197" s="920" t="s">
        <v>11590</v>
      </c>
      <c r="E17197" s="592">
        <v>13600</v>
      </c>
      <c r="F17197" s="60"/>
      <c r="G17197" s="132">
        <f t="shared" si="328"/>
        <v>-13600</v>
      </c>
      <c r="H17197" s="718" t="s">
        <v>11362</v>
      </c>
    </row>
    <row r="17198" spans="1:8" ht="15" x14ac:dyDescent="0.2">
      <c r="A17198" s="747">
        <v>45225</v>
      </c>
      <c r="B17198" s="43" t="s">
        <v>11021</v>
      </c>
      <c r="C17198" s="560" t="s">
        <v>674</v>
      </c>
      <c r="D17198" s="920" t="s">
        <v>11590</v>
      </c>
      <c r="E17198" s="592">
        <v>13600</v>
      </c>
      <c r="F17198" s="60"/>
      <c r="G17198" s="132">
        <f t="shared" ref="G17198:G17199" si="329">F17198-E17198</f>
        <v>-13600</v>
      </c>
      <c r="H17198" s="718" t="s">
        <v>11362</v>
      </c>
    </row>
    <row r="17199" spans="1:8" ht="15" x14ac:dyDescent="0.2">
      <c r="A17199" s="747">
        <v>45225</v>
      </c>
      <c r="B17199" s="43" t="s">
        <v>10686</v>
      </c>
      <c r="C17199" s="560" t="s">
        <v>674</v>
      </c>
      <c r="D17199" s="920" t="s">
        <v>11590</v>
      </c>
      <c r="E17199" s="592">
        <v>13600</v>
      </c>
      <c r="F17199" s="60"/>
      <c r="G17199" s="132">
        <f t="shared" si="329"/>
        <v>-13600</v>
      </c>
      <c r="H17199" s="718" t="s">
        <v>11362</v>
      </c>
    </row>
    <row r="17200" spans="1:8" ht="15" x14ac:dyDescent="0.2">
      <c r="A17200" s="747">
        <v>45225</v>
      </c>
      <c r="B17200" s="43" t="s">
        <v>10341</v>
      </c>
      <c r="C17200" s="65" t="s">
        <v>11588</v>
      </c>
      <c r="D17200" s="807" t="s">
        <v>11589</v>
      </c>
      <c r="E17200" s="60">
        <v>80000</v>
      </c>
      <c r="F17200" s="60"/>
      <c r="G17200" s="132">
        <f t="shared" si="328"/>
        <v>-80000</v>
      </c>
      <c r="H17200" s="718" t="s">
        <v>11362</v>
      </c>
    </row>
    <row r="17201" spans="1:8" ht="15" x14ac:dyDescent="0.2">
      <c r="A17201" s="747">
        <v>45225</v>
      </c>
      <c r="B17201" s="43" t="s">
        <v>11566</v>
      </c>
      <c r="C17201" s="65" t="s">
        <v>11106</v>
      </c>
      <c r="D17201" s="807" t="s">
        <v>11591</v>
      </c>
      <c r="E17201" s="60">
        <v>1200</v>
      </c>
      <c r="F17201" s="60"/>
      <c r="G17201" s="132">
        <f t="shared" ref="G17201:G17209" si="330">F17201-E17201</f>
        <v>-1200</v>
      </c>
      <c r="H17201" s="718" t="s">
        <v>11362</v>
      </c>
    </row>
    <row r="17202" spans="1:8" ht="15" x14ac:dyDescent="0.2">
      <c r="A17202" s="747">
        <v>45225</v>
      </c>
      <c r="B17202" s="43" t="s">
        <v>11020</v>
      </c>
      <c r="C17202" s="65" t="s">
        <v>8460</v>
      </c>
      <c r="D17202" s="807" t="s">
        <v>372</v>
      </c>
      <c r="E17202" s="60">
        <v>2670</v>
      </c>
      <c r="F17202" s="60"/>
      <c r="G17202" s="132">
        <f t="shared" si="330"/>
        <v>-2670</v>
      </c>
      <c r="H17202" s="718" t="s">
        <v>11362</v>
      </c>
    </row>
    <row r="17203" spans="1:8" ht="15" x14ac:dyDescent="0.2">
      <c r="A17203" s="747">
        <v>45225</v>
      </c>
      <c r="B17203" s="43" t="s">
        <v>10341</v>
      </c>
      <c r="C17203" s="65" t="s">
        <v>5791</v>
      </c>
      <c r="D17203" s="807" t="s">
        <v>372</v>
      </c>
      <c r="E17203" s="60">
        <v>4000</v>
      </c>
      <c r="F17203" s="60"/>
      <c r="G17203" s="132">
        <f t="shared" si="330"/>
        <v>-4000</v>
      </c>
      <c r="H17203" s="718" t="s">
        <v>11362</v>
      </c>
    </row>
    <row r="17204" spans="1:8" ht="15" x14ac:dyDescent="0.2">
      <c r="A17204" s="747">
        <v>45225</v>
      </c>
      <c r="B17204" s="43" t="s">
        <v>11020</v>
      </c>
      <c r="C17204" s="65" t="s">
        <v>5791</v>
      </c>
      <c r="D17204" s="807" t="s">
        <v>372</v>
      </c>
      <c r="E17204" s="60">
        <v>200</v>
      </c>
      <c r="F17204" s="60"/>
      <c r="G17204" s="132">
        <f t="shared" si="330"/>
        <v>-200</v>
      </c>
      <c r="H17204" s="718" t="s">
        <v>11362</v>
      </c>
    </row>
    <row r="17205" spans="1:8" ht="15" x14ac:dyDescent="0.2">
      <c r="A17205" s="747">
        <v>45225</v>
      </c>
      <c r="B17205" s="43" t="s">
        <v>11020</v>
      </c>
      <c r="C17205" s="65" t="s">
        <v>5791</v>
      </c>
      <c r="D17205" s="807" t="s">
        <v>10446</v>
      </c>
      <c r="E17205" s="60">
        <v>500</v>
      </c>
      <c r="F17205" s="60"/>
      <c r="G17205" s="132">
        <f t="shared" si="330"/>
        <v>-500</v>
      </c>
      <c r="H17205" s="718" t="s">
        <v>11362</v>
      </c>
    </row>
    <row r="17206" spans="1:8" ht="15" x14ac:dyDescent="0.2">
      <c r="A17206" s="747">
        <v>45225</v>
      </c>
      <c r="B17206" s="43" t="s">
        <v>2957</v>
      </c>
      <c r="C17206" s="65" t="s">
        <v>11106</v>
      </c>
      <c r="D17206" s="807" t="s">
        <v>6543</v>
      </c>
      <c r="E17206" s="60">
        <v>12420</v>
      </c>
      <c r="F17206" s="60"/>
      <c r="G17206" s="132">
        <f t="shared" si="330"/>
        <v>-12420</v>
      </c>
      <c r="H17206" s="718" t="s">
        <v>11362</v>
      </c>
    </row>
    <row r="17207" spans="1:8" ht="15" x14ac:dyDescent="0.2">
      <c r="A17207" s="747">
        <v>45225</v>
      </c>
      <c r="B17207" s="43" t="s">
        <v>10580</v>
      </c>
      <c r="C17207" s="65" t="s">
        <v>11106</v>
      </c>
      <c r="D17207" s="807" t="s">
        <v>6700</v>
      </c>
      <c r="E17207" s="60">
        <v>6000</v>
      </c>
      <c r="F17207" s="60"/>
      <c r="G17207" s="132">
        <f t="shared" si="330"/>
        <v>-6000</v>
      </c>
      <c r="H17207" s="718" t="s">
        <v>11362</v>
      </c>
    </row>
    <row r="17208" spans="1:8" ht="15" x14ac:dyDescent="0.2">
      <c r="A17208" s="747">
        <v>45225</v>
      </c>
      <c r="B17208" s="43" t="s">
        <v>10580</v>
      </c>
      <c r="C17208" s="65" t="s">
        <v>9568</v>
      </c>
      <c r="D17208" s="807" t="s">
        <v>11593</v>
      </c>
      <c r="E17208" s="60">
        <v>30000</v>
      </c>
      <c r="F17208" s="60"/>
      <c r="G17208" s="132">
        <f t="shared" si="330"/>
        <v>-30000</v>
      </c>
      <c r="H17208" s="718" t="s">
        <v>11362</v>
      </c>
    </row>
    <row r="17209" spans="1:8" ht="15" x14ac:dyDescent="0.2">
      <c r="A17209" s="747">
        <v>45225</v>
      </c>
      <c r="B17209" s="43" t="s">
        <v>25</v>
      </c>
      <c r="C17209" s="65" t="s">
        <v>7669</v>
      </c>
      <c r="D17209" s="807" t="s">
        <v>11594</v>
      </c>
      <c r="E17209" s="60">
        <v>120000</v>
      </c>
      <c r="F17209" s="60"/>
      <c r="G17209" s="132">
        <f t="shared" si="330"/>
        <v>-120000</v>
      </c>
      <c r="H17209" s="718" t="s">
        <v>11362</v>
      </c>
    </row>
    <row r="17210" spans="1:8" ht="15" x14ac:dyDescent="0.2">
      <c r="A17210" s="747">
        <v>45225</v>
      </c>
      <c r="B17210" s="43" t="s">
        <v>103</v>
      </c>
      <c r="C17210" s="65" t="s">
        <v>103</v>
      </c>
      <c r="D17210" s="807" t="s">
        <v>10320</v>
      </c>
      <c r="E17210" s="60">
        <v>4000</v>
      </c>
      <c r="F17210" s="60"/>
      <c r="G17210" s="132">
        <f t="shared" ref="G17210:G17221" si="331">F17210-E17210</f>
        <v>-4000</v>
      </c>
      <c r="H17210" s="718" t="s">
        <v>11362</v>
      </c>
    </row>
    <row r="17211" spans="1:8" ht="15" x14ac:dyDescent="0.2">
      <c r="A17211" s="747">
        <v>45227</v>
      </c>
      <c r="B17211" s="43" t="s">
        <v>9516</v>
      </c>
      <c r="C17211" s="65" t="s">
        <v>5457</v>
      </c>
      <c r="D17211" s="807" t="s">
        <v>11625</v>
      </c>
      <c r="E17211" s="60">
        <v>20000</v>
      </c>
      <c r="F17211" s="60"/>
      <c r="G17211" s="132">
        <f t="shared" si="331"/>
        <v>-20000</v>
      </c>
      <c r="H17211" s="718" t="s">
        <v>11362</v>
      </c>
    </row>
    <row r="17212" spans="1:8" ht="15" x14ac:dyDescent="0.2">
      <c r="A17212" s="747">
        <v>45227</v>
      </c>
      <c r="B17212" s="43" t="s">
        <v>2957</v>
      </c>
      <c r="C17212" s="65" t="s">
        <v>5457</v>
      </c>
      <c r="D17212" s="807" t="s">
        <v>11626</v>
      </c>
      <c r="E17212" s="60">
        <v>10000</v>
      </c>
      <c r="F17212" s="60"/>
      <c r="G17212" s="132">
        <f t="shared" si="331"/>
        <v>-10000</v>
      </c>
      <c r="H17212" s="718" t="s">
        <v>11362</v>
      </c>
    </row>
    <row r="17213" spans="1:8" ht="15" x14ac:dyDescent="0.2">
      <c r="A17213" s="747">
        <v>45227</v>
      </c>
      <c r="B17213" s="43" t="s">
        <v>9463</v>
      </c>
      <c r="C17213" s="65" t="s">
        <v>14</v>
      </c>
      <c r="D17213" s="807" t="s">
        <v>11627</v>
      </c>
      <c r="E17213" s="60">
        <v>3000</v>
      </c>
      <c r="F17213" s="60"/>
      <c r="G17213" s="132">
        <f t="shared" si="331"/>
        <v>-3000</v>
      </c>
      <c r="H17213" s="718" t="s">
        <v>11362</v>
      </c>
    </row>
    <row r="17214" spans="1:8" ht="15" x14ac:dyDescent="0.2">
      <c r="A17214" s="747">
        <v>45227</v>
      </c>
      <c r="B17214" s="43" t="s">
        <v>11566</v>
      </c>
      <c r="C17214" s="65" t="s">
        <v>11106</v>
      </c>
      <c r="D17214" s="807" t="s">
        <v>11628</v>
      </c>
      <c r="E17214" s="60">
        <v>1600</v>
      </c>
      <c r="F17214" s="60"/>
      <c r="G17214" s="132">
        <f t="shared" si="331"/>
        <v>-1600</v>
      </c>
      <c r="H17214" s="718" t="s">
        <v>11362</v>
      </c>
    </row>
    <row r="17215" spans="1:8" ht="15" x14ac:dyDescent="0.2">
      <c r="A17215" s="747">
        <v>45227</v>
      </c>
      <c r="B17215" s="43" t="s">
        <v>11020</v>
      </c>
      <c r="C17215" s="65" t="s">
        <v>11106</v>
      </c>
      <c r="D17215" s="807" t="s">
        <v>9654</v>
      </c>
      <c r="E17215" s="60">
        <v>3700</v>
      </c>
      <c r="F17215" s="60"/>
      <c r="G17215" s="132">
        <f t="shared" si="331"/>
        <v>-3700</v>
      </c>
      <c r="H17215" s="718" t="s">
        <v>11362</v>
      </c>
    </row>
    <row r="17216" spans="1:8" ht="15" x14ac:dyDescent="0.2">
      <c r="A17216" s="747">
        <v>45227</v>
      </c>
      <c r="B17216" s="43" t="s">
        <v>103</v>
      </c>
      <c r="C17216" s="65" t="s">
        <v>103</v>
      </c>
      <c r="D17216" s="807" t="s">
        <v>10320</v>
      </c>
      <c r="E17216" s="60">
        <v>4000</v>
      </c>
      <c r="F17216" s="60"/>
      <c r="G17216" s="132">
        <f t="shared" si="331"/>
        <v>-4000</v>
      </c>
      <c r="H17216" s="718" t="s">
        <v>11362</v>
      </c>
    </row>
    <row r="17217" spans="1:8" ht="15" x14ac:dyDescent="0.2">
      <c r="A17217" s="747">
        <v>45227</v>
      </c>
      <c r="B17217" s="43" t="s">
        <v>10686</v>
      </c>
      <c r="C17217" s="65" t="s">
        <v>5457</v>
      </c>
      <c r="D17217" s="807" t="s">
        <v>11629</v>
      </c>
      <c r="E17217" s="60">
        <v>10500</v>
      </c>
      <c r="F17217" s="60"/>
      <c r="G17217" s="132">
        <f t="shared" si="331"/>
        <v>-10500</v>
      </c>
      <c r="H17217" s="718" t="s">
        <v>11362</v>
      </c>
    </row>
    <row r="17218" spans="1:8" ht="15" x14ac:dyDescent="0.2">
      <c r="A17218" s="747">
        <v>45227</v>
      </c>
      <c r="B17218" s="43" t="s">
        <v>11425</v>
      </c>
      <c r="C17218" s="65" t="s">
        <v>11106</v>
      </c>
      <c r="D17218" s="807" t="s">
        <v>11630</v>
      </c>
      <c r="E17218" s="60">
        <v>280</v>
      </c>
      <c r="F17218" s="60"/>
      <c r="G17218" s="132">
        <f t="shared" si="331"/>
        <v>-280</v>
      </c>
      <c r="H17218" s="718" t="s">
        <v>11362</v>
      </c>
    </row>
    <row r="17219" spans="1:8" ht="15" x14ac:dyDescent="0.2">
      <c r="A17219" s="747">
        <v>45227</v>
      </c>
      <c r="B17219" s="43" t="s">
        <v>11425</v>
      </c>
      <c r="C17219" s="65" t="s">
        <v>5791</v>
      </c>
      <c r="D17219" s="807" t="s">
        <v>372</v>
      </c>
      <c r="E17219" s="60">
        <v>3000</v>
      </c>
      <c r="F17219" s="60"/>
      <c r="G17219" s="132">
        <f t="shared" si="331"/>
        <v>-3000</v>
      </c>
      <c r="H17219" s="718" t="s">
        <v>11362</v>
      </c>
    </row>
    <row r="17220" spans="1:8" ht="15" x14ac:dyDescent="0.2">
      <c r="A17220" s="747">
        <v>45227</v>
      </c>
      <c r="B17220" s="43" t="s">
        <v>10580</v>
      </c>
      <c r="C17220" s="65" t="s">
        <v>5791</v>
      </c>
      <c r="D17220" s="807" t="s">
        <v>372</v>
      </c>
      <c r="E17220" s="60">
        <v>3000</v>
      </c>
      <c r="F17220" s="60"/>
      <c r="G17220" s="132">
        <f t="shared" si="331"/>
        <v>-3000</v>
      </c>
      <c r="H17220" s="718" t="s">
        <v>11362</v>
      </c>
    </row>
    <row r="17221" spans="1:8" ht="15" x14ac:dyDescent="0.2">
      <c r="A17221" s="747">
        <v>45227</v>
      </c>
      <c r="B17221" s="43" t="s">
        <v>11020</v>
      </c>
      <c r="C17221" s="65" t="s">
        <v>5791</v>
      </c>
      <c r="D17221" s="807" t="s">
        <v>372</v>
      </c>
      <c r="E17221" s="60">
        <v>3000</v>
      </c>
      <c r="F17221" s="60"/>
      <c r="G17221" s="132">
        <f t="shared" si="331"/>
        <v>-3000</v>
      </c>
      <c r="H17221" s="718" t="s">
        <v>11362</v>
      </c>
    </row>
    <row r="17222" spans="1:8" ht="15" x14ac:dyDescent="0.2">
      <c r="A17222" s="747">
        <v>45227</v>
      </c>
      <c r="B17222" s="43" t="s">
        <v>11631</v>
      </c>
      <c r="C17222" s="65" t="s">
        <v>11106</v>
      </c>
      <c r="D17222" s="807" t="s">
        <v>11632</v>
      </c>
      <c r="E17222" s="60">
        <v>35150</v>
      </c>
      <c r="F17222" s="60"/>
      <c r="G17222" s="132">
        <f t="shared" ref="G17222" si="332">F17222-E17222</f>
        <v>-35150</v>
      </c>
      <c r="H17222" s="718" t="s">
        <v>11362</v>
      </c>
    </row>
    <row r="17223" spans="1:8" ht="15" x14ac:dyDescent="0.2">
      <c r="A17223" s="747">
        <v>45227</v>
      </c>
      <c r="B17223" s="43" t="s">
        <v>11139</v>
      </c>
      <c r="C17223" s="65" t="s">
        <v>11538</v>
      </c>
      <c r="D17223" s="807" t="s">
        <v>11633</v>
      </c>
      <c r="E17223" s="60">
        <v>850</v>
      </c>
      <c r="F17223" s="60"/>
      <c r="G17223" s="132">
        <f t="shared" ref="G17223:G17228" si="333">F17223-E17223</f>
        <v>-850</v>
      </c>
      <c r="H17223" s="718" t="s">
        <v>11362</v>
      </c>
    </row>
    <row r="17224" spans="1:8" ht="15" x14ac:dyDescent="0.2">
      <c r="A17224" s="747">
        <v>45227</v>
      </c>
      <c r="B17224" s="43" t="s">
        <v>11566</v>
      </c>
      <c r="C17224" s="65" t="s">
        <v>11538</v>
      </c>
      <c r="D17224" s="807" t="s">
        <v>11634</v>
      </c>
      <c r="E17224" s="60">
        <v>2340</v>
      </c>
      <c r="F17224" s="60"/>
      <c r="G17224" s="132">
        <f t="shared" si="333"/>
        <v>-2340</v>
      </c>
      <c r="H17224" s="718" t="s">
        <v>11362</v>
      </c>
    </row>
    <row r="17225" spans="1:8" ht="15" x14ac:dyDescent="0.2">
      <c r="A17225" s="747">
        <v>45227</v>
      </c>
      <c r="B17225" s="43" t="s">
        <v>11566</v>
      </c>
      <c r="C17225" s="65" t="s">
        <v>5791</v>
      </c>
      <c r="D17225" s="807" t="s">
        <v>10446</v>
      </c>
      <c r="E17225" s="60">
        <v>200</v>
      </c>
      <c r="F17225" s="60"/>
      <c r="G17225" s="132">
        <f t="shared" si="333"/>
        <v>-200</v>
      </c>
      <c r="H17225" s="718" t="s">
        <v>11362</v>
      </c>
    </row>
    <row r="17226" spans="1:8" ht="15" x14ac:dyDescent="0.2">
      <c r="A17226" s="747">
        <v>45227</v>
      </c>
      <c r="B17226" s="43" t="s">
        <v>10686</v>
      </c>
      <c r="C17226" s="65" t="s">
        <v>11106</v>
      </c>
      <c r="D17226" s="807" t="s">
        <v>11635</v>
      </c>
      <c r="E17226" s="60">
        <v>600</v>
      </c>
      <c r="F17226" s="60"/>
      <c r="G17226" s="132">
        <f t="shared" si="333"/>
        <v>-600</v>
      </c>
      <c r="H17226" s="718" t="s">
        <v>11362</v>
      </c>
    </row>
    <row r="17227" spans="1:8" ht="15" x14ac:dyDescent="0.2">
      <c r="A17227" s="747">
        <v>45227</v>
      </c>
      <c r="B17227" s="43" t="s">
        <v>11566</v>
      </c>
      <c r="C17227" s="560" t="s">
        <v>11106</v>
      </c>
      <c r="D17227" s="920" t="s">
        <v>11636</v>
      </c>
      <c r="E17227" s="592">
        <v>100900</v>
      </c>
      <c r="F17227" s="60"/>
      <c r="G17227" s="132">
        <f t="shared" si="333"/>
        <v>-100900</v>
      </c>
      <c r="H17227" s="718" t="s">
        <v>11362</v>
      </c>
    </row>
    <row r="17228" spans="1:8" ht="15" x14ac:dyDescent="0.2">
      <c r="A17228" s="747">
        <v>45227</v>
      </c>
      <c r="B17228" s="43" t="s">
        <v>10095</v>
      </c>
      <c r="C17228" s="560" t="s">
        <v>11106</v>
      </c>
      <c r="D17228" s="920" t="s">
        <v>11636</v>
      </c>
      <c r="E17228" s="592">
        <v>51240</v>
      </c>
      <c r="F17228" s="60"/>
      <c r="G17228" s="132">
        <f t="shared" si="333"/>
        <v>-51240</v>
      </c>
      <c r="H17228" s="718" t="s">
        <v>11362</v>
      </c>
    </row>
    <row r="17229" spans="1:8" ht="15" x14ac:dyDescent="0.2">
      <c r="A17229" s="747">
        <v>45227</v>
      </c>
      <c r="B17229" s="43" t="s">
        <v>10580</v>
      </c>
      <c r="C17229" s="65" t="s">
        <v>11106</v>
      </c>
      <c r="D17229" s="807" t="s">
        <v>11637</v>
      </c>
      <c r="E17229" s="60">
        <v>5450</v>
      </c>
      <c r="F17229" s="60"/>
      <c r="G17229" s="132">
        <f t="shared" ref="G17229:G17233" si="334">F17229-E17229</f>
        <v>-5450</v>
      </c>
      <c r="H17229" s="718" t="s">
        <v>11362</v>
      </c>
    </row>
    <row r="17230" spans="1:8" ht="15" x14ac:dyDescent="0.2">
      <c r="A17230" s="747">
        <v>45227</v>
      </c>
      <c r="B17230" s="43" t="s">
        <v>11566</v>
      </c>
      <c r="C17230" s="65" t="s">
        <v>11638</v>
      </c>
      <c r="D17230" s="807" t="s">
        <v>11639</v>
      </c>
      <c r="E17230" s="60">
        <v>1300</v>
      </c>
      <c r="F17230" s="60"/>
      <c r="G17230" s="132">
        <f t="shared" si="334"/>
        <v>-1300</v>
      </c>
      <c r="H17230" s="718" t="s">
        <v>11362</v>
      </c>
    </row>
    <row r="17231" spans="1:8" ht="15" x14ac:dyDescent="0.2">
      <c r="A17231" s="747">
        <v>45227</v>
      </c>
      <c r="B17231" s="43" t="s">
        <v>3979</v>
      </c>
      <c r="C17231" s="560" t="s">
        <v>302</v>
      </c>
      <c r="D17231" s="920" t="s">
        <v>11640</v>
      </c>
      <c r="E17231" s="592">
        <v>48000</v>
      </c>
      <c r="F17231" s="60"/>
      <c r="G17231" s="132">
        <f t="shared" si="334"/>
        <v>-48000</v>
      </c>
      <c r="H17231" s="718" t="s">
        <v>11362</v>
      </c>
    </row>
    <row r="17232" spans="1:8" ht="15" x14ac:dyDescent="0.2">
      <c r="A17232" s="747">
        <v>45227</v>
      </c>
      <c r="B17232" s="43" t="s">
        <v>3978</v>
      </c>
      <c r="C17232" s="560" t="s">
        <v>302</v>
      </c>
      <c r="D17232" s="920" t="s">
        <v>11640</v>
      </c>
      <c r="E17232" s="592">
        <v>48000</v>
      </c>
      <c r="F17232" s="60"/>
      <c r="G17232" s="132">
        <f t="shared" si="334"/>
        <v>-48000</v>
      </c>
      <c r="H17232" s="718" t="s">
        <v>11362</v>
      </c>
    </row>
    <row r="17233" spans="1:8" ht="15" x14ac:dyDescent="0.2">
      <c r="A17233" s="747">
        <v>45227</v>
      </c>
      <c r="B17233" s="43" t="s">
        <v>37</v>
      </c>
      <c r="C17233" s="560" t="s">
        <v>302</v>
      </c>
      <c r="D17233" s="920" t="s">
        <v>11640</v>
      </c>
      <c r="E17233" s="592">
        <v>22301</v>
      </c>
      <c r="F17233" s="60"/>
      <c r="G17233" s="132">
        <f t="shared" si="334"/>
        <v>-22301</v>
      </c>
      <c r="H17233" s="718" t="s">
        <v>11362</v>
      </c>
    </row>
    <row r="17234" spans="1:8" ht="15" x14ac:dyDescent="0.2">
      <c r="A17234" s="747">
        <v>45229</v>
      </c>
      <c r="B17234" s="43" t="s">
        <v>11120</v>
      </c>
      <c r="C17234" s="65" t="s">
        <v>14</v>
      </c>
      <c r="D17234" s="807" t="s">
        <v>11641</v>
      </c>
      <c r="E17234" s="60">
        <v>500</v>
      </c>
      <c r="F17234" s="60"/>
      <c r="G17234" s="132">
        <f t="shared" ref="G17234:G17236" si="335">F17234-E17234</f>
        <v>-500</v>
      </c>
      <c r="H17234" s="718" t="s">
        <v>11362</v>
      </c>
    </row>
    <row r="17235" spans="1:8" ht="15" x14ac:dyDescent="0.2">
      <c r="A17235" s="747">
        <v>45229</v>
      </c>
      <c r="B17235" s="43" t="s">
        <v>10686</v>
      </c>
      <c r="C17235" s="65" t="s">
        <v>5791</v>
      </c>
      <c r="D17235" s="807" t="s">
        <v>372</v>
      </c>
      <c r="E17235" s="60">
        <v>2000</v>
      </c>
      <c r="F17235" s="60"/>
      <c r="G17235" s="132">
        <f t="shared" si="335"/>
        <v>-2000</v>
      </c>
      <c r="H17235" s="718" t="s">
        <v>11362</v>
      </c>
    </row>
    <row r="17236" spans="1:8" ht="15" x14ac:dyDescent="0.2">
      <c r="A17236" s="747">
        <v>45229</v>
      </c>
      <c r="B17236" s="43" t="s">
        <v>11139</v>
      </c>
      <c r="C17236" s="65" t="s">
        <v>14</v>
      </c>
      <c r="D17236" s="807" t="s">
        <v>4026</v>
      </c>
      <c r="E17236" s="60">
        <v>3890</v>
      </c>
      <c r="F17236" s="60"/>
      <c r="G17236" s="132">
        <f t="shared" si="335"/>
        <v>-3890</v>
      </c>
      <c r="H17236" s="718" t="s">
        <v>11362</v>
      </c>
    </row>
    <row r="17237" spans="1:8" ht="15" x14ac:dyDescent="0.2">
      <c r="A17237" s="747">
        <v>45229</v>
      </c>
      <c r="B17237" s="43" t="s">
        <v>11566</v>
      </c>
      <c r="C17237" s="65" t="s">
        <v>11106</v>
      </c>
      <c r="D17237" s="807" t="s">
        <v>11644</v>
      </c>
      <c r="E17237" s="60">
        <v>80000</v>
      </c>
      <c r="F17237" s="60"/>
      <c r="G17237" s="132">
        <f t="shared" ref="G17237:G17293" si="336">F17237-E17237</f>
        <v>-80000</v>
      </c>
      <c r="H17237" s="718" t="s">
        <v>11362</v>
      </c>
    </row>
    <row r="17238" spans="1:8" ht="15" x14ac:dyDescent="0.2">
      <c r="A17238" s="747">
        <v>45229</v>
      </c>
      <c r="B17238" s="43" t="s">
        <v>10341</v>
      </c>
      <c r="C17238" s="65" t="s">
        <v>11106</v>
      </c>
      <c r="D17238" s="807" t="s">
        <v>11645</v>
      </c>
      <c r="E17238" s="60">
        <v>16000</v>
      </c>
      <c r="F17238" s="60"/>
      <c r="G17238" s="132">
        <f t="shared" si="336"/>
        <v>-16000</v>
      </c>
      <c r="H17238" s="718" t="s">
        <v>11362</v>
      </c>
    </row>
    <row r="17239" spans="1:8" ht="15" x14ac:dyDescent="0.2">
      <c r="A17239" s="747">
        <v>45229</v>
      </c>
      <c r="B17239" s="43" t="s">
        <v>11020</v>
      </c>
      <c r="C17239" s="65" t="s">
        <v>11106</v>
      </c>
      <c r="D17239" s="807" t="s">
        <v>11645</v>
      </c>
      <c r="E17239" s="60">
        <v>39000</v>
      </c>
      <c r="F17239" s="60"/>
      <c r="G17239" s="132">
        <f t="shared" si="336"/>
        <v>-39000</v>
      </c>
      <c r="H17239" s="718" t="s">
        <v>11362</v>
      </c>
    </row>
    <row r="17240" spans="1:8" ht="15" x14ac:dyDescent="0.2">
      <c r="A17240" s="747">
        <v>45229</v>
      </c>
      <c r="B17240" s="43" t="s">
        <v>11566</v>
      </c>
      <c r="C17240" s="65" t="s">
        <v>5791</v>
      </c>
      <c r="D17240" s="807" t="s">
        <v>372</v>
      </c>
      <c r="E17240" s="60">
        <v>2700</v>
      </c>
      <c r="F17240" s="60"/>
      <c r="G17240" s="132">
        <f t="shared" si="336"/>
        <v>-2700</v>
      </c>
      <c r="H17240" s="718" t="s">
        <v>11362</v>
      </c>
    </row>
    <row r="17241" spans="1:8" ht="15" x14ac:dyDescent="0.2">
      <c r="A17241" s="747">
        <v>45229</v>
      </c>
      <c r="B17241" s="43" t="s">
        <v>10095</v>
      </c>
      <c r="C17241" s="65" t="s">
        <v>5791</v>
      </c>
      <c r="D17241" s="807" t="s">
        <v>372</v>
      </c>
      <c r="E17241" s="60">
        <v>1300</v>
      </c>
      <c r="F17241" s="60"/>
      <c r="G17241" s="132">
        <f t="shared" si="336"/>
        <v>-1300</v>
      </c>
      <c r="H17241" s="718" t="s">
        <v>11362</v>
      </c>
    </row>
    <row r="17242" spans="1:8" ht="15" x14ac:dyDescent="0.2">
      <c r="A17242" s="747">
        <v>45229</v>
      </c>
      <c r="B17242" s="43" t="s">
        <v>10686</v>
      </c>
      <c r="C17242" s="65" t="s">
        <v>5791</v>
      </c>
      <c r="D17242" s="807" t="s">
        <v>372</v>
      </c>
      <c r="E17242" s="60">
        <v>1500</v>
      </c>
      <c r="F17242" s="60"/>
      <c r="G17242" s="132">
        <f t="shared" si="336"/>
        <v>-1500</v>
      </c>
      <c r="H17242" s="718" t="s">
        <v>11362</v>
      </c>
    </row>
    <row r="17243" spans="1:8" ht="15" x14ac:dyDescent="0.2">
      <c r="A17243" s="747">
        <v>45229</v>
      </c>
      <c r="B17243" s="43" t="s">
        <v>10686</v>
      </c>
      <c r="C17243" s="560" t="s">
        <v>11106</v>
      </c>
      <c r="D17243" s="920" t="s">
        <v>11654</v>
      </c>
      <c r="E17243" s="592">
        <v>9100</v>
      </c>
      <c r="F17243" s="60"/>
      <c r="G17243" s="132">
        <f t="shared" si="336"/>
        <v>-9100</v>
      </c>
      <c r="H17243" s="718" t="s">
        <v>11362</v>
      </c>
    </row>
    <row r="17244" spans="1:8" ht="15" x14ac:dyDescent="0.2">
      <c r="A17244" s="747">
        <v>45229</v>
      </c>
      <c r="B17244" s="43" t="s">
        <v>11020</v>
      </c>
      <c r="C17244" s="560" t="s">
        <v>11106</v>
      </c>
      <c r="D17244" s="920" t="s">
        <v>11654</v>
      </c>
      <c r="E17244" s="592">
        <v>9100</v>
      </c>
      <c r="F17244" s="60"/>
      <c r="G17244" s="132">
        <f t="shared" ref="G17244:G17245" si="337">F17244-E17244</f>
        <v>-9100</v>
      </c>
      <c r="H17244" s="718" t="s">
        <v>11362</v>
      </c>
    </row>
    <row r="17245" spans="1:8" ht="15" x14ac:dyDescent="0.2">
      <c r="A17245" s="747">
        <v>45229</v>
      </c>
      <c r="B17245" s="43" t="s">
        <v>10341</v>
      </c>
      <c r="C17245" s="560" t="s">
        <v>11106</v>
      </c>
      <c r="D17245" s="920" t="s">
        <v>11654</v>
      </c>
      <c r="E17245" s="592">
        <v>9100</v>
      </c>
      <c r="F17245" s="60"/>
      <c r="G17245" s="132">
        <f t="shared" si="337"/>
        <v>-9100</v>
      </c>
      <c r="H17245" s="718" t="s">
        <v>11362</v>
      </c>
    </row>
    <row r="17246" spans="1:8" ht="15" x14ac:dyDescent="0.2">
      <c r="A17246" s="747">
        <v>45229</v>
      </c>
      <c r="B17246" s="43" t="s">
        <v>10686</v>
      </c>
      <c r="C17246" s="643" t="s">
        <v>11106</v>
      </c>
      <c r="D17246" s="1084" t="s">
        <v>11655</v>
      </c>
      <c r="E17246" s="748">
        <v>4800</v>
      </c>
      <c r="F17246" s="60"/>
      <c r="G17246" s="132">
        <f t="shared" si="336"/>
        <v>-4800</v>
      </c>
      <c r="H17246" s="718" t="s">
        <v>11362</v>
      </c>
    </row>
    <row r="17247" spans="1:8" ht="15" x14ac:dyDescent="0.2">
      <c r="A17247" s="747">
        <v>45229</v>
      </c>
      <c r="B17247" s="43" t="s">
        <v>11020</v>
      </c>
      <c r="C17247" s="643" t="s">
        <v>11106</v>
      </c>
      <c r="D17247" s="1084" t="s">
        <v>11655</v>
      </c>
      <c r="E17247" s="748">
        <v>4800</v>
      </c>
      <c r="F17247" s="60"/>
      <c r="G17247" s="132">
        <f t="shared" si="336"/>
        <v>-4800</v>
      </c>
      <c r="H17247" s="718" t="s">
        <v>11362</v>
      </c>
    </row>
    <row r="17248" spans="1:8" ht="15" x14ac:dyDescent="0.2">
      <c r="A17248" s="747">
        <v>45229</v>
      </c>
      <c r="B17248" s="43" t="s">
        <v>10341</v>
      </c>
      <c r="C17248" s="643" t="s">
        <v>11106</v>
      </c>
      <c r="D17248" s="1084" t="s">
        <v>11655</v>
      </c>
      <c r="E17248" s="748">
        <v>4800</v>
      </c>
      <c r="F17248" s="60"/>
      <c r="G17248" s="132">
        <f t="shared" si="336"/>
        <v>-4800</v>
      </c>
      <c r="H17248" s="718" t="s">
        <v>11362</v>
      </c>
    </row>
    <row r="17249" spans="1:8" ht="15" x14ac:dyDescent="0.2">
      <c r="A17249" s="747">
        <v>45229</v>
      </c>
      <c r="B17249" s="43" t="s">
        <v>11120</v>
      </c>
      <c r="C17249" s="65" t="s">
        <v>6683</v>
      </c>
      <c r="D17249" s="807" t="s">
        <v>11646</v>
      </c>
      <c r="E17249" s="60">
        <v>20000</v>
      </c>
      <c r="F17249" s="60"/>
      <c r="G17249" s="132">
        <f t="shared" si="336"/>
        <v>-20000</v>
      </c>
      <c r="H17249" s="718" t="s">
        <v>11362</v>
      </c>
    </row>
    <row r="17250" spans="1:8" ht="15" x14ac:dyDescent="0.2">
      <c r="A17250" s="747">
        <v>45229</v>
      </c>
      <c r="B17250" s="43" t="s">
        <v>10580</v>
      </c>
      <c r="C17250" s="65" t="s">
        <v>14</v>
      </c>
      <c r="D17250" s="807" t="s">
        <v>11653</v>
      </c>
      <c r="E17250" s="60">
        <v>3000</v>
      </c>
      <c r="F17250" s="60"/>
      <c r="G17250" s="132">
        <f t="shared" ref="G17250" si="338">F17250-E17250</f>
        <v>-3000</v>
      </c>
      <c r="H17250" s="718" t="s">
        <v>11362</v>
      </c>
    </row>
    <row r="17251" spans="1:8" ht="15" x14ac:dyDescent="0.2">
      <c r="A17251" s="747">
        <v>45230</v>
      </c>
      <c r="B17251" s="43" t="s">
        <v>11020</v>
      </c>
      <c r="C17251" s="65" t="s">
        <v>5791</v>
      </c>
      <c r="D17251" s="807" t="s">
        <v>372</v>
      </c>
      <c r="E17251" s="60">
        <v>3000</v>
      </c>
      <c r="F17251" s="60"/>
      <c r="G17251" s="132">
        <f t="shared" si="336"/>
        <v>-3000</v>
      </c>
      <c r="H17251" s="718" t="s">
        <v>11362</v>
      </c>
    </row>
    <row r="17252" spans="1:8" ht="15" x14ac:dyDescent="0.2">
      <c r="A17252" s="747">
        <v>45230</v>
      </c>
      <c r="B17252" s="43" t="s">
        <v>10341</v>
      </c>
      <c r="C17252" s="65" t="s">
        <v>11106</v>
      </c>
      <c r="D17252" s="807" t="s">
        <v>11647</v>
      </c>
      <c r="E17252" s="60">
        <v>33600</v>
      </c>
      <c r="F17252" s="60"/>
      <c r="G17252" s="132">
        <f t="shared" si="336"/>
        <v>-33600</v>
      </c>
      <c r="H17252" s="718" t="s">
        <v>11362</v>
      </c>
    </row>
    <row r="17253" spans="1:8" ht="15" x14ac:dyDescent="0.2">
      <c r="A17253" s="747">
        <v>45230</v>
      </c>
      <c r="B17253" s="43" t="s">
        <v>10580</v>
      </c>
      <c r="C17253" s="65" t="s">
        <v>11106</v>
      </c>
      <c r="D17253" s="807" t="s">
        <v>10980</v>
      </c>
      <c r="E17253" s="60">
        <v>8700</v>
      </c>
      <c r="F17253" s="60"/>
      <c r="G17253" s="132">
        <f t="shared" si="336"/>
        <v>-8700</v>
      </c>
      <c r="H17253" s="718" t="s">
        <v>11362</v>
      </c>
    </row>
    <row r="17254" spans="1:8" ht="15" x14ac:dyDescent="0.2">
      <c r="A17254" s="747">
        <v>45230</v>
      </c>
      <c r="B17254" s="43" t="s">
        <v>10686</v>
      </c>
      <c r="C17254" s="65" t="s">
        <v>11106</v>
      </c>
      <c r="D17254" s="807" t="s">
        <v>11648</v>
      </c>
      <c r="E17254" s="60">
        <v>10000</v>
      </c>
      <c r="F17254" s="60"/>
      <c r="G17254" s="132">
        <f t="shared" si="336"/>
        <v>-10000</v>
      </c>
      <c r="H17254" s="718" t="s">
        <v>11362</v>
      </c>
    </row>
    <row r="17255" spans="1:8" ht="15" x14ac:dyDescent="0.2">
      <c r="A17255" s="747">
        <v>45230</v>
      </c>
      <c r="B17255" s="43" t="s">
        <v>10341</v>
      </c>
      <c r="C17255" s="679" t="s">
        <v>11106</v>
      </c>
      <c r="D17255" s="928" t="s">
        <v>11692</v>
      </c>
      <c r="E17255" s="594">
        <f>28000/3</f>
        <v>9333.3333333333339</v>
      </c>
      <c r="F17255" s="60"/>
      <c r="G17255" s="132">
        <f t="shared" si="336"/>
        <v>-9333.3333333333339</v>
      </c>
      <c r="H17255" s="718" t="s">
        <v>11362</v>
      </c>
    </row>
    <row r="17256" spans="1:8" ht="15" x14ac:dyDescent="0.2">
      <c r="A17256" s="747">
        <v>45230</v>
      </c>
      <c r="B17256" s="43" t="s">
        <v>10686</v>
      </c>
      <c r="C17256" s="679" t="s">
        <v>11106</v>
      </c>
      <c r="D17256" s="928" t="s">
        <v>11692</v>
      </c>
      <c r="E17256" s="594">
        <f>28000/3</f>
        <v>9333.3333333333339</v>
      </c>
      <c r="F17256" s="60"/>
      <c r="G17256" s="132">
        <f t="shared" si="336"/>
        <v>-9333.3333333333339</v>
      </c>
      <c r="H17256" s="718" t="s">
        <v>11362</v>
      </c>
    </row>
    <row r="17257" spans="1:8" ht="15" x14ac:dyDescent="0.2">
      <c r="A17257" s="747">
        <v>45230</v>
      </c>
      <c r="B17257" s="43" t="s">
        <v>11020</v>
      </c>
      <c r="C17257" s="679" t="s">
        <v>11106</v>
      </c>
      <c r="D17257" s="928" t="s">
        <v>11692</v>
      </c>
      <c r="E17257" s="594">
        <f>28000/3</f>
        <v>9333.3333333333339</v>
      </c>
      <c r="F17257" s="60"/>
      <c r="G17257" s="132">
        <f t="shared" si="336"/>
        <v>-9333.3333333333339</v>
      </c>
      <c r="H17257" s="718" t="s">
        <v>11362</v>
      </c>
    </row>
    <row r="17258" spans="1:8" ht="15" x14ac:dyDescent="0.2">
      <c r="A17258" s="747">
        <v>45230</v>
      </c>
      <c r="B17258" s="43" t="s">
        <v>10686</v>
      </c>
      <c r="C17258" s="65" t="s">
        <v>11106</v>
      </c>
      <c r="D17258" s="807" t="s">
        <v>11395</v>
      </c>
      <c r="E17258" s="60">
        <v>2400</v>
      </c>
      <c r="F17258" s="60"/>
      <c r="G17258" s="132">
        <f t="shared" si="336"/>
        <v>-2400</v>
      </c>
      <c r="H17258" s="718" t="s">
        <v>11362</v>
      </c>
    </row>
    <row r="17259" spans="1:8" ht="15" x14ac:dyDescent="0.2">
      <c r="A17259" s="747">
        <v>45230</v>
      </c>
      <c r="B17259" s="43" t="s">
        <v>10686</v>
      </c>
      <c r="C17259" s="65" t="s">
        <v>11106</v>
      </c>
      <c r="D17259" s="807" t="s">
        <v>11649</v>
      </c>
      <c r="E17259" s="60">
        <v>4180</v>
      </c>
      <c r="F17259" s="60"/>
      <c r="G17259" s="132">
        <f t="shared" si="336"/>
        <v>-4180</v>
      </c>
      <c r="H17259" s="718" t="s">
        <v>11362</v>
      </c>
    </row>
    <row r="17260" spans="1:8" ht="15" x14ac:dyDescent="0.2">
      <c r="A17260" s="747">
        <v>45230</v>
      </c>
      <c r="B17260" s="43" t="s">
        <v>10580</v>
      </c>
      <c r="C17260" s="65" t="s">
        <v>11106</v>
      </c>
      <c r="D17260" s="807" t="s">
        <v>11650</v>
      </c>
      <c r="E17260" s="60">
        <v>5800</v>
      </c>
      <c r="F17260" s="60"/>
      <c r="G17260" s="132">
        <f t="shared" si="336"/>
        <v>-5800</v>
      </c>
      <c r="H17260" s="718" t="s">
        <v>11362</v>
      </c>
    </row>
    <row r="17261" spans="1:8" ht="15" x14ac:dyDescent="0.2">
      <c r="A17261" s="747">
        <v>45230</v>
      </c>
      <c r="B17261" s="43" t="s">
        <v>11020</v>
      </c>
      <c r="C17261" s="65" t="s">
        <v>5791</v>
      </c>
      <c r="D17261" s="807" t="s">
        <v>372</v>
      </c>
      <c r="E17261" s="60">
        <v>750</v>
      </c>
      <c r="F17261" s="60"/>
      <c r="G17261" s="132">
        <f t="shared" si="336"/>
        <v>-750</v>
      </c>
      <c r="H17261" s="718" t="s">
        <v>11362</v>
      </c>
    </row>
    <row r="17262" spans="1:8" ht="15" x14ac:dyDescent="0.2">
      <c r="A17262" s="747">
        <v>45230</v>
      </c>
      <c r="B17262" s="43" t="s">
        <v>25</v>
      </c>
      <c r="C17262" s="65" t="s">
        <v>8230</v>
      </c>
      <c r="D17262" s="807" t="s">
        <v>6365</v>
      </c>
      <c r="E17262" s="60">
        <v>280</v>
      </c>
      <c r="F17262" s="60"/>
      <c r="G17262" s="132">
        <f t="shared" si="336"/>
        <v>-280</v>
      </c>
      <c r="H17262" s="718" t="s">
        <v>11362</v>
      </c>
    </row>
    <row r="17263" spans="1:8" ht="15" x14ac:dyDescent="0.2">
      <c r="A17263" s="747">
        <v>45230</v>
      </c>
      <c r="B17263" s="43" t="s">
        <v>103</v>
      </c>
      <c r="C17263" s="65" t="s">
        <v>8230</v>
      </c>
      <c r="D17263" s="807" t="s">
        <v>6365</v>
      </c>
      <c r="E17263" s="60">
        <v>180</v>
      </c>
      <c r="F17263" s="60"/>
      <c r="G17263" s="132">
        <f t="shared" si="336"/>
        <v>-180</v>
      </c>
      <c r="H17263" s="718" t="s">
        <v>11362</v>
      </c>
    </row>
    <row r="17264" spans="1:8" ht="15" x14ac:dyDescent="0.2">
      <c r="A17264" s="747">
        <v>45230</v>
      </c>
      <c r="B17264" s="43" t="s">
        <v>11252</v>
      </c>
      <c r="C17264" s="65" t="s">
        <v>799</v>
      </c>
      <c r="D17264" s="807" t="s">
        <v>11402</v>
      </c>
      <c r="E17264" s="60">
        <v>41000</v>
      </c>
      <c r="F17264" s="60"/>
      <c r="G17264" s="132">
        <f t="shared" ref="G17264:G17274" si="339">F17264-E17264</f>
        <v>-41000</v>
      </c>
      <c r="H17264" s="718" t="s">
        <v>11362</v>
      </c>
    </row>
    <row r="17265" spans="1:8" ht="15" x14ac:dyDescent="0.2">
      <c r="A17265" s="747">
        <v>45230</v>
      </c>
      <c r="B17265" s="43" t="s">
        <v>10341</v>
      </c>
      <c r="C17265" s="65" t="s">
        <v>799</v>
      </c>
      <c r="D17265" s="807" t="s">
        <v>11685</v>
      </c>
      <c r="E17265" s="60">
        <v>43000</v>
      </c>
      <c r="F17265" s="60"/>
      <c r="G17265" s="132">
        <f t="shared" si="339"/>
        <v>-43000</v>
      </c>
      <c r="H17265" s="718" t="s">
        <v>11362</v>
      </c>
    </row>
    <row r="17266" spans="1:8" ht="15" x14ac:dyDescent="0.2">
      <c r="A17266" s="747">
        <v>45230</v>
      </c>
      <c r="B17266" s="43" t="s">
        <v>103</v>
      </c>
      <c r="C17266" s="65" t="s">
        <v>799</v>
      </c>
      <c r="D17266" s="807" t="s">
        <v>11686</v>
      </c>
      <c r="E17266" s="60">
        <v>65000</v>
      </c>
      <c r="F17266" s="60"/>
      <c r="G17266" s="132">
        <f t="shared" si="339"/>
        <v>-65000</v>
      </c>
      <c r="H17266" s="718" t="s">
        <v>11362</v>
      </c>
    </row>
    <row r="17267" spans="1:8" ht="15" x14ac:dyDescent="0.2">
      <c r="A17267" s="747">
        <v>45230</v>
      </c>
      <c r="B17267" s="43" t="s">
        <v>103</v>
      </c>
      <c r="C17267" s="65" t="s">
        <v>799</v>
      </c>
      <c r="D17267" s="807" t="s">
        <v>11687</v>
      </c>
      <c r="E17267" s="60">
        <v>22000</v>
      </c>
      <c r="F17267" s="60"/>
      <c r="G17267" s="132">
        <f t="shared" si="339"/>
        <v>-22000</v>
      </c>
      <c r="H17267" s="718" t="s">
        <v>11362</v>
      </c>
    </row>
    <row r="17268" spans="1:8" ht="15" x14ac:dyDescent="0.2">
      <c r="A17268" s="747">
        <v>45230</v>
      </c>
      <c r="B17268" s="43" t="s">
        <v>9463</v>
      </c>
      <c r="C17268" s="65" t="s">
        <v>799</v>
      </c>
      <c r="D17268" s="807" t="s">
        <v>11688</v>
      </c>
      <c r="E17268" s="60">
        <v>40800</v>
      </c>
      <c r="F17268" s="60"/>
      <c r="G17268" s="132">
        <f t="shared" si="339"/>
        <v>-40800</v>
      </c>
      <c r="H17268" s="718" t="s">
        <v>11362</v>
      </c>
    </row>
    <row r="17269" spans="1:8" ht="15" x14ac:dyDescent="0.2">
      <c r="A17269" s="747">
        <v>45230</v>
      </c>
      <c r="B17269" s="43" t="s">
        <v>10686</v>
      </c>
      <c r="C17269" s="65" t="s">
        <v>799</v>
      </c>
      <c r="D17269" s="807" t="s">
        <v>11717</v>
      </c>
      <c r="E17269" s="60">
        <v>39200</v>
      </c>
      <c r="F17269" s="60"/>
      <c r="G17269" s="132">
        <f t="shared" si="339"/>
        <v>-39200</v>
      </c>
      <c r="H17269" s="718" t="s">
        <v>11362</v>
      </c>
    </row>
    <row r="17270" spans="1:8" ht="15" x14ac:dyDescent="0.2">
      <c r="A17270" s="747">
        <v>45230</v>
      </c>
      <c r="B17270" s="43" t="s">
        <v>37</v>
      </c>
      <c r="C17270" s="65" t="s">
        <v>799</v>
      </c>
      <c r="D17270" s="807" t="s">
        <v>10206</v>
      </c>
      <c r="E17270" s="60">
        <v>128774.19354838709</v>
      </c>
      <c r="F17270" s="60"/>
      <c r="G17270" s="132">
        <f t="shared" si="339"/>
        <v>-128774.19354838709</v>
      </c>
      <c r="H17270" s="718" t="s">
        <v>11362</v>
      </c>
    </row>
    <row r="17271" spans="1:8" ht="15" x14ac:dyDescent="0.2">
      <c r="A17271" s="747">
        <v>45230</v>
      </c>
      <c r="B17271" s="43" t="s">
        <v>3979</v>
      </c>
      <c r="C17271" s="65" t="s">
        <v>799</v>
      </c>
      <c r="D17271" s="807" t="s">
        <v>11720</v>
      </c>
      <c r="E17271" s="60">
        <v>120084.67741935485</v>
      </c>
      <c r="F17271" s="60"/>
      <c r="G17271" s="132">
        <f t="shared" si="339"/>
        <v>-120084.67741935485</v>
      </c>
      <c r="H17271" s="718" t="s">
        <v>11362</v>
      </c>
    </row>
    <row r="17272" spans="1:8" ht="15" x14ac:dyDescent="0.2">
      <c r="A17272" s="747">
        <v>45230</v>
      </c>
      <c r="B17272" s="43" t="s">
        <v>3979</v>
      </c>
      <c r="C17272" s="65" t="s">
        <v>799</v>
      </c>
      <c r="D17272" s="807" t="s">
        <v>11721</v>
      </c>
      <c r="E17272" s="60">
        <v>20000</v>
      </c>
      <c r="F17272" s="60"/>
      <c r="G17272" s="132">
        <f t="shared" si="339"/>
        <v>-20000</v>
      </c>
      <c r="H17272" s="718" t="s">
        <v>11362</v>
      </c>
    </row>
    <row r="17273" spans="1:8" ht="15" x14ac:dyDescent="0.2">
      <c r="A17273" s="747">
        <v>45230</v>
      </c>
      <c r="B17273" s="43" t="s">
        <v>10095</v>
      </c>
      <c r="C17273" s="65" t="s">
        <v>799</v>
      </c>
      <c r="D17273" s="807" t="s">
        <v>11726</v>
      </c>
      <c r="E17273" s="60">
        <v>36800</v>
      </c>
      <c r="F17273" s="60"/>
      <c r="G17273" s="132">
        <f t="shared" si="339"/>
        <v>-36800</v>
      </c>
      <c r="H17273" s="718" t="s">
        <v>11362</v>
      </c>
    </row>
    <row r="17274" spans="1:8" ht="15" x14ac:dyDescent="0.2">
      <c r="A17274" s="747">
        <v>45230</v>
      </c>
      <c r="B17274" s="43" t="s">
        <v>11209</v>
      </c>
      <c r="C17274" s="65" t="s">
        <v>799</v>
      </c>
      <c r="D17274" s="807" t="s">
        <v>10861</v>
      </c>
      <c r="E17274" s="60">
        <v>76750</v>
      </c>
      <c r="F17274" s="60"/>
      <c r="G17274" s="132">
        <f t="shared" si="339"/>
        <v>-76750</v>
      </c>
      <c r="H17274" s="718" t="s">
        <v>11362</v>
      </c>
    </row>
    <row r="17275" spans="1:8" ht="15" x14ac:dyDescent="0.2">
      <c r="A17275" s="747">
        <v>45230</v>
      </c>
      <c r="B17275" s="65" t="s">
        <v>11020</v>
      </c>
      <c r="C17275" s="65" t="s">
        <v>799</v>
      </c>
      <c r="D17275" s="189" t="s">
        <v>11124</v>
      </c>
      <c r="E17275" s="132">
        <v>25000</v>
      </c>
      <c r="F17275" s="60"/>
      <c r="G17275" s="132">
        <f t="shared" ref="G17275:G17280" si="340">F17275-E17275</f>
        <v>-25000</v>
      </c>
      <c r="H17275" s="718" t="s">
        <v>11362</v>
      </c>
    </row>
    <row r="17276" spans="1:8" ht="15" x14ac:dyDescent="0.2">
      <c r="A17276" s="747">
        <v>45230</v>
      </c>
      <c r="B17276" s="65" t="s">
        <v>10095</v>
      </c>
      <c r="C17276" s="65" t="s">
        <v>799</v>
      </c>
      <c r="D17276" s="189" t="s">
        <v>11124</v>
      </c>
      <c r="E17276" s="132">
        <v>25000</v>
      </c>
      <c r="F17276" s="60"/>
      <c r="G17276" s="132">
        <f t="shared" si="340"/>
        <v>-25000</v>
      </c>
      <c r="H17276" s="718" t="s">
        <v>11362</v>
      </c>
    </row>
    <row r="17277" spans="1:8" ht="15" x14ac:dyDescent="0.2">
      <c r="A17277" s="747">
        <v>45230</v>
      </c>
      <c r="B17277" s="65" t="s">
        <v>10341</v>
      </c>
      <c r="C17277" s="65" t="s">
        <v>799</v>
      </c>
      <c r="D17277" s="189" t="s">
        <v>11125</v>
      </c>
      <c r="E17277" s="132">
        <v>25000</v>
      </c>
      <c r="F17277" s="60"/>
      <c r="G17277" s="132">
        <f t="shared" si="340"/>
        <v>-25000</v>
      </c>
      <c r="H17277" s="718" t="s">
        <v>11362</v>
      </c>
    </row>
    <row r="17278" spans="1:8" ht="15" x14ac:dyDescent="0.2">
      <c r="A17278" s="747">
        <v>45230</v>
      </c>
      <c r="B17278" s="65" t="s">
        <v>10686</v>
      </c>
      <c r="C17278" s="65" t="s">
        <v>799</v>
      </c>
      <c r="D17278" s="189" t="s">
        <v>11125</v>
      </c>
      <c r="E17278" s="132">
        <v>25000</v>
      </c>
      <c r="F17278" s="60"/>
      <c r="G17278" s="132">
        <f t="shared" si="340"/>
        <v>-25000</v>
      </c>
      <c r="H17278" s="718" t="s">
        <v>11362</v>
      </c>
    </row>
    <row r="17279" spans="1:8" ht="15" x14ac:dyDescent="0.2">
      <c r="A17279" s="747">
        <v>45230</v>
      </c>
      <c r="B17279" s="65" t="s">
        <v>25</v>
      </c>
      <c r="C17279" s="65" t="s">
        <v>799</v>
      </c>
      <c r="D17279" s="189" t="s">
        <v>11235</v>
      </c>
      <c r="E17279" s="132">
        <v>80000</v>
      </c>
      <c r="F17279" s="60"/>
      <c r="G17279" s="132">
        <f t="shared" si="340"/>
        <v>-80000</v>
      </c>
      <c r="H17279" s="718" t="s">
        <v>11362</v>
      </c>
    </row>
    <row r="17280" spans="1:8" ht="15" x14ac:dyDescent="0.2">
      <c r="A17280" s="747">
        <v>45230</v>
      </c>
      <c r="B17280" s="65" t="s">
        <v>10288</v>
      </c>
      <c r="C17280" s="65" t="s">
        <v>799</v>
      </c>
      <c r="D17280" s="189" t="s">
        <v>9118</v>
      </c>
      <c r="E17280" s="132">
        <v>5000</v>
      </c>
      <c r="F17280" s="60"/>
      <c r="G17280" s="132">
        <f t="shared" si="340"/>
        <v>-5000</v>
      </c>
      <c r="H17280" s="718" t="s">
        <v>11362</v>
      </c>
    </row>
    <row r="17281" spans="1:8" ht="15" x14ac:dyDescent="0.2">
      <c r="A17281" s="747">
        <v>45230</v>
      </c>
      <c r="B17281" s="43" t="s">
        <v>9463</v>
      </c>
      <c r="C17281" s="65" t="s">
        <v>799</v>
      </c>
      <c r="D17281" s="807" t="s">
        <v>11729</v>
      </c>
      <c r="E17281" s="60">
        <v>63910</v>
      </c>
      <c r="F17281" s="60"/>
      <c r="G17281" s="132">
        <f t="shared" ref="G17281:G17289" si="341">F17281-E17281</f>
        <v>-63910</v>
      </c>
      <c r="H17281" s="718" t="s">
        <v>11362</v>
      </c>
    </row>
    <row r="17282" spans="1:8" ht="15" x14ac:dyDescent="0.2">
      <c r="A17282" s="747">
        <v>45230</v>
      </c>
      <c r="B17282" s="43" t="s">
        <v>103</v>
      </c>
      <c r="C17282" s="65" t="s">
        <v>799</v>
      </c>
      <c r="D17282" s="807" t="s">
        <v>11735</v>
      </c>
      <c r="E17282" s="60">
        <v>39000</v>
      </c>
      <c r="F17282" s="60"/>
      <c r="G17282" s="132">
        <f t="shared" si="341"/>
        <v>-39000</v>
      </c>
      <c r="H17282" s="718" t="s">
        <v>11362</v>
      </c>
    </row>
    <row r="17283" spans="1:8" ht="15" x14ac:dyDescent="0.2">
      <c r="A17283" s="747">
        <v>45230</v>
      </c>
      <c r="B17283" s="43" t="s">
        <v>10095</v>
      </c>
      <c r="C17283" s="65" t="s">
        <v>799</v>
      </c>
      <c r="D17283" s="807" t="s">
        <v>11739</v>
      </c>
      <c r="E17283" s="60">
        <v>200000</v>
      </c>
      <c r="F17283" s="60"/>
      <c r="G17283" s="132">
        <f t="shared" si="341"/>
        <v>-200000</v>
      </c>
      <c r="H17283" s="718" t="s">
        <v>11362</v>
      </c>
    </row>
    <row r="17284" spans="1:8" ht="15" x14ac:dyDescent="0.2">
      <c r="A17284" s="747">
        <v>45230</v>
      </c>
      <c r="B17284" s="43" t="s">
        <v>9516</v>
      </c>
      <c r="C17284" s="65" t="s">
        <v>799</v>
      </c>
      <c r="D17284" s="807" t="s">
        <v>11734</v>
      </c>
      <c r="E17284" s="60">
        <v>75060</v>
      </c>
      <c r="F17284" s="60"/>
      <c r="G17284" s="132">
        <f t="shared" si="341"/>
        <v>-75060</v>
      </c>
      <c r="H17284" s="718" t="s">
        <v>11362</v>
      </c>
    </row>
    <row r="17285" spans="1:8" ht="15" x14ac:dyDescent="0.2">
      <c r="A17285" s="747">
        <v>45230</v>
      </c>
      <c r="B17285" s="43" t="s">
        <v>2957</v>
      </c>
      <c r="C17285" s="65" t="s">
        <v>799</v>
      </c>
      <c r="D17285" s="807" t="s">
        <v>11140</v>
      </c>
      <c r="E17285" s="60">
        <v>325011.49193548388</v>
      </c>
      <c r="F17285" s="60"/>
      <c r="G17285" s="132">
        <f t="shared" si="341"/>
        <v>-325011.49193548388</v>
      </c>
      <c r="H17285" s="718" t="s">
        <v>11362</v>
      </c>
    </row>
    <row r="17286" spans="1:8" ht="15" x14ac:dyDescent="0.2">
      <c r="A17286" s="747">
        <v>45230</v>
      </c>
      <c r="B17286" s="43" t="s">
        <v>11744</v>
      </c>
      <c r="C17286" s="65" t="s">
        <v>799</v>
      </c>
      <c r="D17286" s="807" t="s">
        <v>11745</v>
      </c>
      <c r="E17286" s="60">
        <v>65000</v>
      </c>
      <c r="F17286" s="60"/>
      <c r="G17286" s="132">
        <f t="shared" si="341"/>
        <v>-65000</v>
      </c>
      <c r="H17286" s="718" t="s">
        <v>11362</v>
      </c>
    </row>
    <row r="17287" spans="1:8" ht="15" x14ac:dyDescent="0.2">
      <c r="A17287" s="747">
        <v>45230</v>
      </c>
      <c r="B17287" s="43" t="s">
        <v>10095</v>
      </c>
      <c r="C17287" s="65" t="s">
        <v>799</v>
      </c>
      <c r="D17287" s="807" t="s">
        <v>11749</v>
      </c>
      <c r="E17287" s="60">
        <v>5000</v>
      </c>
      <c r="F17287" s="60"/>
      <c r="G17287" s="132">
        <f t="shared" si="341"/>
        <v>-5000</v>
      </c>
      <c r="H17287" s="718" t="s">
        <v>11362</v>
      </c>
    </row>
    <row r="17288" spans="1:8" ht="15" x14ac:dyDescent="0.2">
      <c r="A17288" s="747">
        <v>45230</v>
      </c>
      <c r="B17288" s="43" t="s">
        <v>103</v>
      </c>
      <c r="C17288" s="65" t="s">
        <v>799</v>
      </c>
      <c r="D17288" s="807" t="s">
        <v>11750</v>
      </c>
      <c r="E17288" s="60">
        <v>60000</v>
      </c>
      <c r="F17288" s="60"/>
      <c r="G17288" s="132">
        <f t="shared" si="341"/>
        <v>-60000</v>
      </c>
      <c r="H17288" s="718" t="s">
        <v>11362</v>
      </c>
    </row>
    <row r="17289" spans="1:8" ht="15" x14ac:dyDescent="0.2">
      <c r="A17289" s="747">
        <v>45230</v>
      </c>
      <c r="B17289" s="43" t="s">
        <v>9463</v>
      </c>
      <c r="C17289" s="65" t="s">
        <v>799</v>
      </c>
      <c r="D17289" s="807" t="s">
        <v>11751</v>
      </c>
      <c r="E17289" s="60">
        <v>33450</v>
      </c>
      <c r="F17289" s="60"/>
      <c r="G17289" s="132">
        <f t="shared" si="341"/>
        <v>-33450</v>
      </c>
      <c r="H17289" s="718" t="s">
        <v>11362</v>
      </c>
    </row>
    <row r="17290" spans="1:8" ht="15" x14ac:dyDescent="0.2">
      <c r="A17290" s="747">
        <v>45230</v>
      </c>
      <c r="B17290" s="43" t="s">
        <v>11631</v>
      </c>
      <c r="C17290" s="65" t="s">
        <v>799</v>
      </c>
      <c r="D17290" s="807" t="s">
        <v>11799</v>
      </c>
      <c r="E17290" s="60">
        <v>170000</v>
      </c>
      <c r="F17290" s="60"/>
      <c r="G17290" s="132">
        <f t="shared" ref="G17290" si="342">F17290-E17290</f>
        <v>-170000</v>
      </c>
      <c r="H17290" s="718" t="s">
        <v>11362</v>
      </c>
    </row>
    <row r="17291" spans="1:8" ht="15" x14ac:dyDescent="0.2">
      <c r="A17291" s="747">
        <v>45230</v>
      </c>
      <c r="B17291" s="43" t="s">
        <v>3978</v>
      </c>
      <c r="C17291" s="65" t="s">
        <v>799</v>
      </c>
      <c r="D17291" s="807" t="s">
        <v>11759</v>
      </c>
      <c r="E17291" s="60">
        <v>135890</v>
      </c>
      <c r="F17291" s="60"/>
      <c r="G17291" s="132">
        <f>F17291-E17291</f>
        <v>-135890</v>
      </c>
      <c r="H17291" s="718" t="s">
        <v>11362</v>
      </c>
    </row>
    <row r="17292" spans="1:8" ht="15" x14ac:dyDescent="0.2">
      <c r="A17292" s="747">
        <v>45230</v>
      </c>
      <c r="B17292" s="43" t="s">
        <v>9463</v>
      </c>
      <c r="C17292" s="65" t="s">
        <v>799</v>
      </c>
      <c r="D17292" s="807" t="s">
        <v>11762</v>
      </c>
      <c r="E17292" s="60">
        <v>1600</v>
      </c>
      <c r="F17292" s="60"/>
      <c r="G17292" s="132">
        <f>F17292-E17292</f>
        <v>-1600</v>
      </c>
      <c r="H17292" s="718" t="s">
        <v>11362</v>
      </c>
    </row>
    <row r="17293" spans="1:8" ht="15" x14ac:dyDescent="0.2">
      <c r="A17293" s="747">
        <v>45230</v>
      </c>
      <c r="B17293" s="43" t="s">
        <v>103</v>
      </c>
      <c r="C17293" s="65" t="s">
        <v>103</v>
      </c>
      <c r="D17293" s="807" t="s">
        <v>10320</v>
      </c>
      <c r="E17293" s="60">
        <v>3000</v>
      </c>
      <c r="F17293" s="60"/>
      <c r="G17293" s="132">
        <f t="shared" si="336"/>
        <v>-3000</v>
      </c>
      <c r="H17293" s="718" t="s">
        <v>11362</v>
      </c>
    </row>
    <row r="17294" spans="1:8" ht="15" x14ac:dyDescent="0.2">
      <c r="A17294" s="746">
        <v>45205</v>
      </c>
      <c r="B17294" s="180" t="s">
        <v>10341</v>
      </c>
      <c r="C17294" s="180" t="s">
        <v>9657</v>
      </c>
      <c r="D17294" s="234" t="s">
        <v>11391</v>
      </c>
      <c r="E17294" s="242">
        <v>100000</v>
      </c>
      <c r="F17294" s="242"/>
      <c r="G17294" s="242">
        <f t="shared" si="304"/>
        <v>-100000</v>
      </c>
      <c r="H17294" s="722" t="s">
        <v>11362</v>
      </c>
    </row>
    <row r="17295" spans="1:8" ht="15" x14ac:dyDescent="0.2">
      <c r="A17295" s="746">
        <v>45208</v>
      </c>
      <c r="B17295" s="180" t="s">
        <v>10686</v>
      </c>
      <c r="C17295" s="180" t="s">
        <v>8337</v>
      </c>
      <c r="D17295" s="234" t="s">
        <v>11392</v>
      </c>
      <c r="E17295" s="242">
        <v>200000</v>
      </c>
      <c r="F17295" s="242"/>
      <c r="G17295" s="242">
        <f t="shared" si="304"/>
        <v>-200000</v>
      </c>
      <c r="H17295" s="722" t="s">
        <v>11362</v>
      </c>
    </row>
    <row r="17296" spans="1:8" ht="15" x14ac:dyDescent="0.2">
      <c r="A17296" s="746">
        <v>45208</v>
      </c>
      <c r="B17296" s="180" t="s">
        <v>9463</v>
      </c>
      <c r="C17296" s="180" t="s">
        <v>8337</v>
      </c>
      <c r="D17296" s="234" t="s">
        <v>11393</v>
      </c>
      <c r="E17296" s="242">
        <v>100000</v>
      </c>
      <c r="F17296" s="242"/>
      <c r="G17296" s="242">
        <f t="shared" si="304"/>
        <v>-100000</v>
      </c>
      <c r="H17296" s="722" t="s">
        <v>11362</v>
      </c>
    </row>
    <row r="17297" spans="1:8" ht="15" x14ac:dyDescent="0.2">
      <c r="A17297" s="746">
        <v>45208</v>
      </c>
      <c r="B17297" s="180" t="s">
        <v>3979</v>
      </c>
      <c r="C17297" s="180" t="s">
        <v>3031</v>
      </c>
      <c r="D17297" s="234" t="s">
        <v>11394</v>
      </c>
      <c r="E17297" s="242">
        <v>32760</v>
      </c>
      <c r="F17297" s="242"/>
      <c r="G17297" s="242">
        <f t="shared" si="304"/>
        <v>-32760</v>
      </c>
      <c r="H17297" s="722" t="s">
        <v>11362</v>
      </c>
    </row>
    <row r="17298" spans="1:8" ht="15" x14ac:dyDescent="0.2">
      <c r="A17298" s="746">
        <v>45208</v>
      </c>
      <c r="B17298" s="180" t="s">
        <v>3978</v>
      </c>
      <c r="C17298" s="180" t="s">
        <v>3031</v>
      </c>
      <c r="D17298" s="234" t="s">
        <v>11394</v>
      </c>
      <c r="E17298" s="242">
        <v>35360</v>
      </c>
      <c r="F17298" s="242"/>
      <c r="G17298" s="242">
        <f t="shared" si="304"/>
        <v>-35360</v>
      </c>
      <c r="H17298" s="722" t="s">
        <v>11362</v>
      </c>
    </row>
    <row r="17299" spans="1:8" ht="15" x14ac:dyDescent="0.2">
      <c r="A17299" s="746">
        <v>45208</v>
      </c>
      <c r="B17299" s="180" t="s">
        <v>9516</v>
      </c>
      <c r="C17299" s="180" t="s">
        <v>3031</v>
      </c>
      <c r="D17299" s="234" t="s">
        <v>11394</v>
      </c>
      <c r="E17299" s="242">
        <v>89674</v>
      </c>
      <c r="F17299" s="242"/>
      <c r="G17299" s="242">
        <f t="shared" si="304"/>
        <v>-89674</v>
      </c>
      <c r="H17299" s="722" t="s">
        <v>11362</v>
      </c>
    </row>
    <row r="17300" spans="1:8" ht="15" x14ac:dyDescent="0.2">
      <c r="A17300" s="746">
        <v>45210</v>
      </c>
      <c r="B17300" s="180" t="s">
        <v>11020</v>
      </c>
      <c r="C17300" s="180" t="s">
        <v>7290</v>
      </c>
      <c r="D17300" s="234" t="s">
        <v>11441</v>
      </c>
      <c r="E17300" s="242">
        <v>300000</v>
      </c>
      <c r="F17300" s="242"/>
      <c r="G17300" s="242">
        <f t="shared" si="304"/>
        <v>-300000</v>
      </c>
      <c r="H17300" s="722" t="s">
        <v>11362</v>
      </c>
    </row>
    <row r="17301" spans="1:8" ht="15" x14ac:dyDescent="0.2">
      <c r="A17301" s="746">
        <v>45210</v>
      </c>
      <c r="B17301" s="180" t="s">
        <v>10686</v>
      </c>
      <c r="C17301" s="180" t="s">
        <v>7290</v>
      </c>
      <c r="D17301" s="234" t="s">
        <v>11439</v>
      </c>
      <c r="E17301" s="242">
        <v>198000</v>
      </c>
      <c r="F17301" s="242"/>
      <c r="G17301" s="242">
        <f t="shared" si="304"/>
        <v>-198000</v>
      </c>
      <c r="H17301" s="722" t="s">
        <v>11362</v>
      </c>
    </row>
    <row r="17302" spans="1:8" ht="15" x14ac:dyDescent="0.2">
      <c r="A17302" s="746">
        <v>45210</v>
      </c>
      <c r="B17302" s="180" t="s">
        <v>11020</v>
      </c>
      <c r="C17302" s="180" t="s">
        <v>7290</v>
      </c>
      <c r="D17302" s="234" t="s">
        <v>11440</v>
      </c>
      <c r="E17302" s="242">
        <v>200000</v>
      </c>
      <c r="F17302" s="242"/>
      <c r="G17302" s="242">
        <f t="shared" si="304"/>
        <v>-200000</v>
      </c>
      <c r="H17302" s="722" t="s">
        <v>11362</v>
      </c>
    </row>
    <row r="17303" spans="1:8" ht="15" x14ac:dyDescent="0.2">
      <c r="A17303" s="746">
        <v>45211</v>
      </c>
      <c r="B17303" s="180" t="s">
        <v>10341</v>
      </c>
      <c r="C17303" s="560" t="s">
        <v>9657</v>
      </c>
      <c r="D17303" s="753" t="s">
        <v>11516</v>
      </c>
      <c r="E17303" s="561">
        <v>142000</v>
      </c>
      <c r="F17303" s="242"/>
      <c r="G17303" s="242">
        <f t="shared" si="304"/>
        <v>-142000</v>
      </c>
      <c r="H17303" s="722" t="s">
        <v>11362</v>
      </c>
    </row>
    <row r="17304" spans="1:8" ht="15" x14ac:dyDescent="0.2">
      <c r="A17304" s="746">
        <v>45211</v>
      </c>
      <c r="B17304" s="180" t="s">
        <v>8974</v>
      </c>
      <c r="C17304" s="560" t="s">
        <v>9657</v>
      </c>
      <c r="D17304" s="753" t="s">
        <v>11516</v>
      </c>
      <c r="E17304" s="561">
        <v>10000</v>
      </c>
      <c r="F17304" s="242"/>
      <c r="G17304" s="242">
        <f t="shared" si="304"/>
        <v>-10000</v>
      </c>
      <c r="H17304" s="722" t="s">
        <v>11362</v>
      </c>
    </row>
    <row r="17305" spans="1:8" ht="15" x14ac:dyDescent="0.2">
      <c r="A17305" s="746">
        <v>45217</v>
      </c>
      <c r="B17305" s="180" t="s">
        <v>9877</v>
      </c>
      <c r="C17305" s="180" t="s">
        <v>9006</v>
      </c>
      <c r="D17305" s="234" t="s">
        <v>11517</v>
      </c>
      <c r="E17305" s="242">
        <v>200000</v>
      </c>
      <c r="F17305" s="242"/>
      <c r="G17305" s="242">
        <f t="shared" si="304"/>
        <v>-200000</v>
      </c>
      <c r="H17305" s="722" t="s">
        <v>11362</v>
      </c>
    </row>
    <row r="17306" spans="1:8" ht="15" x14ac:dyDescent="0.2">
      <c r="A17306" s="746">
        <v>45217</v>
      </c>
      <c r="B17306" s="180" t="s">
        <v>10341</v>
      </c>
      <c r="C17306" s="180" t="s">
        <v>11520</v>
      </c>
      <c r="D17306" s="234" t="s">
        <v>11521</v>
      </c>
      <c r="E17306" s="242">
        <v>130000</v>
      </c>
      <c r="F17306" s="242"/>
      <c r="G17306" s="242">
        <f t="shared" si="304"/>
        <v>-130000</v>
      </c>
      <c r="H17306" s="722" t="s">
        <v>11362</v>
      </c>
    </row>
    <row r="17307" spans="1:8" ht="15" x14ac:dyDescent="0.2">
      <c r="A17307" s="746">
        <v>45219</v>
      </c>
      <c r="B17307" s="180" t="s">
        <v>10686</v>
      </c>
      <c r="C17307" s="180" t="s">
        <v>11142</v>
      </c>
      <c r="D17307" s="234" t="s">
        <v>11535</v>
      </c>
      <c r="E17307" s="242">
        <v>100000</v>
      </c>
      <c r="F17307" s="242"/>
      <c r="G17307" s="242">
        <f t="shared" si="304"/>
        <v>-100000</v>
      </c>
      <c r="H17307" s="722" t="s">
        <v>11362</v>
      </c>
    </row>
    <row r="17308" spans="1:8" ht="15" x14ac:dyDescent="0.2">
      <c r="A17308" s="746">
        <v>45219</v>
      </c>
      <c r="B17308" s="180" t="s">
        <v>9877</v>
      </c>
      <c r="C17308" s="180" t="s">
        <v>11548</v>
      </c>
      <c r="D17308" s="234" t="s">
        <v>11559</v>
      </c>
      <c r="E17308" s="242">
        <v>200000</v>
      </c>
      <c r="F17308" s="242"/>
      <c r="G17308" s="242">
        <f t="shared" si="304"/>
        <v>-200000</v>
      </c>
      <c r="H17308" s="722" t="s">
        <v>11362</v>
      </c>
    </row>
    <row r="17309" spans="1:8" ht="15" x14ac:dyDescent="0.2">
      <c r="A17309" s="746">
        <v>45224</v>
      </c>
      <c r="B17309" s="180" t="s">
        <v>11120</v>
      </c>
      <c r="C17309" s="180" t="s">
        <v>9582</v>
      </c>
      <c r="D17309" s="234" t="s">
        <v>11596</v>
      </c>
      <c r="E17309" s="242">
        <v>39000</v>
      </c>
      <c r="F17309" s="242"/>
      <c r="G17309" s="242">
        <f t="shared" si="304"/>
        <v>-39000</v>
      </c>
      <c r="H17309" s="722" t="s">
        <v>11362</v>
      </c>
    </row>
    <row r="17310" spans="1:8" ht="24" x14ac:dyDescent="0.2">
      <c r="A17310" s="746">
        <v>45225</v>
      </c>
      <c r="B17310" s="180" t="s">
        <v>10341</v>
      </c>
      <c r="C17310" s="560" t="s">
        <v>3174</v>
      </c>
      <c r="D17310" s="753" t="s">
        <v>11598</v>
      </c>
      <c r="E17310" s="561">
        <v>46667</v>
      </c>
      <c r="F17310" s="242"/>
      <c r="G17310" s="242">
        <f t="shared" ref="G17310:G17316" si="343">F17310-E17310</f>
        <v>-46667</v>
      </c>
      <c r="H17310" s="722" t="s">
        <v>11362</v>
      </c>
    </row>
    <row r="17311" spans="1:8" ht="24" x14ac:dyDescent="0.2">
      <c r="A17311" s="746">
        <v>45225</v>
      </c>
      <c r="B17311" s="180" t="s">
        <v>11020</v>
      </c>
      <c r="C17311" s="560" t="s">
        <v>3174</v>
      </c>
      <c r="D17311" s="753" t="s">
        <v>11598</v>
      </c>
      <c r="E17311" s="561">
        <v>46667</v>
      </c>
      <c r="F17311" s="242"/>
      <c r="G17311" s="242">
        <f t="shared" si="343"/>
        <v>-46667</v>
      </c>
      <c r="H17311" s="722" t="s">
        <v>11362</v>
      </c>
    </row>
    <row r="17312" spans="1:8" ht="24" x14ac:dyDescent="0.2">
      <c r="A17312" s="746">
        <v>45225</v>
      </c>
      <c r="B17312" s="180" t="s">
        <v>10686</v>
      </c>
      <c r="C17312" s="560" t="s">
        <v>3174</v>
      </c>
      <c r="D17312" s="753" t="s">
        <v>11598</v>
      </c>
      <c r="E17312" s="561">
        <v>46666</v>
      </c>
      <c r="F17312" s="242"/>
      <c r="G17312" s="242">
        <f t="shared" si="343"/>
        <v>-46666</v>
      </c>
      <c r="H17312" s="722" t="s">
        <v>11362</v>
      </c>
    </row>
    <row r="17313" spans="1:8" ht="15" x14ac:dyDescent="0.2">
      <c r="A17313" s="746">
        <v>45227</v>
      </c>
      <c r="B17313" s="180" t="s">
        <v>10488</v>
      </c>
      <c r="C17313" s="180" t="s">
        <v>5731</v>
      </c>
      <c r="D17313" s="234" t="s">
        <v>11621</v>
      </c>
      <c r="E17313" s="242">
        <v>200000</v>
      </c>
      <c r="F17313" s="242"/>
      <c r="G17313" s="242">
        <f t="shared" si="343"/>
        <v>-200000</v>
      </c>
      <c r="H17313" s="722" t="s">
        <v>11362</v>
      </c>
    </row>
    <row r="17314" spans="1:8" ht="15" x14ac:dyDescent="0.2">
      <c r="A17314" s="746">
        <v>45227</v>
      </c>
      <c r="B17314" s="180" t="s">
        <v>10341</v>
      </c>
      <c r="C17314" s="180" t="s">
        <v>11312</v>
      </c>
      <c r="D17314" s="234" t="s">
        <v>11622</v>
      </c>
      <c r="E17314" s="242">
        <v>100000</v>
      </c>
      <c r="F17314" s="242"/>
      <c r="G17314" s="242">
        <f t="shared" si="343"/>
        <v>-100000</v>
      </c>
      <c r="H17314" s="722" t="s">
        <v>11362</v>
      </c>
    </row>
    <row r="17315" spans="1:8" ht="15" x14ac:dyDescent="0.2">
      <c r="A17315" s="746">
        <v>45230</v>
      </c>
      <c r="B17315" s="180" t="s">
        <v>11020</v>
      </c>
      <c r="C17315" s="180" t="s">
        <v>11656</v>
      </c>
      <c r="D17315" s="234" t="s">
        <v>11657</v>
      </c>
      <c r="E17315" s="242">
        <v>300000</v>
      </c>
      <c r="F17315" s="242"/>
      <c r="G17315" s="242">
        <f t="shared" si="343"/>
        <v>-300000</v>
      </c>
      <c r="H17315" s="722" t="s">
        <v>11362</v>
      </c>
    </row>
    <row r="17316" spans="1:8" ht="15" x14ac:dyDescent="0.2">
      <c r="A17316" s="746">
        <v>45230</v>
      </c>
      <c r="B17316" s="180" t="s">
        <v>10580</v>
      </c>
      <c r="C17316" s="180" t="s">
        <v>9568</v>
      </c>
      <c r="D17316" s="234" t="s">
        <v>11658</v>
      </c>
      <c r="E17316" s="242">
        <v>100000</v>
      </c>
      <c r="F17316" s="242"/>
      <c r="G17316" s="242">
        <f t="shared" si="343"/>
        <v>-100000</v>
      </c>
      <c r="H17316" s="722" t="s">
        <v>11362</v>
      </c>
    </row>
    <row r="17317" spans="1:8" ht="15" x14ac:dyDescent="0.2">
      <c r="A17317" s="743">
        <v>45201</v>
      </c>
      <c r="B17317" s="94" t="s">
        <v>10076</v>
      </c>
      <c r="C17317" s="97" t="s">
        <v>561</v>
      </c>
      <c r="D17317" s="908" t="s">
        <v>11350</v>
      </c>
      <c r="E17317" s="95"/>
      <c r="F17317" s="95">
        <v>1000000</v>
      </c>
      <c r="G17317" s="182">
        <f t="shared" ref="G17317" si="344">F17317-E17317</f>
        <v>1000000</v>
      </c>
      <c r="H17317" s="715" t="s">
        <v>11362</v>
      </c>
    </row>
    <row r="17318" spans="1:8" ht="15" x14ac:dyDescent="0.2">
      <c r="A17318" s="743">
        <v>45202</v>
      </c>
      <c r="B17318" s="94" t="s">
        <v>10580</v>
      </c>
      <c r="C17318" s="97" t="s">
        <v>561</v>
      </c>
      <c r="D17318" s="908" t="s">
        <v>11351</v>
      </c>
      <c r="E17318" s="95"/>
      <c r="F17318" s="95">
        <v>1380000</v>
      </c>
      <c r="G17318" s="182">
        <f t="shared" ref="G17318:G17319" si="345">F17318-E17318</f>
        <v>1380000</v>
      </c>
      <c r="H17318" s="715" t="s">
        <v>11362</v>
      </c>
    </row>
    <row r="17319" spans="1:8" ht="15" x14ac:dyDescent="0.2">
      <c r="A17319" s="743">
        <v>45202</v>
      </c>
      <c r="B17319" s="94" t="s">
        <v>8122</v>
      </c>
      <c r="C17319" s="97" t="s">
        <v>561</v>
      </c>
      <c r="D17319" s="908" t="s">
        <v>11351</v>
      </c>
      <c r="E17319" s="95"/>
      <c r="F17319" s="95">
        <v>2000000</v>
      </c>
      <c r="G17319" s="182">
        <f t="shared" si="345"/>
        <v>2000000</v>
      </c>
      <c r="H17319" s="715" t="s">
        <v>11362</v>
      </c>
    </row>
    <row r="17320" spans="1:8" ht="15" x14ac:dyDescent="0.2">
      <c r="A17320" s="743">
        <v>45205</v>
      </c>
      <c r="B17320" s="94" t="s">
        <v>11389</v>
      </c>
      <c r="C17320" s="97" t="s">
        <v>561</v>
      </c>
      <c r="D17320" s="908" t="s">
        <v>11388</v>
      </c>
      <c r="E17320" s="95"/>
      <c r="F17320" s="95">
        <v>1300000</v>
      </c>
      <c r="G17320" s="182">
        <f t="shared" ref="G17320:G17321" si="346">F17320-E17320</f>
        <v>1300000</v>
      </c>
      <c r="H17320" s="715" t="s">
        <v>11362</v>
      </c>
    </row>
    <row r="17321" spans="1:8" ht="15" x14ac:dyDescent="0.2">
      <c r="A17321" s="743">
        <v>45208</v>
      </c>
      <c r="B17321" s="94" t="s">
        <v>3978</v>
      </c>
      <c r="C17321" s="97" t="s">
        <v>561</v>
      </c>
      <c r="D17321" s="908" t="s">
        <v>11424</v>
      </c>
      <c r="E17321" s="95"/>
      <c r="F17321" s="95">
        <v>333522</v>
      </c>
      <c r="G17321" s="182">
        <f t="shared" si="346"/>
        <v>333522</v>
      </c>
      <c r="H17321" s="715" t="s">
        <v>11362</v>
      </c>
    </row>
    <row r="17322" spans="1:8" ht="15" x14ac:dyDescent="0.2">
      <c r="A17322" s="743">
        <v>45209</v>
      </c>
      <c r="B17322" s="94" t="s">
        <v>9516</v>
      </c>
      <c r="C17322" s="97" t="s">
        <v>561</v>
      </c>
      <c r="D17322" s="908" t="s">
        <v>11445</v>
      </c>
      <c r="E17322" s="95"/>
      <c r="F17322" s="95">
        <v>3144567</v>
      </c>
      <c r="G17322" s="182">
        <f t="shared" ref="G17322" si="347">F17322-E17322</f>
        <v>3144567</v>
      </c>
      <c r="H17322" s="715" t="s">
        <v>11362</v>
      </c>
    </row>
    <row r="17323" spans="1:8" ht="15" x14ac:dyDescent="0.2">
      <c r="A17323" s="743">
        <v>45212</v>
      </c>
      <c r="B17323" s="94" t="s">
        <v>11120</v>
      </c>
      <c r="C17323" s="97" t="s">
        <v>561</v>
      </c>
      <c r="D17323" s="908" t="s">
        <v>11489</v>
      </c>
      <c r="E17323" s="95"/>
      <c r="F17323" s="95">
        <v>500000</v>
      </c>
      <c r="G17323" s="182">
        <f t="shared" ref="G17323" si="348">F17323-E17323</f>
        <v>500000</v>
      </c>
      <c r="H17323" s="715" t="s">
        <v>11362</v>
      </c>
    </row>
    <row r="17324" spans="1:8" ht="15" x14ac:dyDescent="0.2">
      <c r="A17324" s="743">
        <v>45216</v>
      </c>
      <c r="B17324" s="94" t="s">
        <v>3979</v>
      </c>
      <c r="C17324" s="97" t="s">
        <v>561</v>
      </c>
      <c r="D17324" s="908" t="s">
        <v>11493</v>
      </c>
      <c r="E17324" s="95"/>
      <c r="F17324" s="95">
        <v>359992</v>
      </c>
      <c r="G17324" s="182">
        <f t="shared" ref="G17324:G17325" si="349">F17324-E17324</f>
        <v>359992</v>
      </c>
      <c r="H17324" s="715" t="s">
        <v>11362</v>
      </c>
    </row>
    <row r="17325" spans="1:8" ht="15" x14ac:dyDescent="0.2">
      <c r="A17325" s="743">
        <v>45216</v>
      </c>
      <c r="B17325" s="94" t="s">
        <v>10686</v>
      </c>
      <c r="C17325" s="97" t="s">
        <v>561</v>
      </c>
      <c r="D17325" s="908" t="s">
        <v>11494</v>
      </c>
      <c r="E17325" s="95"/>
      <c r="F17325" s="95">
        <v>8710033</v>
      </c>
      <c r="G17325" s="182">
        <f t="shared" si="349"/>
        <v>8710033</v>
      </c>
      <c r="H17325" s="715" t="s">
        <v>11362</v>
      </c>
    </row>
    <row r="17326" spans="1:8" ht="15" x14ac:dyDescent="0.2">
      <c r="A17326" s="743">
        <v>45223</v>
      </c>
      <c r="B17326" s="94" t="s">
        <v>9463</v>
      </c>
      <c r="C17326" s="97" t="s">
        <v>561</v>
      </c>
      <c r="D17326" s="908" t="s">
        <v>11563</v>
      </c>
      <c r="E17326" s="95"/>
      <c r="F17326" s="95">
        <v>79650</v>
      </c>
      <c r="G17326" s="182">
        <f t="shared" ref="G17326:G17328" si="350">F17326-E17326</f>
        <v>79650</v>
      </c>
      <c r="H17326" s="715" t="s">
        <v>11362</v>
      </c>
    </row>
    <row r="17327" spans="1:8" s="695" customFormat="1" ht="29.25" customHeight="1" x14ac:dyDescent="0.25">
      <c r="A17327" s="743">
        <v>45225</v>
      </c>
      <c r="B17327" s="97" t="s">
        <v>2957</v>
      </c>
      <c r="C17327" s="97" t="s">
        <v>561</v>
      </c>
      <c r="D17327" s="818" t="s">
        <v>11573</v>
      </c>
      <c r="E17327" s="182"/>
      <c r="F17327" s="182">
        <v>2352000</v>
      </c>
      <c r="G17327" s="182">
        <f t="shared" si="350"/>
        <v>2352000</v>
      </c>
      <c r="H17327" s="715" t="s">
        <v>11362</v>
      </c>
    </row>
    <row r="17328" spans="1:8" ht="15" x14ac:dyDescent="0.2">
      <c r="A17328" s="743">
        <v>45225</v>
      </c>
      <c r="B17328" s="94" t="s">
        <v>10686</v>
      </c>
      <c r="C17328" s="97" t="s">
        <v>561</v>
      </c>
      <c r="D17328" s="908" t="s">
        <v>11592</v>
      </c>
      <c r="E17328" s="95"/>
      <c r="F17328" s="95">
        <v>16172173</v>
      </c>
      <c r="G17328" s="182">
        <f t="shared" si="350"/>
        <v>16172173</v>
      </c>
      <c r="H17328" s="715" t="s">
        <v>11362</v>
      </c>
    </row>
    <row r="17329" spans="1:8" ht="15" x14ac:dyDescent="0.2">
      <c r="A17329" s="743">
        <v>45230</v>
      </c>
      <c r="B17329" s="94" t="s">
        <v>10580</v>
      </c>
      <c r="C17329" s="97" t="s">
        <v>561</v>
      </c>
      <c r="D17329" s="908" t="s">
        <v>11624</v>
      </c>
      <c r="E17329" s="95"/>
      <c r="F17329" s="95">
        <v>1500000</v>
      </c>
      <c r="G17329" s="182">
        <f t="shared" ref="G17329:G17641" si="351">F17329-E17329</f>
        <v>1500000</v>
      </c>
      <c r="H17329" s="715" t="s">
        <v>11362</v>
      </c>
    </row>
    <row r="17330" spans="1:8" ht="15" x14ac:dyDescent="0.2">
      <c r="A17330" s="747">
        <v>45231</v>
      </c>
      <c r="B17330" s="43" t="s">
        <v>11020</v>
      </c>
      <c r="C17330" s="65" t="s">
        <v>11106</v>
      </c>
      <c r="D17330" s="807" t="s">
        <v>11651</v>
      </c>
      <c r="E17330" s="60">
        <v>1820</v>
      </c>
      <c r="F17330" s="60"/>
      <c r="G17330" s="132">
        <f t="shared" si="351"/>
        <v>-1820</v>
      </c>
      <c r="H17330" s="718" t="s">
        <v>11643</v>
      </c>
    </row>
    <row r="17331" spans="1:8" ht="15" x14ac:dyDescent="0.2">
      <c r="A17331" s="747">
        <v>45231</v>
      </c>
      <c r="B17331" s="43" t="s">
        <v>11209</v>
      </c>
      <c r="C17331" s="65" t="s">
        <v>5791</v>
      </c>
      <c r="D17331" s="807" t="s">
        <v>11652</v>
      </c>
      <c r="E17331" s="60">
        <v>1500</v>
      </c>
      <c r="F17331" s="60"/>
      <c r="G17331" s="132">
        <f t="shared" si="351"/>
        <v>-1500</v>
      </c>
      <c r="H17331" s="718" t="s">
        <v>11643</v>
      </c>
    </row>
    <row r="17332" spans="1:8" ht="15" x14ac:dyDescent="0.2">
      <c r="A17332" s="747">
        <v>45231</v>
      </c>
      <c r="B17332" s="43" t="s">
        <v>25</v>
      </c>
      <c r="C17332" s="65" t="s">
        <v>14</v>
      </c>
      <c r="D17332" s="807" t="s">
        <v>11671</v>
      </c>
      <c r="E17332" s="60">
        <v>15000</v>
      </c>
      <c r="F17332" s="60"/>
      <c r="G17332" s="132">
        <f t="shared" ref="G17332" si="352">F17332-E17332</f>
        <v>-15000</v>
      </c>
      <c r="H17332" s="718" t="s">
        <v>11643</v>
      </c>
    </row>
    <row r="17333" spans="1:8" ht="15" x14ac:dyDescent="0.2">
      <c r="A17333" s="747">
        <v>45231</v>
      </c>
      <c r="B17333" s="43" t="s">
        <v>11209</v>
      </c>
      <c r="C17333" s="65" t="s">
        <v>11672</v>
      </c>
      <c r="D17333" s="807" t="s">
        <v>11673</v>
      </c>
      <c r="E17333" s="60">
        <v>8000</v>
      </c>
      <c r="F17333" s="60"/>
      <c r="G17333" s="132">
        <f t="shared" ref="G17333:G17340" si="353">F17333-E17333</f>
        <v>-8000</v>
      </c>
      <c r="H17333" s="718" t="s">
        <v>11643</v>
      </c>
    </row>
    <row r="17334" spans="1:8" ht="15" x14ac:dyDescent="0.2">
      <c r="A17334" s="747">
        <v>45231</v>
      </c>
      <c r="B17334" s="43" t="s">
        <v>11566</v>
      </c>
      <c r="C17334" s="65" t="s">
        <v>5791</v>
      </c>
      <c r="D17334" s="807" t="s">
        <v>372</v>
      </c>
      <c r="E17334" s="60">
        <v>3000</v>
      </c>
      <c r="F17334" s="60"/>
      <c r="G17334" s="132">
        <f t="shared" si="353"/>
        <v>-3000</v>
      </c>
      <c r="H17334" s="718" t="s">
        <v>11643</v>
      </c>
    </row>
    <row r="17335" spans="1:8" ht="15" x14ac:dyDescent="0.2">
      <c r="A17335" s="747">
        <v>45231</v>
      </c>
      <c r="B17335" s="43" t="s">
        <v>103</v>
      </c>
      <c r="C17335" s="65" t="s">
        <v>103</v>
      </c>
      <c r="D17335" s="807" t="s">
        <v>10320</v>
      </c>
      <c r="E17335" s="60">
        <v>3000</v>
      </c>
      <c r="F17335" s="60"/>
      <c r="G17335" s="132">
        <f t="shared" si="353"/>
        <v>-3000</v>
      </c>
      <c r="H17335" s="718" t="s">
        <v>11643</v>
      </c>
    </row>
    <row r="17336" spans="1:8" ht="15" x14ac:dyDescent="0.2">
      <c r="A17336" s="747">
        <v>45231</v>
      </c>
      <c r="B17336" s="43" t="s">
        <v>10095</v>
      </c>
      <c r="C17336" s="65" t="s">
        <v>11106</v>
      </c>
      <c r="D17336" s="807" t="s">
        <v>6110</v>
      </c>
      <c r="E17336" s="60">
        <v>14370</v>
      </c>
      <c r="F17336" s="60"/>
      <c r="G17336" s="132">
        <f t="shared" si="353"/>
        <v>-14370</v>
      </c>
      <c r="H17336" s="718" t="s">
        <v>11643</v>
      </c>
    </row>
    <row r="17337" spans="1:8" ht="15" x14ac:dyDescent="0.2">
      <c r="A17337" s="747">
        <v>45231</v>
      </c>
      <c r="B17337" s="43" t="s">
        <v>10095</v>
      </c>
      <c r="C17337" s="65" t="s">
        <v>11106</v>
      </c>
      <c r="D17337" s="807" t="s">
        <v>6110</v>
      </c>
      <c r="E17337" s="60">
        <v>7440</v>
      </c>
      <c r="F17337" s="60"/>
      <c r="G17337" s="132">
        <f t="shared" si="353"/>
        <v>-7440</v>
      </c>
      <c r="H17337" s="718" t="s">
        <v>11643</v>
      </c>
    </row>
    <row r="17338" spans="1:8" ht="15" x14ac:dyDescent="0.2">
      <c r="A17338" s="747">
        <v>45231</v>
      </c>
      <c r="B17338" s="43" t="s">
        <v>10095</v>
      </c>
      <c r="C17338" s="65" t="s">
        <v>11106</v>
      </c>
      <c r="D17338" s="807" t="s">
        <v>6110</v>
      </c>
      <c r="E17338" s="60">
        <v>15360</v>
      </c>
      <c r="F17338" s="60"/>
      <c r="G17338" s="132">
        <f t="shared" si="353"/>
        <v>-15360</v>
      </c>
      <c r="H17338" s="718" t="s">
        <v>11643</v>
      </c>
    </row>
    <row r="17339" spans="1:8" ht="15" x14ac:dyDescent="0.2">
      <c r="A17339" s="747">
        <v>45231</v>
      </c>
      <c r="B17339" s="43" t="s">
        <v>10095</v>
      </c>
      <c r="C17339" s="65" t="s">
        <v>11106</v>
      </c>
      <c r="D17339" s="807" t="s">
        <v>6110</v>
      </c>
      <c r="E17339" s="60">
        <v>18350</v>
      </c>
      <c r="F17339" s="60"/>
      <c r="G17339" s="132">
        <f t="shared" si="353"/>
        <v>-18350</v>
      </c>
      <c r="H17339" s="718" t="s">
        <v>11643</v>
      </c>
    </row>
    <row r="17340" spans="1:8" ht="15" x14ac:dyDescent="0.2">
      <c r="A17340" s="747">
        <v>45231</v>
      </c>
      <c r="B17340" s="43" t="s">
        <v>10095</v>
      </c>
      <c r="C17340" s="65" t="s">
        <v>11106</v>
      </c>
      <c r="D17340" s="807" t="s">
        <v>6110</v>
      </c>
      <c r="E17340" s="60">
        <v>139900</v>
      </c>
      <c r="F17340" s="60"/>
      <c r="G17340" s="132">
        <f t="shared" si="353"/>
        <v>-139900</v>
      </c>
      <c r="H17340" s="718" t="s">
        <v>11643</v>
      </c>
    </row>
    <row r="17341" spans="1:8" ht="15" x14ac:dyDescent="0.2">
      <c r="A17341" s="747">
        <v>45232</v>
      </c>
      <c r="B17341" s="43" t="s">
        <v>11674</v>
      </c>
      <c r="C17341" s="65"/>
      <c r="D17341" s="807" t="s">
        <v>11675</v>
      </c>
      <c r="E17341" s="60">
        <v>12500</v>
      </c>
      <c r="F17341" s="60"/>
      <c r="G17341" s="132">
        <f t="shared" ref="G17341:G17350" si="354">F17341-E17341</f>
        <v>-12500</v>
      </c>
      <c r="H17341" s="718" t="s">
        <v>11643</v>
      </c>
    </row>
    <row r="17342" spans="1:8" ht="15" x14ac:dyDescent="0.2">
      <c r="A17342" s="747">
        <v>45232</v>
      </c>
      <c r="B17342" s="43" t="s">
        <v>10488</v>
      </c>
      <c r="C17342" s="65" t="s">
        <v>394</v>
      </c>
      <c r="D17342" s="807" t="s">
        <v>11676</v>
      </c>
      <c r="E17342" s="60">
        <v>650</v>
      </c>
      <c r="F17342" s="60"/>
      <c r="G17342" s="132">
        <f t="shared" si="354"/>
        <v>-650</v>
      </c>
      <c r="H17342" s="718" t="s">
        <v>11643</v>
      </c>
    </row>
    <row r="17343" spans="1:8" ht="15" x14ac:dyDescent="0.2">
      <c r="A17343" s="747">
        <v>45232</v>
      </c>
      <c r="B17343" s="43" t="s">
        <v>9877</v>
      </c>
      <c r="C17343" s="65" t="s">
        <v>5791</v>
      </c>
      <c r="D17343" s="807" t="s">
        <v>11676</v>
      </c>
      <c r="E17343" s="60">
        <v>600</v>
      </c>
      <c r="F17343" s="60"/>
      <c r="G17343" s="132">
        <f t="shared" si="354"/>
        <v>-600</v>
      </c>
      <c r="H17343" s="718" t="s">
        <v>11643</v>
      </c>
    </row>
    <row r="17344" spans="1:8" ht="15" x14ac:dyDescent="0.2">
      <c r="A17344" s="747">
        <v>45232</v>
      </c>
      <c r="B17344" s="43" t="s">
        <v>11566</v>
      </c>
      <c r="C17344" s="65" t="s">
        <v>11106</v>
      </c>
      <c r="D17344" s="807" t="s">
        <v>11677</v>
      </c>
      <c r="E17344" s="60">
        <v>2350</v>
      </c>
      <c r="F17344" s="60"/>
      <c r="G17344" s="132">
        <f t="shared" si="354"/>
        <v>-2350</v>
      </c>
      <c r="H17344" s="718" t="s">
        <v>11643</v>
      </c>
    </row>
    <row r="17345" spans="1:8" ht="15" x14ac:dyDescent="0.2">
      <c r="A17345" s="747">
        <v>45232</v>
      </c>
      <c r="B17345" s="43" t="s">
        <v>11566</v>
      </c>
      <c r="C17345" s="65" t="s">
        <v>11106</v>
      </c>
      <c r="D17345" s="807" t="s">
        <v>10980</v>
      </c>
      <c r="E17345" s="60">
        <v>9000</v>
      </c>
      <c r="F17345" s="60"/>
      <c r="G17345" s="132">
        <f t="shared" si="354"/>
        <v>-9000</v>
      </c>
      <c r="H17345" s="718" t="s">
        <v>11643</v>
      </c>
    </row>
    <row r="17346" spans="1:8" ht="15" x14ac:dyDescent="0.2">
      <c r="A17346" s="747">
        <v>45232</v>
      </c>
      <c r="B17346" s="43" t="s">
        <v>10095</v>
      </c>
      <c r="C17346" s="65" t="s">
        <v>5791</v>
      </c>
      <c r="D17346" s="807" t="s">
        <v>372</v>
      </c>
      <c r="E17346" s="60">
        <v>3000</v>
      </c>
      <c r="F17346" s="60"/>
      <c r="G17346" s="132">
        <f t="shared" si="354"/>
        <v>-3000</v>
      </c>
      <c r="H17346" s="718" t="s">
        <v>11643</v>
      </c>
    </row>
    <row r="17347" spans="1:8" ht="15" x14ac:dyDescent="0.2">
      <c r="A17347" s="747">
        <v>45232</v>
      </c>
      <c r="B17347" s="43" t="s">
        <v>10095</v>
      </c>
      <c r="C17347" s="65" t="s">
        <v>5791</v>
      </c>
      <c r="D17347" s="807" t="s">
        <v>372</v>
      </c>
      <c r="E17347" s="60">
        <v>200</v>
      </c>
      <c r="F17347" s="60"/>
      <c r="G17347" s="132">
        <f t="shared" si="354"/>
        <v>-200</v>
      </c>
      <c r="H17347" s="718" t="s">
        <v>11643</v>
      </c>
    </row>
    <row r="17348" spans="1:8" ht="15" x14ac:dyDescent="0.2">
      <c r="A17348" s="747">
        <v>45232</v>
      </c>
      <c r="B17348" s="43" t="s">
        <v>11020</v>
      </c>
      <c r="C17348" s="65" t="s">
        <v>11678</v>
      </c>
      <c r="D17348" s="807" t="s">
        <v>11679</v>
      </c>
      <c r="E17348" s="60">
        <v>147310</v>
      </c>
      <c r="F17348" s="60"/>
      <c r="G17348" s="132">
        <f t="shared" si="354"/>
        <v>-147310</v>
      </c>
      <c r="H17348" s="718" t="s">
        <v>11643</v>
      </c>
    </row>
    <row r="17349" spans="1:8" ht="15" x14ac:dyDescent="0.2">
      <c r="A17349" s="747">
        <v>45232</v>
      </c>
      <c r="B17349" s="43" t="s">
        <v>11566</v>
      </c>
      <c r="C17349" s="65" t="s">
        <v>11680</v>
      </c>
      <c r="D17349" s="807" t="s">
        <v>10831</v>
      </c>
      <c r="E17349" s="60">
        <v>100000</v>
      </c>
      <c r="F17349" s="60"/>
      <c r="G17349" s="132">
        <f t="shared" si="354"/>
        <v>-100000</v>
      </c>
      <c r="H17349" s="718" t="s">
        <v>11643</v>
      </c>
    </row>
    <row r="17350" spans="1:8" ht="15" x14ac:dyDescent="0.2">
      <c r="A17350" s="747">
        <v>45232</v>
      </c>
      <c r="B17350" s="43" t="s">
        <v>10095</v>
      </c>
      <c r="C17350" s="65" t="s">
        <v>9883</v>
      </c>
      <c r="D17350" s="807" t="s">
        <v>11681</v>
      </c>
      <c r="E17350" s="60">
        <v>56840</v>
      </c>
      <c r="F17350" s="60"/>
      <c r="G17350" s="132">
        <f t="shared" si="354"/>
        <v>-56840</v>
      </c>
      <c r="H17350" s="718" t="s">
        <v>11643</v>
      </c>
    </row>
    <row r="17351" spans="1:8" ht="15" x14ac:dyDescent="0.2">
      <c r="A17351" s="747">
        <v>45233</v>
      </c>
      <c r="B17351" s="43" t="s">
        <v>10341</v>
      </c>
      <c r="C17351" s="65" t="s">
        <v>11106</v>
      </c>
      <c r="D17351" s="807" t="s">
        <v>11683</v>
      </c>
      <c r="E17351" s="60">
        <v>2880</v>
      </c>
      <c r="F17351" s="60"/>
      <c r="G17351" s="132">
        <f t="shared" ref="G17351:G17355" si="355">F17351-E17351</f>
        <v>-2880</v>
      </c>
      <c r="H17351" s="718" t="s">
        <v>11643</v>
      </c>
    </row>
    <row r="17352" spans="1:8" ht="15" x14ac:dyDescent="0.2">
      <c r="A17352" s="747">
        <v>45233</v>
      </c>
      <c r="B17352" s="43" t="s">
        <v>103</v>
      </c>
      <c r="C17352" s="65" t="s">
        <v>103</v>
      </c>
      <c r="D17352" s="807" t="s">
        <v>10320</v>
      </c>
      <c r="E17352" s="60">
        <v>3000</v>
      </c>
      <c r="F17352" s="60"/>
      <c r="G17352" s="132">
        <f t="shared" si="355"/>
        <v>-3000</v>
      </c>
      <c r="H17352" s="718" t="s">
        <v>11643</v>
      </c>
    </row>
    <row r="17353" spans="1:8" ht="15" x14ac:dyDescent="0.2">
      <c r="A17353" s="747">
        <v>45233</v>
      </c>
      <c r="B17353" s="43" t="s">
        <v>11389</v>
      </c>
      <c r="C17353" s="65" t="s">
        <v>5434</v>
      </c>
      <c r="D17353" s="807" t="s">
        <v>11684</v>
      </c>
      <c r="E17353" s="60">
        <v>4500</v>
      </c>
      <c r="F17353" s="60"/>
      <c r="G17353" s="132">
        <f t="shared" si="355"/>
        <v>-4500</v>
      </c>
      <c r="H17353" s="718" t="s">
        <v>11643</v>
      </c>
    </row>
    <row r="17354" spans="1:8" ht="15" x14ac:dyDescent="0.2">
      <c r="A17354" s="747">
        <v>45233</v>
      </c>
      <c r="B17354" s="43" t="s">
        <v>10341</v>
      </c>
      <c r="C17354" s="65" t="s">
        <v>5791</v>
      </c>
      <c r="D17354" s="807"/>
      <c r="E17354" s="60">
        <v>3500</v>
      </c>
      <c r="F17354" s="60"/>
      <c r="G17354" s="132">
        <f t="shared" si="355"/>
        <v>-3500</v>
      </c>
      <c r="H17354" s="718" t="s">
        <v>11643</v>
      </c>
    </row>
    <row r="17355" spans="1:8" ht="15" x14ac:dyDescent="0.2">
      <c r="A17355" s="747">
        <v>45233</v>
      </c>
      <c r="B17355" s="43" t="s">
        <v>2957</v>
      </c>
      <c r="C17355" s="65" t="s">
        <v>394</v>
      </c>
      <c r="D17355" s="807" t="s">
        <v>6441</v>
      </c>
      <c r="E17355" s="60">
        <v>3000</v>
      </c>
      <c r="F17355" s="60"/>
      <c r="G17355" s="132">
        <f t="shared" si="355"/>
        <v>-3000</v>
      </c>
      <c r="H17355" s="718" t="s">
        <v>11643</v>
      </c>
    </row>
    <row r="17356" spans="1:8" ht="15" x14ac:dyDescent="0.2">
      <c r="A17356" s="747">
        <v>45233</v>
      </c>
      <c r="B17356" s="43" t="s">
        <v>103</v>
      </c>
      <c r="C17356" s="65" t="s">
        <v>14</v>
      </c>
      <c r="D17356" s="807" t="s">
        <v>11101</v>
      </c>
      <c r="E17356" s="60">
        <v>1400</v>
      </c>
      <c r="F17356" s="60"/>
      <c r="G17356" s="132">
        <f t="shared" ref="G17356:G17361" si="356">F17356-E17356</f>
        <v>-1400</v>
      </c>
      <c r="H17356" s="718" t="s">
        <v>11643</v>
      </c>
    </row>
    <row r="17357" spans="1:8" ht="15" x14ac:dyDescent="0.2">
      <c r="A17357" s="747">
        <v>45233</v>
      </c>
      <c r="B17357" s="43" t="s">
        <v>11389</v>
      </c>
      <c r="C17357" s="65" t="s">
        <v>5791</v>
      </c>
      <c r="D17357" s="807" t="s">
        <v>372</v>
      </c>
      <c r="E17357" s="60">
        <v>250</v>
      </c>
      <c r="F17357" s="60"/>
      <c r="G17357" s="132">
        <f t="shared" si="356"/>
        <v>-250</v>
      </c>
      <c r="H17357" s="718" t="s">
        <v>11643</v>
      </c>
    </row>
    <row r="17358" spans="1:8" ht="15" x14ac:dyDescent="0.2">
      <c r="A17358" s="747">
        <v>45233</v>
      </c>
      <c r="B17358" s="43" t="s">
        <v>11389</v>
      </c>
      <c r="C17358" s="65" t="s">
        <v>11106</v>
      </c>
      <c r="D17358" s="807" t="s">
        <v>11689</v>
      </c>
      <c r="E17358" s="60">
        <v>4200</v>
      </c>
      <c r="F17358" s="60"/>
      <c r="G17358" s="132">
        <f t="shared" si="356"/>
        <v>-4200</v>
      </c>
      <c r="H17358" s="718" t="s">
        <v>11643</v>
      </c>
    </row>
    <row r="17359" spans="1:8" ht="15" x14ac:dyDescent="0.2">
      <c r="A17359" s="747">
        <v>45234</v>
      </c>
      <c r="B17359" s="43" t="s">
        <v>10095</v>
      </c>
      <c r="C17359" s="65" t="s">
        <v>11690</v>
      </c>
      <c r="D17359" s="807" t="s">
        <v>11691</v>
      </c>
      <c r="E17359" s="60">
        <v>2000</v>
      </c>
      <c r="F17359" s="60"/>
      <c r="G17359" s="132">
        <f t="shared" si="356"/>
        <v>-2000</v>
      </c>
      <c r="H17359" s="718" t="s">
        <v>11643</v>
      </c>
    </row>
    <row r="17360" spans="1:8" ht="15" x14ac:dyDescent="0.2">
      <c r="A17360" s="747">
        <v>45234</v>
      </c>
      <c r="B17360" s="43" t="s">
        <v>11389</v>
      </c>
      <c r="C17360" s="65" t="s">
        <v>5434</v>
      </c>
      <c r="D17360" s="807" t="s">
        <v>11682</v>
      </c>
      <c r="E17360" s="60">
        <v>2500</v>
      </c>
      <c r="F17360" s="60"/>
      <c r="G17360" s="132">
        <f t="shared" si="356"/>
        <v>-2500</v>
      </c>
      <c r="H17360" s="718" t="s">
        <v>11643</v>
      </c>
    </row>
    <row r="17361" spans="1:8" ht="15" x14ac:dyDescent="0.2">
      <c r="A17361" s="747">
        <v>45234</v>
      </c>
      <c r="B17361" s="43" t="s">
        <v>10686</v>
      </c>
      <c r="C17361" s="65" t="s">
        <v>8483</v>
      </c>
      <c r="D17361" s="807" t="s">
        <v>11716</v>
      </c>
      <c r="E17361" s="60">
        <v>1300000</v>
      </c>
      <c r="F17361" s="60"/>
      <c r="G17361" s="132">
        <f t="shared" si="356"/>
        <v>-1300000</v>
      </c>
      <c r="H17361" s="718" t="s">
        <v>11643</v>
      </c>
    </row>
    <row r="17362" spans="1:8" ht="15" x14ac:dyDescent="0.2">
      <c r="A17362" s="747">
        <v>45234</v>
      </c>
      <c r="B17362" s="43" t="s">
        <v>103</v>
      </c>
      <c r="C17362" s="65" t="s">
        <v>103</v>
      </c>
      <c r="D17362" s="807" t="s">
        <v>10320</v>
      </c>
      <c r="E17362" s="60">
        <v>3000</v>
      </c>
      <c r="F17362" s="60"/>
      <c r="G17362" s="132">
        <f t="shared" ref="G17362:G17368" si="357">F17362-E17362</f>
        <v>-3000</v>
      </c>
      <c r="H17362" s="718" t="s">
        <v>11643</v>
      </c>
    </row>
    <row r="17363" spans="1:8" ht="15" x14ac:dyDescent="0.2">
      <c r="A17363" s="747">
        <v>45234</v>
      </c>
      <c r="B17363" s="43" t="s">
        <v>10686</v>
      </c>
      <c r="C17363" s="65" t="s">
        <v>14</v>
      </c>
      <c r="D17363" s="807" t="s">
        <v>11718</v>
      </c>
      <c r="E17363" s="60">
        <v>400</v>
      </c>
      <c r="F17363" s="60"/>
      <c r="G17363" s="132">
        <f t="shared" si="357"/>
        <v>-400</v>
      </c>
      <c r="H17363" s="718" t="s">
        <v>11643</v>
      </c>
    </row>
    <row r="17364" spans="1:8" ht="15" x14ac:dyDescent="0.2">
      <c r="A17364" s="747">
        <v>45234</v>
      </c>
      <c r="B17364" s="43" t="s">
        <v>11389</v>
      </c>
      <c r="C17364" s="65" t="s">
        <v>5791</v>
      </c>
      <c r="D17364" s="807" t="s">
        <v>11719</v>
      </c>
      <c r="E17364" s="60">
        <v>1600</v>
      </c>
      <c r="F17364" s="60"/>
      <c r="G17364" s="132">
        <f t="shared" si="357"/>
        <v>-1600</v>
      </c>
      <c r="H17364" s="718" t="s">
        <v>11643</v>
      </c>
    </row>
    <row r="17365" spans="1:8" ht="15" x14ac:dyDescent="0.2">
      <c r="A17365" s="747">
        <v>45234</v>
      </c>
      <c r="B17365" s="43" t="s">
        <v>37</v>
      </c>
      <c r="C17365" s="65" t="s">
        <v>14</v>
      </c>
      <c r="D17365" s="807" t="s">
        <v>11722</v>
      </c>
      <c r="E17365" s="60">
        <v>3000</v>
      </c>
      <c r="F17365" s="60"/>
      <c r="G17365" s="132">
        <f t="shared" si="357"/>
        <v>-3000</v>
      </c>
      <c r="H17365" s="718" t="s">
        <v>11643</v>
      </c>
    </row>
    <row r="17366" spans="1:8" ht="15" x14ac:dyDescent="0.2">
      <c r="A17366" s="747">
        <v>45234</v>
      </c>
      <c r="B17366" s="43" t="s">
        <v>2957</v>
      </c>
      <c r="C17366" s="65" t="s">
        <v>11106</v>
      </c>
      <c r="D17366" s="807" t="s">
        <v>6543</v>
      </c>
      <c r="E17366" s="60">
        <v>4880</v>
      </c>
      <c r="F17366" s="60"/>
      <c r="G17366" s="132">
        <f t="shared" si="357"/>
        <v>-4880</v>
      </c>
      <c r="H17366" s="718" t="s">
        <v>11643</v>
      </c>
    </row>
    <row r="17367" spans="1:8" ht="15" x14ac:dyDescent="0.2">
      <c r="A17367" s="747">
        <v>45234</v>
      </c>
      <c r="B17367" s="43" t="s">
        <v>11120</v>
      </c>
      <c r="C17367" s="65" t="s">
        <v>14</v>
      </c>
      <c r="D17367" s="807" t="s">
        <v>11723</v>
      </c>
      <c r="E17367" s="60">
        <v>730</v>
      </c>
      <c r="F17367" s="60"/>
      <c r="G17367" s="132">
        <f t="shared" si="357"/>
        <v>-730</v>
      </c>
      <c r="H17367" s="718" t="s">
        <v>11643</v>
      </c>
    </row>
    <row r="17368" spans="1:8" ht="15" x14ac:dyDescent="0.2">
      <c r="A17368" s="747">
        <v>45234</v>
      </c>
      <c r="B17368" s="43" t="s">
        <v>10341</v>
      </c>
      <c r="C17368" s="65" t="s">
        <v>14</v>
      </c>
      <c r="D17368" s="807" t="s">
        <v>11724</v>
      </c>
      <c r="E17368" s="60">
        <v>2000</v>
      </c>
      <c r="F17368" s="60"/>
      <c r="G17368" s="132">
        <f t="shared" si="357"/>
        <v>-2000</v>
      </c>
      <c r="H17368" s="718" t="s">
        <v>11643</v>
      </c>
    </row>
    <row r="17369" spans="1:8" ht="15" x14ac:dyDescent="0.2">
      <c r="A17369" s="747">
        <v>45234</v>
      </c>
      <c r="B17369" s="43" t="s">
        <v>10686</v>
      </c>
      <c r="C17369" s="65" t="s">
        <v>11106</v>
      </c>
      <c r="D17369" s="807" t="s">
        <v>11725</v>
      </c>
      <c r="E17369" s="60">
        <v>24400</v>
      </c>
      <c r="F17369" s="60"/>
      <c r="G17369" s="132">
        <f t="shared" ref="G17369:G17378" si="358">F17369-E17369</f>
        <v>-24400</v>
      </c>
      <c r="H17369" s="718" t="s">
        <v>11643</v>
      </c>
    </row>
    <row r="17370" spans="1:8" ht="15" x14ac:dyDescent="0.2">
      <c r="A17370" s="747">
        <v>45234</v>
      </c>
      <c r="B17370" s="43" t="s">
        <v>10095</v>
      </c>
      <c r="C17370" s="65" t="s">
        <v>5791</v>
      </c>
      <c r="D17370" s="807" t="s">
        <v>372</v>
      </c>
      <c r="E17370" s="60">
        <v>400</v>
      </c>
      <c r="F17370" s="60"/>
      <c r="G17370" s="132">
        <f t="shared" si="358"/>
        <v>-400</v>
      </c>
      <c r="H17370" s="718" t="s">
        <v>11643</v>
      </c>
    </row>
    <row r="17371" spans="1:8" ht="15" x14ac:dyDescent="0.2">
      <c r="A17371" s="747">
        <v>45234</v>
      </c>
      <c r="B17371" s="43" t="s">
        <v>11389</v>
      </c>
      <c r="C17371" s="65" t="s">
        <v>5791</v>
      </c>
      <c r="D17371" s="807" t="s">
        <v>372</v>
      </c>
      <c r="E17371" s="60">
        <v>270</v>
      </c>
      <c r="F17371" s="60"/>
      <c r="G17371" s="132">
        <f t="shared" si="358"/>
        <v>-270</v>
      </c>
      <c r="H17371" s="718" t="s">
        <v>11643</v>
      </c>
    </row>
    <row r="17372" spans="1:8" ht="15" x14ac:dyDescent="0.2">
      <c r="A17372" s="747">
        <v>45236</v>
      </c>
      <c r="B17372" s="43" t="s">
        <v>11425</v>
      </c>
      <c r="C17372" s="65" t="s">
        <v>11106</v>
      </c>
      <c r="D17372" s="807" t="s">
        <v>11727</v>
      </c>
      <c r="E17372" s="60">
        <v>2480</v>
      </c>
      <c r="F17372" s="60"/>
      <c r="G17372" s="132">
        <f t="shared" si="358"/>
        <v>-2480</v>
      </c>
      <c r="H17372" s="718" t="s">
        <v>11643</v>
      </c>
    </row>
    <row r="17373" spans="1:8" ht="15" x14ac:dyDescent="0.2">
      <c r="A17373" s="747">
        <v>45236</v>
      </c>
      <c r="B17373" s="43" t="s">
        <v>10686</v>
      </c>
      <c r="C17373" s="65" t="s">
        <v>11106</v>
      </c>
      <c r="D17373" s="807" t="s">
        <v>11728</v>
      </c>
      <c r="E17373" s="60">
        <v>18850</v>
      </c>
      <c r="F17373" s="60"/>
      <c r="G17373" s="132">
        <f t="shared" si="358"/>
        <v>-18850</v>
      </c>
      <c r="H17373" s="718" t="s">
        <v>11643</v>
      </c>
    </row>
    <row r="17374" spans="1:8" ht="15" x14ac:dyDescent="0.2">
      <c r="A17374" s="747">
        <v>45236</v>
      </c>
      <c r="B17374" s="43" t="s">
        <v>10686</v>
      </c>
      <c r="C17374" s="65" t="s">
        <v>11106</v>
      </c>
      <c r="D17374" s="807" t="s">
        <v>2289</v>
      </c>
      <c r="E17374" s="60">
        <v>1850</v>
      </c>
      <c r="F17374" s="60"/>
      <c r="G17374" s="132">
        <f t="shared" si="358"/>
        <v>-1850</v>
      </c>
      <c r="H17374" s="718" t="s">
        <v>11643</v>
      </c>
    </row>
    <row r="17375" spans="1:8" ht="15" x14ac:dyDescent="0.2">
      <c r="A17375" s="747">
        <v>45236</v>
      </c>
      <c r="B17375" s="43" t="s">
        <v>11389</v>
      </c>
      <c r="C17375" s="65" t="s">
        <v>11106</v>
      </c>
      <c r="D17375" s="807" t="s">
        <v>2289</v>
      </c>
      <c r="E17375" s="60">
        <v>7560</v>
      </c>
      <c r="F17375" s="60"/>
      <c r="G17375" s="132">
        <f t="shared" si="358"/>
        <v>-7560</v>
      </c>
      <c r="H17375" s="718" t="s">
        <v>11643</v>
      </c>
    </row>
    <row r="17376" spans="1:8" ht="15" x14ac:dyDescent="0.2">
      <c r="A17376" s="747">
        <v>45236</v>
      </c>
      <c r="B17376" s="43" t="s">
        <v>11389</v>
      </c>
      <c r="C17376" s="65" t="s">
        <v>11106</v>
      </c>
      <c r="D17376" s="807" t="s">
        <v>2289</v>
      </c>
      <c r="E17376" s="60">
        <v>1500</v>
      </c>
      <c r="F17376" s="60"/>
      <c r="G17376" s="132">
        <f t="shared" si="358"/>
        <v>-1500</v>
      </c>
      <c r="H17376" s="718" t="s">
        <v>11643</v>
      </c>
    </row>
    <row r="17377" spans="1:8" ht="15" x14ac:dyDescent="0.2">
      <c r="A17377" s="747">
        <v>45236</v>
      </c>
      <c r="B17377" s="43" t="s">
        <v>10686</v>
      </c>
      <c r="C17377" s="65" t="s">
        <v>5791</v>
      </c>
      <c r="D17377" s="807" t="s">
        <v>372</v>
      </c>
      <c r="E17377" s="60">
        <v>700</v>
      </c>
      <c r="F17377" s="60"/>
      <c r="G17377" s="132">
        <f t="shared" si="358"/>
        <v>-700</v>
      </c>
      <c r="H17377" s="718" t="s">
        <v>11643</v>
      </c>
    </row>
    <row r="17378" spans="1:8" ht="15" x14ac:dyDescent="0.2">
      <c r="A17378" s="747">
        <v>45236</v>
      </c>
      <c r="B17378" s="43" t="s">
        <v>11389</v>
      </c>
      <c r="C17378" s="65" t="s">
        <v>14</v>
      </c>
      <c r="D17378" s="807" t="s">
        <v>394</v>
      </c>
      <c r="E17378" s="60">
        <v>4100</v>
      </c>
      <c r="F17378" s="60"/>
      <c r="G17378" s="132">
        <f t="shared" si="358"/>
        <v>-4100</v>
      </c>
      <c r="H17378" s="718" t="s">
        <v>11643</v>
      </c>
    </row>
    <row r="17379" spans="1:8" ht="15" x14ac:dyDescent="0.2">
      <c r="A17379" s="747">
        <v>45236</v>
      </c>
      <c r="B17379" s="43" t="s">
        <v>11566</v>
      </c>
      <c r="C17379" s="65" t="s">
        <v>11106</v>
      </c>
      <c r="D17379" s="807" t="s">
        <v>11730</v>
      </c>
      <c r="E17379" s="60">
        <v>9000</v>
      </c>
      <c r="F17379" s="60"/>
      <c r="G17379" s="132">
        <f t="shared" ref="G17379:G17389" si="359">F17379-E17379</f>
        <v>-9000</v>
      </c>
      <c r="H17379" s="718" t="s">
        <v>11643</v>
      </c>
    </row>
    <row r="17380" spans="1:8" ht="15" x14ac:dyDescent="0.2">
      <c r="A17380" s="747">
        <v>45236</v>
      </c>
      <c r="B17380" s="43" t="s">
        <v>11020</v>
      </c>
      <c r="C17380" s="65" t="s">
        <v>11106</v>
      </c>
      <c r="D17380" s="807" t="s">
        <v>11731</v>
      </c>
      <c r="E17380" s="60">
        <v>9000</v>
      </c>
      <c r="F17380" s="60"/>
      <c r="G17380" s="132">
        <f t="shared" si="359"/>
        <v>-9000</v>
      </c>
      <c r="H17380" s="718" t="s">
        <v>11643</v>
      </c>
    </row>
    <row r="17381" spans="1:8" ht="15" x14ac:dyDescent="0.2">
      <c r="A17381" s="747">
        <v>45236</v>
      </c>
      <c r="B17381" s="43" t="s">
        <v>11020</v>
      </c>
      <c r="C17381" s="65" t="s">
        <v>5791</v>
      </c>
      <c r="D17381" s="807" t="s">
        <v>372</v>
      </c>
      <c r="E17381" s="60">
        <v>1600</v>
      </c>
      <c r="F17381" s="60"/>
      <c r="G17381" s="132">
        <f t="shared" si="359"/>
        <v>-1600</v>
      </c>
      <c r="H17381" s="718" t="s">
        <v>11643</v>
      </c>
    </row>
    <row r="17382" spans="1:8" ht="15" x14ac:dyDescent="0.2">
      <c r="A17382" s="747">
        <v>45236</v>
      </c>
      <c r="B17382" s="43" t="s">
        <v>10686</v>
      </c>
      <c r="C17382" s="65" t="s">
        <v>11106</v>
      </c>
      <c r="D17382" s="807" t="s">
        <v>10275</v>
      </c>
      <c r="E17382" s="60">
        <v>9750</v>
      </c>
      <c r="F17382" s="60"/>
      <c r="G17382" s="132">
        <f t="shared" si="359"/>
        <v>-9750</v>
      </c>
      <c r="H17382" s="718" t="s">
        <v>11643</v>
      </c>
    </row>
    <row r="17383" spans="1:8" ht="15" x14ac:dyDescent="0.2">
      <c r="A17383" s="747">
        <v>45236</v>
      </c>
      <c r="B17383" s="43" t="s">
        <v>10341</v>
      </c>
      <c r="C17383" s="65" t="s">
        <v>11106</v>
      </c>
      <c r="D17383" s="807" t="s">
        <v>10275</v>
      </c>
      <c r="E17383" s="60">
        <v>9750</v>
      </c>
      <c r="F17383" s="60"/>
      <c r="G17383" s="132">
        <f t="shared" si="359"/>
        <v>-9750</v>
      </c>
      <c r="H17383" s="718" t="s">
        <v>11643</v>
      </c>
    </row>
    <row r="17384" spans="1:8" ht="15" x14ac:dyDescent="0.2">
      <c r="A17384" s="747">
        <v>45236</v>
      </c>
      <c r="B17384" s="43" t="s">
        <v>11732</v>
      </c>
      <c r="C17384" s="65" t="s">
        <v>11733</v>
      </c>
      <c r="D17384" s="807" t="s">
        <v>1164</v>
      </c>
      <c r="E17384" s="60">
        <v>25000</v>
      </c>
      <c r="F17384" s="60"/>
      <c r="G17384" s="132">
        <f t="shared" si="359"/>
        <v>-25000</v>
      </c>
      <c r="H17384" s="718" t="s">
        <v>11643</v>
      </c>
    </row>
    <row r="17385" spans="1:8" ht="15" x14ac:dyDescent="0.2">
      <c r="A17385" s="747">
        <v>45236</v>
      </c>
      <c r="B17385" s="43" t="s">
        <v>103</v>
      </c>
      <c r="C17385" s="65" t="s">
        <v>103</v>
      </c>
      <c r="D17385" s="807" t="s">
        <v>10320</v>
      </c>
      <c r="E17385" s="60">
        <v>3000</v>
      </c>
      <c r="F17385" s="60"/>
      <c r="G17385" s="132">
        <f t="shared" si="359"/>
        <v>-3000</v>
      </c>
      <c r="H17385" s="718" t="s">
        <v>11643</v>
      </c>
    </row>
    <row r="17386" spans="1:8" ht="15" x14ac:dyDescent="0.2">
      <c r="A17386" s="747">
        <v>45237</v>
      </c>
      <c r="B17386" s="43" t="s">
        <v>10341</v>
      </c>
      <c r="C17386" s="65" t="s">
        <v>11106</v>
      </c>
      <c r="D17386" s="807" t="s">
        <v>11736</v>
      </c>
      <c r="E17386" s="60">
        <v>3100</v>
      </c>
      <c r="F17386" s="60"/>
      <c r="G17386" s="132">
        <f t="shared" si="359"/>
        <v>-3100</v>
      </c>
      <c r="H17386" s="718" t="s">
        <v>11643</v>
      </c>
    </row>
    <row r="17387" spans="1:8" ht="15" x14ac:dyDescent="0.2">
      <c r="A17387" s="747">
        <v>45237</v>
      </c>
      <c r="B17387" s="43" t="s">
        <v>10686</v>
      </c>
      <c r="C17387" s="65" t="s">
        <v>14</v>
      </c>
      <c r="D17387" s="807" t="s">
        <v>11737</v>
      </c>
      <c r="E17387" s="60">
        <v>2000</v>
      </c>
      <c r="F17387" s="60"/>
      <c r="G17387" s="132">
        <f t="shared" si="359"/>
        <v>-2000</v>
      </c>
      <c r="H17387" s="718" t="s">
        <v>11643</v>
      </c>
    </row>
    <row r="17388" spans="1:8" ht="15" x14ac:dyDescent="0.2">
      <c r="A17388" s="747">
        <v>45237</v>
      </c>
      <c r="B17388" s="43" t="s">
        <v>2957</v>
      </c>
      <c r="C17388" s="65" t="s">
        <v>11106</v>
      </c>
      <c r="D17388" s="807" t="s">
        <v>7447</v>
      </c>
      <c r="E17388" s="60">
        <v>8110</v>
      </c>
      <c r="F17388" s="60"/>
      <c r="G17388" s="132">
        <f t="shared" si="359"/>
        <v>-8110</v>
      </c>
      <c r="H17388" s="718" t="s">
        <v>11643</v>
      </c>
    </row>
    <row r="17389" spans="1:8" ht="15" x14ac:dyDescent="0.2">
      <c r="A17389" s="747">
        <v>45237</v>
      </c>
      <c r="B17389" s="43" t="s">
        <v>11738</v>
      </c>
      <c r="C17389" s="65" t="s">
        <v>11106</v>
      </c>
      <c r="D17389" s="807" t="s">
        <v>7127</v>
      </c>
      <c r="E17389" s="60">
        <v>964</v>
      </c>
      <c r="F17389" s="60"/>
      <c r="G17389" s="132">
        <f t="shared" si="359"/>
        <v>-964</v>
      </c>
      <c r="H17389" s="718" t="s">
        <v>11643</v>
      </c>
    </row>
    <row r="17390" spans="1:8" ht="15" x14ac:dyDescent="0.2">
      <c r="A17390" s="747">
        <v>45237</v>
      </c>
      <c r="B17390" s="43" t="s">
        <v>10686</v>
      </c>
      <c r="C17390" s="65" t="s">
        <v>11106</v>
      </c>
      <c r="D17390" s="807" t="s">
        <v>11741</v>
      </c>
      <c r="E17390" s="60">
        <v>59990</v>
      </c>
      <c r="F17390" s="60"/>
      <c r="G17390" s="132">
        <f t="shared" ref="G17390:G17431" si="360">F17390-E17390</f>
        <v>-59990</v>
      </c>
      <c r="H17390" s="718" t="s">
        <v>11643</v>
      </c>
    </row>
    <row r="17391" spans="1:8" ht="15" x14ac:dyDescent="0.2">
      <c r="A17391" s="747">
        <v>45237</v>
      </c>
      <c r="B17391" s="43" t="s">
        <v>11205</v>
      </c>
      <c r="C17391" s="65" t="s">
        <v>11106</v>
      </c>
      <c r="D17391" s="807" t="s">
        <v>11742</v>
      </c>
      <c r="E17391" s="60">
        <v>15500</v>
      </c>
      <c r="F17391" s="60"/>
      <c r="G17391" s="132">
        <f t="shared" si="360"/>
        <v>-15500</v>
      </c>
      <c r="H17391" s="718" t="s">
        <v>11643</v>
      </c>
    </row>
    <row r="17392" spans="1:8" ht="15" x14ac:dyDescent="0.2">
      <c r="A17392" s="747">
        <v>45237</v>
      </c>
      <c r="B17392" s="43" t="s">
        <v>11566</v>
      </c>
      <c r="C17392" s="65" t="s">
        <v>11106</v>
      </c>
      <c r="D17392" s="807" t="s">
        <v>11743</v>
      </c>
      <c r="E17392" s="60">
        <v>3750</v>
      </c>
      <c r="F17392" s="60"/>
      <c r="G17392" s="132">
        <f t="shared" si="360"/>
        <v>-3750</v>
      </c>
      <c r="H17392" s="718" t="s">
        <v>11643</v>
      </c>
    </row>
    <row r="17393" spans="1:8" ht="15" x14ac:dyDescent="0.2">
      <c r="A17393" s="747">
        <v>45237</v>
      </c>
      <c r="B17393" s="43" t="s">
        <v>103</v>
      </c>
      <c r="C17393" s="65" t="s">
        <v>1504</v>
      </c>
      <c r="D17393" s="807" t="s">
        <v>372</v>
      </c>
      <c r="E17393" s="60">
        <v>2200</v>
      </c>
      <c r="F17393" s="60"/>
      <c r="G17393" s="132">
        <f t="shared" si="360"/>
        <v>-2200</v>
      </c>
      <c r="H17393" s="718" t="s">
        <v>11643</v>
      </c>
    </row>
    <row r="17394" spans="1:8" ht="15" x14ac:dyDescent="0.2">
      <c r="A17394" s="747">
        <v>45237</v>
      </c>
      <c r="B17394" s="43" t="s">
        <v>10686</v>
      </c>
      <c r="C17394" s="65" t="s">
        <v>5791</v>
      </c>
      <c r="D17394" s="807" t="s">
        <v>372</v>
      </c>
      <c r="E17394" s="60">
        <v>1600</v>
      </c>
      <c r="F17394" s="60"/>
      <c r="G17394" s="132">
        <f t="shared" si="360"/>
        <v>-1600</v>
      </c>
      <c r="H17394" s="718" t="s">
        <v>11643</v>
      </c>
    </row>
    <row r="17395" spans="1:8" ht="15" x14ac:dyDescent="0.2">
      <c r="A17395" s="747">
        <v>45237</v>
      </c>
      <c r="B17395" s="43" t="s">
        <v>11566</v>
      </c>
      <c r="C17395" s="65" t="s">
        <v>5791</v>
      </c>
      <c r="D17395" s="807" t="s">
        <v>372</v>
      </c>
      <c r="E17395" s="60">
        <v>500</v>
      </c>
      <c r="F17395" s="60"/>
      <c r="G17395" s="132">
        <f t="shared" si="360"/>
        <v>-500</v>
      </c>
      <c r="H17395" s="718" t="s">
        <v>11643</v>
      </c>
    </row>
    <row r="17396" spans="1:8" ht="15" x14ac:dyDescent="0.2">
      <c r="A17396" s="747">
        <v>45237</v>
      </c>
      <c r="B17396" s="43" t="s">
        <v>11205</v>
      </c>
      <c r="C17396" s="65" t="s">
        <v>5791</v>
      </c>
      <c r="D17396" s="807" t="s">
        <v>372</v>
      </c>
      <c r="E17396" s="60">
        <v>250</v>
      </c>
      <c r="F17396" s="60"/>
      <c r="G17396" s="132">
        <f t="shared" si="360"/>
        <v>-250</v>
      </c>
      <c r="H17396" s="718" t="s">
        <v>11643</v>
      </c>
    </row>
    <row r="17397" spans="1:8" ht="15" x14ac:dyDescent="0.2">
      <c r="A17397" s="747">
        <v>45238</v>
      </c>
      <c r="B17397" s="43" t="s">
        <v>11746</v>
      </c>
      <c r="C17397" s="65" t="s">
        <v>11747</v>
      </c>
      <c r="D17397" s="807" t="s">
        <v>11748</v>
      </c>
      <c r="E17397" s="60">
        <v>20000</v>
      </c>
      <c r="F17397" s="60"/>
      <c r="G17397" s="132">
        <f t="shared" si="360"/>
        <v>-20000</v>
      </c>
      <c r="H17397" s="718" t="s">
        <v>11643</v>
      </c>
    </row>
    <row r="17398" spans="1:8" ht="15" x14ac:dyDescent="0.2">
      <c r="A17398" s="747">
        <v>45238</v>
      </c>
      <c r="B17398" s="43" t="s">
        <v>103</v>
      </c>
      <c r="C17398" s="65" t="s">
        <v>103</v>
      </c>
      <c r="D17398" s="807" t="s">
        <v>10320</v>
      </c>
      <c r="E17398" s="60">
        <v>3000</v>
      </c>
      <c r="F17398" s="60"/>
      <c r="G17398" s="132">
        <f t="shared" si="360"/>
        <v>-3000</v>
      </c>
      <c r="H17398" s="718" t="s">
        <v>11643</v>
      </c>
    </row>
    <row r="17399" spans="1:8" ht="15" x14ac:dyDescent="0.2">
      <c r="A17399" s="747">
        <v>45238</v>
      </c>
      <c r="B17399" s="43" t="s">
        <v>9463</v>
      </c>
      <c r="C17399" s="65" t="s">
        <v>14</v>
      </c>
      <c r="D17399" s="807" t="s">
        <v>11752</v>
      </c>
      <c r="E17399" s="60">
        <v>1000</v>
      </c>
      <c r="F17399" s="60"/>
      <c r="G17399" s="132">
        <f t="shared" si="360"/>
        <v>-1000</v>
      </c>
      <c r="H17399" s="718" t="s">
        <v>11643</v>
      </c>
    </row>
    <row r="17400" spans="1:8" ht="15" x14ac:dyDescent="0.2">
      <c r="A17400" s="747">
        <v>45238</v>
      </c>
      <c r="B17400" s="43" t="s">
        <v>11389</v>
      </c>
      <c r="C17400" s="65" t="s">
        <v>11106</v>
      </c>
      <c r="D17400" s="807" t="s">
        <v>11753</v>
      </c>
      <c r="E17400" s="60">
        <v>4920</v>
      </c>
      <c r="F17400" s="60"/>
      <c r="G17400" s="132">
        <f t="shared" si="360"/>
        <v>-4920</v>
      </c>
      <c r="H17400" s="718" t="s">
        <v>11643</v>
      </c>
    </row>
    <row r="17401" spans="1:8" ht="15" x14ac:dyDescent="0.2">
      <c r="A17401" s="747">
        <v>45238</v>
      </c>
      <c r="B17401" s="43" t="s">
        <v>10686</v>
      </c>
      <c r="C17401" s="65" t="s">
        <v>11106</v>
      </c>
      <c r="D17401" s="807" t="s">
        <v>11753</v>
      </c>
      <c r="E17401" s="60">
        <v>6120</v>
      </c>
      <c r="F17401" s="60"/>
      <c r="G17401" s="132">
        <f t="shared" si="360"/>
        <v>-6120</v>
      </c>
      <c r="H17401" s="718" t="s">
        <v>11643</v>
      </c>
    </row>
    <row r="17402" spans="1:8" ht="15" x14ac:dyDescent="0.2">
      <c r="A17402" s="747">
        <v>45238</v>
      </c>
      <c r="B17402" s="43" t="s">
        <v>11425</v>
      </c>
      <c r="C17402" s="65" t="s">
        <v>11754</v>
      </c>
      <c r="D17402" s="807" t="s">
        <v>11755</v>
      </c>
      <c r="E17402" s="60">
        <v>7200</v>
      </c>
      <c r="F17402" s="60"/>
      <c r="G17402" s="132">
        <f t="shared" si="360"/>
        <v>-7200</v>
      </c>
      <c r="H17402" s="718" t="s">
        <v>11643</v>
      </c>
    </row>
    <row r="17403" spans="1:8" ht="15" x14ac:dyDescent="0.2">
      <c r="A17403" s="747">
        <v>45238</v>
      </c>
      <c r="C17403" s="65" t="s">
        <v>5457</v>
      </c>
      <c r="D17403" s="807" t="s">
        <v>11412</v>
      </c>
      <c r="E17403" s="60">
        <v>5000</v>
      </c>
      <c r="F17403" s="60"/>
      <c r="G17403" s="132">
        <f t="shared" si="360"/>
        <v>-5000</v>
      </c>
      <c r="H17403" s="718" t="s">
        <v>11643</v>
      </c>
    </row>
    <row r="17404" spans="1:8" ht="15" x14ac:dyDescent="0.2">
      <c r="A17404" s="747">
        <v>45238</v>
      </c>
      <c r="B17404" s="43" t="s">
        <v>11756</v>
      </c>
      <c r="C17404" s="65" t="s">
        <v>5791</v>
      </c>
      <c r="D17404" s="807" t="s">
        <v>372</v>
      </c>
      <c r="E17404" s="60">
        <v>2700</v>
      </c>
      <c r="F17404" s="60"/>
      <c r="G17404" s="132">
        <f t="shared" si="360"/>
        <v>-2700</v>
      </c>
      <c r="H17404" s="718" t="s">
        <v>11643</v>
      </c>
    </row>
    <row r="17405" spans="1:8" ht="15" x14ac:dyDescent="0.2">
      <c r="A17405" s="747">
        <v>45238</v>
      </c>
      <c r="B17405" s="43" t="s">
        <v>11389</v>
      </c>
      <c r="C17405" s="65" t="s">
        <v>5791</v>
      </c>
      <c r="D17405" s="807" t="s">
        <v>11757</v>
      </c>
      <c r="E17405" s="60">
        <v>770</v>
      </c>
      <c r="F17405" s="60"/>
      <c r="G17405" s="132">
        <f t="shared" si="360"/>
        <v>-770</v>
      </c>
      <c r="H17405" s="718" t="s">
        <v>11643</v>
      </c>
    </row>
    <row r="17406" spans="1:8" ht="15" x14ac:dyDescent="0.2">
      <c r="A17406" s="747">
        <v>45240</v>
      </c>
      <c r="B17406" s="43" t="s">
        <v>11205</v>
      </c>
      <c r="C17406" s="65" t="s">
        <v>5791</v>
      </c>
      <c r="D17406" s="807" t="s">
        <v>372</v>
      </c>
      <c r="E17406" s="60">
        <v>2400</v>
      </c>
      <c r="F17406" s="60"/>
      <c r="G17406" s="132">
        <f t="shared" si="360"/>
        <v>-2400</v>
      </c>
      <c r="H17406" s="718" t="s">
        <v>11643</v>
      </c>
    </row>
    <row r="17407" spans="1:8" ht="15" x14ac:dyDescent="0.2">
      <c r="A17407" s="747">
        <v>45240</v>
      </c>
      <c r="C17407" s="65" t="s">
        <v>3738</v>
      </c>
      <c r="D17407" s="807" t="s">
        <v>11760</v>
      </c>
      <c r="E17407" s="60">
        <v>65600</v>
      </c>
      <c r="F17407" s="60"/>
      <c r="G17407" s="132">
        <f t="shared" si="360"/>
        <v>-65600</v>
      </c>
      <c r="H17407" s="718" t="s">
        <v>11643</v>
      </c>
    </row>
    <row r="17408" spans="1:8" ht="15" x14ac:dyDescent="0.2">
      <c r="A17408" s="747">
        <v>45240</v>
      </c>
      <c r="B17408" s="43" t="s">
        <v>11425</v>
      </c>
      <c r="C17408" s="65" t="s">
        <v>10172</v>
      </c>
      <c r="D17408" s="807" t="s">
        <v>6987</v>
      </c>
      <c r="E17408" s="60">
        <v>50000</v>
      </c>
      <c r="F17408" s="60"/>
      <c r="G17408" s="132">
        <f t="shared" si="360"/>
        <v>-50000</v>
      </c>
      <c r="H17408" s="718" t="s">
        <v>11643</v>
      </c>
    </row>
    <row r="17409" spans="1:8" ht="15" x14ac:dyDescent="0.2">
      <c r="A17409" s="747">
        <v>45240</v>
      </c>
      <c r="B17409" s="43" t="s">
        <v>10686</v>
      </c>
      <c r="C17409" s="65" t="s">
        <v>2206</v>
      </c>
      <c r="D17409" s="807" t="s">
        <v>11761</v>
      </c>
      <c r="E17409" s="60">
        <v>9500</v>
      </c>
      <c r="F17409" s="60"/>
      <c r="G17409" s="132">
        <f t="shared" si="360"/>
        <v>-9500</v>
      </c>
      <c r="H17409" s="718" t="s">
        <v>11643</v>
      </c>
    </row>
    <row r="17410" spans="1:8" ht="15" x14ac:dyDescent="0.2">
      <c r="A17410" s="747">
        <v>45240</v>
      </c>
      <c r="B17410" s="43" t="s">
        <v>11020</v>
      </c>
      <c r="C17410" s="65" t="s">
        <v>288</v>
      </c>
      <c r="D17410" s="807" t="s">
        <v>8758</v>
      </c>
      <c r="E17410" s="60">
        <v>1000</v>
      </c>
      <c r="F17410" s="60"/>
      <c r="G17410" s="132">
        <f t="shared" si="360"/>
        <v>-1000</v>
      </c>
      <c r="H17410" s="718" t="s">
        <v>11643</v>
      </c>
    </row>
    <row r="17411" spans="1:8" ht="15" x14ac:dyDescent="0.2">
      <c r="A17411" s="747">
        <v>45240</v>
      </c>
      <c r="B17411" s="43" t="s">
        <v>10686</v>
      </c>
      <c r="C17411" s="65" t="s">
        <v>10446</v>
      </c>
      <c r="D17411" s="807" t="s">
        <v>372</v>
      </c>
      <c r="E17411" s="60">
        <v>750</v>
      </c>
      <c r="F17411" s="60"/>
      <c r="G17411" s="132">
        <f t="shared" si="360"/>
        <v>-750</v>
      </c>
      <c r="H17411" s="718" t="s">
        <v>11643</v>
      </c>
    </row>
    <row r="17412" spans="1:8" ht="15" x14ac:dyDescent="0.2">
      <c r="A17412" s="747">
        <v>45240</v>
      </c>
      <c r="B17412" s="43" t="s">
        <v>10341</v>
      </c>
      <c r="C17412" s="65" t="s">
        <v>5791</v>
      </c>
      <c r="D17412" s="807" t="s">
        <v>372</v>
      </c>
      <c r="E17412" s="60">
        <v>4200</v>
      </c>
      <c r="F17412" s="60"/>
      <c r="G17412" s="132">
        <f t="shared" si="360"/>
        <v>-4200</v>
      </c>
      <c r="H17412" s="718" t="s">
        <v>11643</v>
      </c>
    </row>
    <row r="17413" spans="1:8" ht="15" x14ac:dyDescent="0.2">
      <c r="A17413" s="747">
        <v>45240</v>
      </c>
      <c r="B17413" s="43" t="s">
        <v>10095</v>
      </c>
      <c r="C17413" s="65" t="s">
        <v>9568</v>
      </c>
      <c r="D17413" s="807" t="s">
        <v>5911</v>
      </c>
      <c r="E17413" s="60">
        <v>1000</v>
      </c>
      <c r="F17413" s="60"/>
      <c r="G17413" s="132">
        <f t="shared" si="360"/>
        <v>-1000</v>
      </c>
      <c r="H17413" s="718" t="s">
        <v>11643</v>
      </c>
    </row>
    <row r="17414" spans="1:8" ht="15" x14ac:dyDescent="0.2">
      <c r="A17414" s="747">
        <v>45240</v>
      </c>
      <c r="B17414" s="43" t="s">
        <v>11020</v>
      </c>
      <c r="C17414" s="65" t="s">
        <v>5791</v>
      </c>
      <c r="D17414" s="807" t="s">
        <v>372</v>
      </c>
      <c r="E17414" s="60">
        <v>1500</v>
      </c>
      <c r="F17414" s="60"/>
      <c r="G17414" s="132">
        <f t="shared" si="360"/>
        <v>-1500</v>
      </c>
      <c r="H17414" s="718" t="s">
        <v>11643</v>
      </c>
    </row>
    <row r="17415" spans="1:8" ht="15" x14ac:dyDescent="0.2">
      <c r="A17415" s="747">
        <v>45240</v>
      </c>
      <c r="B17415" s="43" t="s">
        <v>11756</v>
      </c>
      <c r="C17415" s="65" t="s">
        <v>288</v>
      </c>
      <c r="D17415" s="807" t="s">
        <v>10004</v>
      </c>
      <c r="E17415" s="60">
        <v>800</v>
      </c>
      <c r="F17415" s="60"/>
      <c r="G17415" s="132">
        <f t="shared" si="360"/>
        <v>-800</v>
      </c>
      <c r="H17415" s="718" t="s">
        <v>11643</v>
      </c>
    </row>
    <row r="17416" spans="1:8" ht="15" x14ac:dyDescent="0.2">
      <c r="A17416" s="747">
        <v>45240</v>
      </c>
      <c r="B17416" s="43" t="s">
        <v>11020</v>
      </c>
      <c r="C17416" s="65" t="s">
        <v>5434</v>
      </c>
      <c r="D17416" s="807" t="s">
        <v>11763</v>
      </c>
      <c r="E17416" s="60">
        <v>10100</v>
      </c>
      <c r="F17416" s="60"/>
      <c r="G17416" s="132">
        <f t="shared" si="360"/>
        <v>-10100</v>
      </c>
      <c r="H17416" s="718" t="s">
        <v>11643</v>
      </c>
    </row>
    <row r="17417" spans="1:8" ht="15" x14ac:dyDescent="0.2">
      <c r="A17417" s="747">
        <v>45240</v>
      </c>
      <c r="B17417" s="43" t="s">
        <v>11020</v>
      </c>
      <c r="C17417" s="65" t="s">
        <v>11106</v>
      </c>
      <c r="D17417" s="807" t="s">
        <v>11764</v>
      </c>
      <c r="E17417" s="60">
        <v>14630</v>
      </c>
      <c r="F17417" s="60"/>
      <c r="G17417" s="132">
        <f t="shared" si="360"/>
        <v>-14630</v>
      </c>
      <c r="H17417" s="718" t="s">
        <v>11643</v>
      </c>
    </row>
    <row r="17418" spans="1:8" ht="15" x14ac:dyDescent="0.2">
      <c r="A17418" s="747">
        <v>45241</v>
      </c>
      <c r="B17418" s="43" t="s">
        <v>103</v>
      </c>
      <c r="C17418" s="65" t="s">
        <v>103</v>
      </c>
      <c r="D17418" s="807" t="s">
        <v>10320</v>
      </c>
      <c r="E17418" s="60">
        <v>1000</v>
      </c>
      <c r="F17418" s="60"/>
      <c r="G17418" s="132">
        <f t="shared" si="360"/>
        <v>-1000</v>
      </c>
      <c r="H17418" s="718" t="s">
        <v>11643</v>
      </c>
    </row>
    <row r="17419" spans="1:8" ht="15" x14ac:dyDescent="0.2">
      <c r="A17419" s="747">
        <v>45241</v>
      </c>
      <c r="B17419" s="43" t="s">
        <v>11738</v>
      </c>
      <c r="C17419" s="65" t="s">
        <v>5791</v>
      </c>
      <c r="D17419" s="807" t="s">
        <v>372</v>
      </c>
      <c r="E17419" s="60">
        <v>1200</v>
      </c>
      <c r="F17419" s="60"/>
      <c r="G17419" s="132">
        <f t="shared" si="360"/>
        <v>-1200</v>
      </c>
      <c r="H17419" s="718" t="s">
        <v>11643</v>
      </c>
    </row>
    <row r="17420" spans="1:8" ht="15" x14ac:dyDescent="0.2">
      <c r="A17420" s="747">
        <v>45241</v>
      </c>
      <c r="B17420" s="43" t="s">
        <v>2957</v>
      </c>
      <c r="C17420" s="65" t="s">
        <v>11106</v>
      </c>
      <c r="D17420" s="807" t="s">
        <v>7447</v>
      </c>
      <c r="E17420" s="60">
        <v>8000</v>
      </c>
      <c r="F17420" s="60"/>
      <c r="G17420" s="132">
        <f t="shared" si="360"/>
        <v>-8000</v>
      </c>
      <c r="H17420" s="718" t="s">
        <v>11643</v>
      </c>
    </row>
    <row r="17421" spans="1:8" ht="15" x14ac:dyDescent="0.2">
      <c r="A17421" s="747">
        <v>45241</v>
      </c>
      <c r="B17421" s="43" t="s">
        <v>11389</v>
      </c>
      <c r="C17421" s="65" t="s">
        <v>11106</v>
      </c>
      <c r="D17421" s="807" t="s">
        <v>7447</v>
      </c>
      <c r="E17421" s="60">
        <v>1750</v>
      </c>
      <c r="F17421" s="60"/>
      <c r="G17421" s="132">
        <f t="shared" si="360"/>
        <v>-1750</v>
      </c>
      <c r="H17421" s="718" t="s">
        <v>11643</v>
      </c>
    </row>
    <row r="17422" spans="1:8" ht="15" x14ac:dyDescent="0.2">
      <c r="A17422" s="747">
        <v>45241</v>
      </c>
      <c r="B17422" s="43" t="s">
        <v>103</v>
      </c>
      <c r="C17422" s="65" t="s">
        <v>10172</v>
      </c>
      <c r="D17422" s="807" t="s">
        <v>11765</v>
      </c>
      <c r="E17422" s="60">
        <v>3000</v>
      </c>
      <c r="F17422" s="60"/>
      <c r="G17422" s="132">
        <f t="shared" si="360"/>
        <v>-3000</v>
      </c>
      <c r="H17422" s="718" t="s">
        <v>11643</v>
      </c>
    </row>
    <row r="17423" spans="1:8" ht="15" x14ac:dyDescent="0.2">
      <c r="A17423" s="747">
        <v>45241</v>
      </c>
      <c r="B17423" s="43" t="s">
        <v>11425</v>
      </c>
      <c r="C17423" s="65" t="s">
        <v>14</v>
      </c>
      <c r="D17423" s="807" t="s">
        <v>11766</v>
      </c>
      <c r="E17423" s="60">
        <v>2080</v>
      </c>
      <c r="F17423" s="60"/>
      <c r="G17423" s="132">
        <f t="shared" si="360"/>
        <v>-2080</v>
      </c>
      <c r="H17423" s="718" t="s">
        <v>11643</v>
      </c>
    </row>
    <row r="17424" spans="1:8" ht="15" x14ac:dyDescent="0.2">
      <c r="A17424" s="747">
        <v>45241</v>
      </c>
      <c r="B17424" s="43" t="s">
        <v>103</v>
      </c>
      <c r="C17424" s="65" t="s">
        <v>3024</v>
      </c>
      <c r="D17424" s="807" t="s">
        <v>372</v>
      </c>
      <c r="E17424" s="60">
        <v>5000</v>
      </c>
      <c r="F17424" s="60"/>
      <c r="G17424" s="132">
        <f t="shared" si="360"/>
        <v>-5000</v>
      </c>
      <c r="H17424" s="718" t="s">
        <v>11643</v>
      </c>
    </row>
    <row r="17425" spans="1:8" ht="15" x14ac:dyDescent="0.2">
      <c r="A17425" s="747">
        <v>45241</v>
      </c>
      <c r="B17425" s="43" t="s">
        <v>10095</v>
      </c>
      <c r="C17425" s="65" t="s">
        <v>11106</v>
      </c>
      <c r="D17425" s="807" t="s">
        <v>11767</v>
      </c>
      <c r="E17425" s="60">
        <v>4500</v>
      </c>
      <c r="F17425" s="60"/>
      <c r="G17425" s="132">
        <f t="shared" si="360"/>
        <v>-4500</v>
      </c>
      <c r="H17425" s="718" t="s">
        <v>11643</v>
      </c>
    </row>
    <row r="17426" spans="1:8" ht="15" x14ac:dyDescent="0.2">
      <c r="A17426" s="747">
        <v>45241</v>
      </c>
      <c r="B17426" s="43" t="s">
        <v>103</v>
      </c>
      <c r="C17426" s="65" t="s">
        <v>11106</v>
      </c>
      <c r="D17426" s="807" t="s">
        <v>11767</v>
      </c>
      <c r="E17426" s="60">
        <v>5440</v>
      </c>
      <c r="F17426" s="60"/>
      <c r="G17426" s="132">
        <f t="shared" si="360"/>
        <v>-5440</v>
      </c>
      <c r="H17426" s="718" t="s">
        <v>11643</v>
      </c>
    </row>
    <row r="17427" spans="1:8" ht="15" x14ac:dyDescent="0.2">
      <c r="A17427" s="747">
        <v>45241</v>
      </c>
      <c r="B17427" s="43" t="s">
        <v>11389</v>
      </c>
      <c r="C17427" s="65" t="s">
        <v>11106</v>
      </c>
      <c r="D17427" s="807" t="s">
        <v>11767</v>
      </c>
      <c r="E17427" s="60">
        <v>3500</v>
      </c>
      <c r="F17427" s="60"/>
      <c r="G17427" s="132">
        <f t="shared" si="360"/>
        <v>-3500</v>
      </c>
      <c r="H17427" s="718" t="s">
        <v>11643</v>
      </c>
    </row>
    <row r="17428" spans="1:8" ht="15" x14ac:dyDescent="0.2">
      <c r="A17428" s="747">
        <v>45241</v>
      </c>
      <c r="B17428" s="43" t="s">
        <v>11631</v>
      </c>
      <c r="C17428" s="65" t="s">
        <v>11106</v>
      </c>
      <c r="D17428" s="807" t="s">
        <v>11767</v>
      </c>
      <c r="E17428" s="60">
        <v>10000</v>
      </c>
      <c r="F17428" s="60"/>
      <c r="G17428" s="132">
        <f t="shared" si="360"/>
        <v>-10000</v>
      </c>
      <c r="H17428" s="718" t="s">
        <v>11643</v>
      </c>
    </row>
    <row r="17429" spans="1:8" ht="15" x14ac:dyDescent="0.2">
      <c r="A17429" s="747">
        <v>45241</v>
      </c>
      <c r="B17429" s="43" t="s">
        <v>11205</v>
      </c>
      <c r="C17429" s="65" t="s">
        <v>11106</v>
      </c>
      <c r="D17429" s="807" t="s">
        <v>11767</v>
      </c>
      <c r="E17429" s="60">
        <v>5000</v>
      </c>
      <c r="F17429" s="60"/>
      <c r="G17429" s="132">
        <f t="shared" si="360"/>
        <v>-5000</v>
      </c>
      <c r="H17429" s="718" t="s">
        <v>11643</v>
      </c>
    </row>
    <row r="17430" spans="1:8" ht="15" x14ac:dyDescent="0.2">
      <c r="A17430" s="747">
        <v>45241</v>
      </c>
      <c r="B17430" s="43" t="s">
        <v>11566</v>
      </c>
      <c r="C17430" s="560" t="s">
        <v>9883</v>
      </c>
      <c r="D17430" s="920" t="s">
        <v>11783</v>
      </c>
      <c r="E17430" s="592">
        <v>17600</v>
      </c>
      <c r="F17430" s="60"/>
      <c r="G17430" s="132">
        <f t="shared" si="360"/>
        <v>-17600</v>
      </c>
      <c r="H17430" s="718" t="s">
        <v>11643</v>
      </c>
    </row>
    <row r="17431" spans="1:8" ht="15" x14ac:dyDescent="0.2">
      <c r="A17431" s="747">
        <v>45241</v>
      </c>
      <c r="B17431" s="43" t="s">
        <v>10095</v>
      </c>
      <c r="C17431" s="560" t="s">
        <v>9883</v>
      </c>
      <c r="D17431" s="920" t="s">
        <v>11783</v>
      </c>
      <c r="E17431" s="592">
        <v>46320</v>
      </c>
      <c r="F17431" s="60"/>
      <c r="G17431" s="132">
        <f t="shared" si="360"/>
        <v>-46320</v>
      </c>
      <c r="H17431" s="718" t="s">
        <v>11643</v>
      </c>
    </row>
    <row r="17432" spans="1:8" ht="15" x14ac:dyDescent="0.2">
      <c r="A17432" s="747">
        <v>45241</v>
      </c>
      <c r="B17432" s="43" t="s">
        <v>10095</v>
      </c>
      <c r="C17432" s="65" t="s">
        <v>11784</v>
      </c>
      <c r="D17432" s="807" t="s">
        <v>11785</v>
      </c>
      <c r="E17432" s="60">
        <v>60200</v>
      </c>
      <c r="F17432" s="60"/>
      <c r="G17432" s="132">
        <f t="shared" ref="G17432:G17444" si="361">F17432-E17432</f>
        <v>-60200</v>
      </c>
      <c r="H17432" s="718" t="s">
        <v>11643</v>
      </c>
    </row>
    <row r="17433" spans="1:8" ht="15" x14ac:dyDescent="0.2">
      <c r="A17433" s="747">
        <v>45241</v>
      </c>
      <c r="B17433" s="43" t="s">
        <v>3979</v>
      </c>
      <c r="C17433" s="65" t="s">
        <v>394</v>
      </c>
      <c r="D17433" s="807" t="s">
        <v>11786</v>
      </c>
      <c r="E17433" s="60">
        <v>5000</v>
      </c>
      <c r="F17433" s="60"/>
      <c r="G17433" s="132">
        <f t="shared" si="361"/>
        <v>-5000</v>
      </c>
      <c r="H17433" s="718" t="s">
        <v>11643</v>
      </c>
    </row>
    <row r="17434" spans="1:8" ht="15" x14ac:dyDescent="0.2">
      <c r="A17434" s="747">
        <v>45241</v>
      </c>
      <c r="B17434" s="43" t="s">
        <v>11020</v>
      </c>
      <c r="C17434" s="65" t="s">
        <v>11106</v>
      </c>
      <c r="D17434" s="807" t="s">
        <v>11787</v>
      </c>
      <c r="E17434" s="60">
        <v>16000</v>
      </c>
      <c r="F17434" s="60"/>
      <c r="G17434" s="132">
        <f t="shared" si="361"/>
        <v>-16000</v>
      </c>
      <c r="H17434" s="718" t="s">
        <v>11643</v>
      </c>
    </row>
    <row r="17435" spans="1:8" ht="15" x14ac:dyDescent="0.2">
      <c r="A17435" s="747">
        <v>45241</v>
      </c>
      <c r="B17435" s="43" t="s">
        <v>10686</v>
      </c>
      <c r="C17435" s="65" t="s">
        <v>10446</v>
      </c>
      <c r="D17435" s="807" t="s">
        <v>372</v>
      </c>
      <c r="E17435" s="60">
        <v>500</v>
      </c>
      <c r="F17435" s="60"/>
      <c r="G17435" s="132">
        <f t="shared" si="361"/>
        <v>-500</v>
      </c>
      <c r="H17435" s="718" t="s">
        <v>11643</v>
      </c>
    </row>
    <row r="17436" spans="1:8" ht="15" x14ac:dyDescent="0.2">
      <c r="A17436" s="747">
        <v>45241</v>
      </c>
      <c r="B17436" s="43" t="s">
        <v>11566</v>
      </c>
      <c r="C17436" s="65" t="s">
        <v>11106</v>
      </c>
      <c r="D17436" s="807" t="s">
        <v>11996</v>
      </c>
      <c r="E17436" s="60">
        <v>44000</v>
      </c>
      <c r="F17436" s="60"/>
      <c r="G17436" s="132">
        <f t="shared" ref="G17436:G17437" si="362">F17436-E17436</f>
        <v>-44000</v>
      </c>
      <c r="H17436" s="718" t="s">
        <v>11643</v>
      </c>
    </row>
    <row r="17437" spans="1:8" ht="15" x14ac:dyDescent="0.2">
      <c r="A17437" s="747">
        <v>45243</v>
      </c>
      <c r="B17437" s="43" t="s">
        <v>11566</v>
      </c>
      <c r="C17437" s="65" t="s">
        <v>11106</v>
      </c>
      <c r="D17437" s="807" t="s">
        <v>11788</v>
      </c>
      <c r="E17437" s="60">
        <v>46500</v>
      </c>
      <c r="F17437" s="60"/>
      <c r="G17437" s="132">
        <f t="shared" si="362"/>
        <v>-46500</v>
      </c>
      <c r="H17437" s="718" t="s">
        <v>11643</v>
      </c>
    </row>
    <row r="17438" spans="1:8" ht="15" x14ac:dyDescent="0.2">
      <c r="A17438" s="747">
        <v>45243</v>
      </c>
      <c r="B17438" s="43" t="s">
        <v>11756</v>
      </c>
      <c r="C17438" s="65" t="s">
        <v>11312</v>
      </c>
      <c r="D17438" s="807" t="s">
        <v>11426</v>
      </c>
      <c r="E17438" s="60">
        <v>50000</v>
      </c>
      <c r="F17438" s="60"/>
      <c r="G17438" s="132">
        <f t="shared" si="361"/>
        <v>-50000</v>
      </c>
      <c r="H17438" s="718" t="s">
        <v>11643</v>
      </c>
    </row>
    <row r="17439" spans="1:8" ht="15" x14ac:dyDescent="0.2">
      <c r="A17439" s="747">
        <v>45243</v>
      </c>
      <c r="B17439" s="43" t="s">
        <v>11020</v>
      </c>
      <c r="C17439" s="65" t="s">
        <v>7290</v>
      </c>
      <c r="D17439" s="807" t="s">
        <v>1164</v>
      </c>
      <c r="E17439" s="60">
        <v>100000</v>
      </c>
      <c r="F17439" s="60"/>
      <c r="G17439" s="132">
        <f t="shared" si="361"/>
        <v>-100000</v>
      </c>
      <c r="H17439" s="718" t="s">
        <v>11643</v>
      </c>
    </row>
    <row r="17440" spans="1:8" ht="15" x14ac:dyDescent="0.2">
      <c r="A17440" s="747">
        <v>45243</v>
      </c>
      <c r="B17440" s="43" t="s">
        <v>11566</v>
      </c>
      <c r="C17440" s="65" t="s">
        <v>11106</v>
      </c>
      <c r="D17440" s="807" t="s">
        <v>11788</v>
      </c>
      <c r="E17440" s="60">
        <v>40000</v>
      </c>
      <c r="F17440" s="60"/>
      <c r="G17440" s="132">
        <f t="shared" si="361"/>
        <v>-40000</v>
      </c>
      <c r="H17440" s="718" t="s">
        <v>11643</v>
      </c>
    </row>
    <row r="17441" spans="1:8" ht="15" x14ac:dyDescent="0.2">
      <c r="A17441" s="747">
        <v>45243</v>
      </c>
      <c r="B17441" s="43" t="s">
        <v>11566</v>
      </c>
      <c r="C17441" s="65" t="s">
        <v>11106</v>
      </c>
      <c r="D17441" s="807" t="s">
        <v>11789</v>
      </c>
      <c r="E17441" s="60">
        <v>8600</v>
      </c>
      <c r="F17441" s="60"/>
      <c r="G17441" s="132">
        <f t="shared" si="361"/>
        <v>-8600</v>
      </c>
      <c r="H17441" s="718" t="s">
        <v>11643</v>
      </c>
    </row>
    <row r="17442" spans="1:8" ht="15" x14ac:dyDescent="0.2">
      <c r="A17442" s="747">
        <v>45243</v>
      </c>
      <c r="B17442" s="43" t="s">
        <v>11744</v>
      </c>
      <c r="C17442" s="65" t="s">
        <v>5791</v>
      </c>
      <c r="D17442" s="807" t="s">
        <v>372</v>
      </c>
      <c r="E17442" s="60">
        <v>1500</v>
      </c>
      <c r="F17442" s="60"/>
      <c r="G17442" s="132">
        <f t="shared" si="361"/>
        <v>-1500</v>
      </c>
      <c r="H17442" s="718" t="s">
        <v>11643</v>
      </c>
    </row>
    <row r="17443" spans="1:8" ht="15" x14ac:dyDescent="0.2">
      <c r="A17443" s="747">
        <v>45243</v>
      </c>
      <c r="B17443" s="43" t="s">
        <v>11020</v>
      </c>
      <c r="C17443" s="65" t="s">
        <v>5791</v>
      </c>
      <c r="D17443" s="807" t="s">
        <v>372</v>
      </c>
      <c r="E17443" s="60">
        <v>1600</v>
      </c>
      <c r="F17443" s="60"/>
      <c r="G17443" s="132">
        <f t="shared" si="361"/>
        <v>-1600</v>
      </c>
      <c r="H17443" s="718" t="s">
        <v>11643</v>
      </c>
    </row>
    <row r="17444" spans="1:8" ht="15" x14ac:dyDescent="0.2">
      <c r="A17444" s="747">
        <v>45243</v>
      </c>
      <c r="B17444" s="43" t="s">
        <v>10341</v>
      </c>
      <c r="C17444" s="65" t="s">
        <v>5791</v>
      </c>
      <c r="D17444" s="807" t="s">
        <v>372</v>
      </c>
      <c r="E17444" s="60">
        <v>1600</v>
      </c>
      <c r="F17444" s="60"/>
      <c r="G17444" s="132">
        <f t="shared" si="361"/>
        <v>-1600</v>
      </c>
      <c r="H17444" s="718" t="s">
        <v>11643</v>
      </c>
    </row>
    <row r="17445" spans="1:8" ht="15" x14ac:dyDescent="0.2">
      <c r="A17445" s="747">
        <v>45243</v>
      </c>
      <c r="B17445" s="43" t="s">
        <v>10095</v>
      </c>
      <c r="C17445" s="65" t="s">
        <v>5791</v>
      </c>
      <c r="D17445" s="807" t="s">
        <v>372</v>
      </c>
      <c r="E17445" s="60">
        <v>2000</v>
      </c>
      <c r="F17445" s="60"/>
      <c r="G17445" s="132">
        <f t="shared" ref="G17445:G17455" si="363">F17445-E17445</f>
        <v>-2000</v>
      </c>
      <c r="H17445" s="718" t="s">
        <v>11643</v>
      </c>
    </row>
    <row r="17446" spans="1:8" ht="15" x14ac:dyDescent="0.2">
      <c r="A17446" s="747">
        <v>45243</v>
      </c>
      <c r="B17446" s="43" t="s">
        <v>11139</v>
      </c>
      <c r="C17446" s="65" t="s">
        <v>11249</v>
      </c>
      <c r="D17446" s="807" t="s">
        <v>11790</v>
      </c>
      <c r="E17446" s="60">
        <v>20000</v>
      </c>
      <c r="F17446" s="60"/>
      <c r="G17446" s="132">
        <f t="shared" si="363"/>
        <v>-20000</v>
      </c>
      <c r="H17446" s="718" t="s">
        <v>11643</v>
      </c>
    </row>
    <row r="17447" spans="1:8" ht="15" x14ac:dyDescent="0.2">
      <c r="A17447" s="747">
        <v>45243</v>
      </c>
      <c r="B17447" s="43" t="s">
        <v>11631</v>
      </c>
      <c r="C17447" s="65" t="s">
        <v>11106</v>
      </c>
      <c r="D17447" s="807" t="s">
        <v>6543</v>
      </c>
      <c r="E17447" s="60">
        <v>3650</v>
      </c>
      <c r="F17447" s="60"/>
      <c r="G17447" s="132">
        <f t="shared" si="363"/>
        <v>-3650</v>
      </c>
      <c r="H17447" s="718" t="s">
        <v>11643</v>
      </c>
    </row>
    <row r="17448" spans="1:8" ht="15" x14ac:dyDescent="0.2">
      <c r="A17448" s="747">
        <v>45243</v>
      </c>
      <c r="B17448" s="43" t="s">
        <v>11425</v>
      </c>
      <c r="C17448" s="65" t="s">
        <v>11106</v>
      </c>
      <c r="D17448" s="807" t="s">
        <v>11148</v>
      </c>
      <c r="E17448" s="60">
        <v>1840</v>
      </c>
      <c r="F17448" s="60"/>
      <c r="G17448" s="132">
        <f t="shared" si="363"/>
        <v>-1840</v>
      </c>
      <c r="H17448" s="718" t="s">
        <v>11643</v>
      </c>
    </row>
    <row r="17449" spans="1:8" ht="15" x14ac:dyDescent="0.2">
      <c r="A17449" s="747">
        <v>45243</v>
      </c>
      <c r="B17449" s="43" t="s">
        <v>11020</v>
      </c>
      <c r="C17449" s="65" t="s">
        <v>11106</v>
      </c>
      <c r="D17449" s="807" t="s">
        <v>11791</v>
      </c>
      <c r="E17449" s="60">
        <v>58000</v>
      </c>
      <c r="F17449" s="60"/>
      <c r="G17449" s="132">
        <f t="shared" si="363"/>
        <v>-58000</v>
      </c>
      <c r="H17449" s="718" t="s">
        <v>11643</v>
      </c>
    </row>
    <row r="17450" spans="1:8" ht="15" x14ac:dyDescent="0.2">
      <c r="A17450" s="747">
        <v>45243</v>
      </c>
      <c r="B17450" s="43" t="s">
        <v>11566</v>
      </c>
      <c r="C17450" s="65" t="s">
        <v>5791</v>
      </c>
      <c r="D17450" s="807" t="s">
        <v>372</v>
      </c>
      <c r="E17450" s="60">
        <v>1000</v>
      </c>
      <c r="F17450" s="60"/>
      <c r="G17450" s="132">
        <f t="shared" si="363"/>
        <v>-1000</v>
      </c>
      <c r="H17450" s="718" t="s">
        <v>11643</v>
      </c>
    </row>
    <row r="17451" spans="1:8" ht="15" x14ac:dyDescent="0.2">
      <c r="A17451" s="747">
        <v>45243</v>
      </c>
      <c r="B17451" s="43" t="s">
        <v>11020</v>
      </c>
      <c r="C17451" s="65" t="s">
        <v>5791</v>
      </c>
      <c r="D17451" s="807" t="s">
        <v>372</v>
      </c>
      <c r="E17451" s="60">
        <v>1600</v>
      </c>
      <c r="F17451" s="60"/>
      <c r="G17451" s="132">
        <f t="shared" si="363"/>
        <v>-1600</v>
      </c>
      <c r="H17451" s="718" t="s">
        <v>11643</v>
      </c>
    </row>
    <row r="17452" spans="1:8" ht="15" x14ac:dyDescent="0.2">
      <c r="A17452" s="747">
        <v>45243</v>
      </c>
      <c r="B17452" s="43" t="s">
        <v>11020</v>
      </c>
      <c r="C17452" s="65" t="s">
        <v>11170</v>
      </c>
      <c r="D17452" s="807" t="s">
        <v>11792</v>
      </c>
      <c r="E17452" s="60">
        <v>20000</v>
      </c>
      <c r="F17452" s="60"/>
      <c r="G17452" s="132">
        <f t="shared" si="363"/>
        <v>-20000</v>
      </c>
      <c r="H17452" s="718" t="s">
        <v>11643</v>
      </c>
    </row>
    <row r="17453" spans="1:8" ht="15" x14ac:dyDescent="0.2">
      <c r="A17453" s="747">
        <v>45243</v>
      </c>
      <c r="B17453" s="43" t="s">
        <v>9516</v>
      </c>
      <c r="C17453" s="65" t="s">
        <v>11106</v>
      </c>
      <c r="D17453" s="807" t="s">
        <v>11793</v>
      </c>
      <c r="E17453" s="60">
        <v>8000</v>
      </c>
      <c r="F17453" s="60"/>
      <c r="G17453" s="132">
        <f t="shared" si="363"/>
        <v>-8000</v>
      </c>
      <c r="H17453" s="718" t="s">
        <v>11643</v>
      </c>
    </row>
    <row r="17454" spans="1:8" ht="15" x14ac:dyDescent="0.2">
      <c r="A17454" s="747">
        <v>45243</v>
      </c>
      <c r="B17454" s="43" t="s">
        <v>11425</v>
      </c>
      <c r="C17454" s="65" t="s">
        <v>11106</v>
      </c>
      <c r="D17454" s="807" t="s">
        <v>11793</v>
      </c>
      <c r="E17454" s="60">
        <v>47470</v>
      </c>
      <c r="F17454" s="60"/>
      <c r="G17454" s="132">
        <f t="shared" si="363"/>
        <v>-47470</v>
      </c>
      <c r="H17454" s="718" t="s">
        <v>11643</v>
      </c>
    </row>
    <row r="17455" spans="1:8" ht="15" x14ac:dyDescent="0.2">
      <c r="A17455" s="747">
        <v>45243</v>
      </c>
      <c r="B17455" s="43" t="s">
        <v>25</v>
      </c>
      <c r="C17455" s="65" t="s">
        <v>7669</v>
      </c>
      <c r="D17455" s="807" t="s">
        <v>11800</v>
      </c>
      <c r="E17455" s="60">
        <v>80000</v>
      </c>
      <c r="F17455" s="60"/>
      <c r="G17455" s="132">
        <f t="shared" si="363"/>
        <v>-80000</v>
      </c>
      <c r="H17455" s="718" t="s">
        <v>11643</v>
      </c>
    </row>
    <row r="17456" spans="1:8" ht="15" x14ac:dyDescent="0.2">
      <c r="A17456" s="747">
        <v>45244</v>
      </c>
      <c r="B17456" s="43" t="s">
        <v>11252</v>
      </c>
      <c r="C17456" s="65" t="s">
        <v>11812</v>
      </c>
      <c r="D17456" s="807" t="s">
        <v>10025</v>
      </c>
      <c r="E17456" s="60">
        <v>10000</v>
      </c>
      <c r="F17456" s="60"/>
      <c r="G17456" s="132">
        <f t="shared" ref="G17456:G17479" si="364">F17456-E17456</f>
        <v>-10000</v>
      </c>
      <c r="H17456" s="718" t="s">
        <v>11643</v>
      </c>
    </row>
    <row r="17457" spans="1:8" ht="15" x14ac:dyDescent="0.2">
      <c r="A17457" s="747">
        <v>45244</v>
      </c>
      <c r="B17457" s="43" t="s">
        <v>11205</v>
      </c>
      <c r="C17457" s="65" t="s">
        <v>11106</v>
      </c>
      <c r="D17457" s="807" t="s">
        <v>11813</v>
      </c>
      <c r="E17457" s="60">
        <v>1500</v>
      </c>
      <c r="F17457" s="60"/>
      <c r="G17457" s="132">
        <f t="shared" si="364"/>
        <v>-1500</v>
      </c>
      <c r="H17457" s="718" t="s">
        <v>11643</v>
      </c>
    </row>
    <row r="17458" spans="1:8" ht="15" x14ac:dyDescent="0.2">
      <c r="A17458" s="747">
        <v>45244</v>
      </c>
      <c r="B17458" s="43" t="s">
        <v>10580</v>
      </c>
      <c r="C17458" s="65" t="s">
        <v>11106</v>
      </c>
      <c r="D17458" s="807" t="s">
        <v>11814</v>
      </c>
      <c r="E17458" s="60">
        <v>750</v>
      </c>
      <c r="F17458" s="60"/>
      <c r="G17458" s="132">
        <f t="shared" si="364"/>
        <v>-750</v>
      </c>
      <c r="H17458" s="718" t="s">
        <v>11643</v>
      </c>
    </row>
    <row r="17459" spans="1:8" ht="15" x14ac:dyDescent="0.2">
      <c r="A17459" s="747">
        <v>45244</v>
      </c>
      <c r="B17459" s="43" t="s">
        <v>10580</v>
      </c>
      <c r="C17459" s="65" t="s">
        <v>11106</v>
      </c>
      <c r="D17459" s="807" t="s">
        <v>11815</v>
      </c>
      <c r="E17459" s="60">
        <v>1500</v>
      </c>
      <c r="F17459" s="60"/>
      <c r="G17459" s="132">
        <f t="shared" si="364"/>
        <v>-1500</v>
      </c>
      <c r="H17459" s="718" t="s">
        <v>11643</v>
      </c>
    </row>
    <row r="17460" spans="1:8" ht="15" x14ac:dyDescent="0.2">
      <c r="A17460" s="747">
        <v>45244</v>
      </c>
      <c r="B17460" s="43" t="s">
        <v>103</v>
      </c>
      <c r="C17460" s="65" t="s">
        <v>103</v>
      </c>
      <c r="D17460" s="807" t="s">
        <v>10320</v>
      </c>
      <c r="E17460" s="60">
        <v>4000</v>
      </c>
      <c r="F17460" s="60"/>
      <c r="G17460" s="132">
        <f t="shared" si="364"/>
        <v>-4000</v>
      </c>
      <c r="H17460" s="718" t="s">
        <v>11643</v>
      </c>
    </row>
    <row r="17461" spans="1:8" ht="15" x14ac:dyDescent="0.2">
      <c r="A17461" s="747">
        <v>45244</v>
      </c>
      <c r="B17461" s="43" t="s">
        <v>11020</v>
      </c>
      <c r="C17461" s="65" t="s">
        <v>5791</v>
      </c>
      <c r="D17461" s="807" t="s">
        <v>372</v>
      </c>
      <c r="E17461" s="60">
        <v>800</v>
      </c>
      <c r="F17461" s="60"/>
      <c r="G17461" s="132">
        <f t="shared" si="364"/>
        <v>-800</v>
      </c>
      <c r="H17461" s="718" t="s">
        <v>11643</v>
      </c>
    </row>
    <row r="17462" spans="1:8" ht="15" x14ac:dyDescent="0.2">
      <c r="A17462" s="747">
        <v>45244</v>
      </c>
      <c r="B17462" s="43" t="s">
        <v>11020</v>
      </c>
      <c r="C17462" s="65" t="s">
        <v>5791</v>
      </c>
      <c r="D17462" s="807" t="s">
        <v>372</v>
      </c>
      <c r="E17462" s="60">
        <v>2000</v>
      </c>
      <c r="F17462" s="60"/>
      <c r="G17462" s="132">
        <f t="shared" si="364"/>
        <v>-2000</v>
      </c>
      <c r="H17462" s="718" t="s">
        <v>11643</v>
      </c>
    </row>
    <row r="17463" spans="1:8" ht="15" x14ac:dyDescent="0.2">
      <c r="A17463" s="747">
        <v>45244</v>
      </c>
      <c r="B17463" s="43" t="s">
        <v>11020</v>
      </c>
      <c r="C17463" s="65" t="s">
        <v>5791</v>
      </c>
      <c r="D17463" s="807" t="s">
        <v>10446</v>
      </c>
      <c r="E17463" s="60">
        <v>950</v>
      </c>
      <c r="F17463" s="60"/>
      <c r="G17463" s="132">
        <f t="shared" si="364"/>
        <v>-950</v>
      </c>
      <c r="H17463" s="718" t="s">
        <v>11643</v>
      </c>
    </row>
    <row r="17464" spans="1:8" ht="15" x14ac:dyDescent="0.2">
      <c r="A17464" s="747">
        <v>45244</v>
      </c>
      <c r="B17464" s="43" t="s">
        <v>11020</v>
      </c>
      <c r="C17464" s="65" t="s">
        <v>11106</v>
      </c>
      <c r="D17464" s="807" t="s">
        <v>11816</v>
      </c>
      <c r="E17464" s="60">
        <v>1200</v>
      </c>
      <c r="F17464" s="60"/>
      <c r="G17464" s="132">
        <f t="shared" si="364"/>
        <v>-1200</v>
      </c>
      <c r="H17464" s="718" t="s">
        <v>11643</v>
      </c>
    </row>
    <row r="17465" spans="1:8" ht="15" x14ac:dyDescent="0.2">
      <c r="A17465" s="747">
        <v>45244</v>
      </c>
      <c r="B17465" s="43" t="s">
        <v>10341</v>
      </c>
      <c r="C17465" s="65" t="s">
        <v>5791</v>
      </c>
      <c r="D17465" s="807" t="s">
        <v>372</v>
      </c>
      <c r="E17465" s="60">
        <v>3000</v>
      </c>
      <c r="F17465" s="60"/>
      <c r="G17465" s="132">
        <f t="shared" si="364"/>
        <v>-3000</v>
      </c>
      <c r="H17465" s="718" t="s">
        <v>11643</v>
      </c>
    </row>
    <row r="17466" spans="1:8" ht="15" x14ac:dyDescent="0.2">
      <c r="A17466" s="747">
        <v>45244</v>
      </c>
      <c r="B17466" s="43" t="s">
        <v>11756</v>
      </c>
      <c r="C17466" s="65" t="s">
        <v>11106</v>
      </c>
      <c r="D17466" s="807" t="s">
        <v>11817</v>
      </c>
      <c r="E17466" s="60">
        <v>11200</v>
      </c>
      <c r="F17466" s="60"/>
      <c r="G17466" s="132">
        <f t="shared" si="364"/>
        <v>-11200</v>
      </c>
      <c r="H17466" s="718" t="s">
        <v>11643</v>
      </c>
    </row>
    <row r="17467" spans="1:8" ht="15" x14ac:dyDescent="0.2">
      <c r="A17467" s="747">
        <v>45245</v>
      </c>
      <c r="B17467" s="43" t="s">
        <v>25</v>
      </c>
      <c r="C17467" s="65" t="s">
        <v>394</v>
      </c>
      <c r="D17467" s="807" t="s">
        <v>11818</v>
      </c>
      <c r="E17467" s="60">
        <v>1500</v>
      </c>
      <c r="F17467" s="60"/>
      <c r="G17467" s="132">
        <f t="shared" si="364"/>
        <v>-1500</v>
      </c>
      <c r="H17467" s="718" t="s">
        <v>11643</v>
      </c>
    </row>
    <row r="17468" spans="1:8" ht="15" x14ac:dyDescent="0.2">
      <c r="A17468" s="747">
        <v>45245</v>
      </c>
      <c r="B17468" s="43" t="s">
        <v>11425</v>
      </c>
      <c r="C17468" s="65" t="s">
        <v>10172</v>
      </c>
      <c r="D17468" s="807" t="s">
        <v>6987</v>
      </c>
      <c r="E17468" s="60">
        <v>50000</v>
      </c>
      <c r="F17468" s="60"/>
      <c r="G17468" s="132">
        <f t="shared" si="364"/>
        <v>-50000</v>
      </c>
      <c r="H17468" s="718" t="s">
        <v>11643</v>
      </c>
    </row>
    <row r="17469" spans="1:8" ht="15" x14ac:dyDescent="0.2">
      <c r="A17469" s="747">
        <v>45245</v>
      </c>
      <c r="B17469" s="43" t="s">
        <v>11020</v>
      </c>
      <c r="C17469" s="65" t="s">
        <v>5791</v>
      </c>
      <c r="D17469" s="807" t="s">
        <v>372</v>
      </c>
      <c r="E17469" s="60">
        <v>3000</v>
      </c>
      <c r="F17469" s="60"/>
      <c r="G17469" s="132">
        <f t="shared" si="364"/>
        <v>-3000</v>
      </c>
      <c r="H17469" s="718" t="s">
        <v>11643</v>
      </c>
    </row>
    <row r="17470" spans="1:8" ht="15" x14ac:dyDescent="0.2">
      <c r="A17470" s="747">
        <v>45245</v>
      </c>
      <c r="B17470" s="43" t="s">
        <v>103</v>
      </c>
      <c r="C17470" s="65" t="s">
        <v>103</v>
      </c>
      <c r="D17470" s="807" t="s">
        <v>10320</v>
      </c>
      <c r="E17470" s="60">
        <v>4000</v>
      </c>
      <c r="F17470" s="60"/>
      <c r="G17470" s="132">
        <f t="shared" si="364"/>
        <v>-4000</v>
      </c>
      <c r="H17470" s="718" t="s">
        <v>11643</v>
      </c>
    </row>
    <row r="17471" spans="1:8" ht="15" x14ac:dyDescent="0.2">
      <c r="A17471" s="747">
        <v>45245</v>
      </c>
      <c r="B17471" s="43" t="s">
        <v>11020</v>
      </c>
      <c r="C17471" s="65" t="s">
        <v>11106</v>
      </c>
      <c r="D17471" s="807" t="s">
        <v>11819</v>
      </c>
      <c r="E17471" s="60">
        <v>15000</v>
      </c>
      <c r="F17471" s="60"/>
      <c r="G17471" s="132">
        <f t="shared" si="364"/>
        <v>-15000</v>
      </c>
      <c r="H17471" s="718" t="s">
        <v>11643</v>
      </c>
    </row>
    <row r="17472" spans="1:8" ht="15" x14ac:dyDescent="0.2">
      <c r="A17472" s="747">
        <v>45245</v>
      </c>
      <c r="B17472" s="43" t="s">
        <v>11020</v>
      </c>
      <c r="C17472" s="65" t="s">
        <v>11106</v>
      </c>
      <c r="D17472" s="807" t="s">
        <v>11817</v>
      </c>
      <c r="E17472" s="60">
        <v>13500</v>
      </c>
      <c r="F17472" s="60"/>
      <c r="G17472" s="132">
        <f t="shared" si="364"/>
        <v>-13500</v>
      </c>
      <c r="H17472" s="718" t="s">
        <v>11643</v>
      </c>
    </row>
    <row r="17473" spans="1:8" ht="15" x14ac:dyDescent="0.2">
      <c r="A17473" s="747">
        <v>45245</v>
      </c>
      <c r="B17473" s="43" t="s">
        <v>11020</v>
      </c>
      <c r="C17473" s="65" t="s">
        <v>11106</v>
      </c>
      <c r="D17473" s="807" t="s">
        <v>11820</v>
      </c>
      <c r="E17473" s="60">
        <v>7200</v>
      </c>
      <c r="F17473" s="60"/>
      <c r="G17473" s="132">
        <f t="shared" si="364"/>
        <v>-7200</v>
      </c>
      <c r="H17473" s="718" t="s">
        <v>11643</v>
      </c>
    </row>
    <row r="17474" spans="1:8" ht="15" x14ac:dyDescent="0.2">
      <c r="A17474" s="747">
        <v>45245</v>
      </c>
      <c r="B17474" s="43" t="s">
        <v>10341</v>
      </c>
      <c r="C17474" s="65" t="s">
        <v>11106</v>
      </c>
      <c r="D17474" s="807" t="s">
        <v>3601</v>
      </c>
      <c r="E17474" s="60">
        <v>600</v>
      </c>
      <c r="F17474" s="60"/>
      <c r="G17474" s="132">
        <f t="shared" si="364"/>
        <v>-600</v>
      </c>
      <c r="H17474" s="718" t="s">
        <v>11643</v>
      </c>
    </row>
    <row r="17475" spans="1:8" ht="15" x14ac:dyDescent="0.2">
      <c r="A17475" s="747">
        <v>45245</v>
      </c>
      <c r="B17475" s="43" t="s">
        <v>11020</v>
      </c>
      <c r="C17475" s="65" t="s">
        <v>11106</v>
      </c>
      <c r="D17475" s="807" t="s">
        <v>11821</v>
      </c>
      <c r="E17475" s="60">
        <v>2250</v>
      </c>
      <c r="F17475" s="60"/>
      <c r="G17475" s="132">
        <f t="shared" si="364"/>
        <v>-2250</v>
      </c>
      <c r="H17475" s="718" t="s">
        <v>11643</v>
      </c>
    </row>
    <row r="17476" spans="1:8" ht="15" x14ac:dyDescent="0.2">
      <c r="A17476" s="747">
        <v>45245</v>
      </c>
      <c r="B17476" s="43" t="s">
        <v>11746</v>
      </c>
      <c r="C17476" s="65" t="s">
        <v>11747</v>
      </c>
      <c r="D17476" s="807" t="s">
        <v>1164</v>
      </c>
      <c r="E17476" s="60">
        <v>15000</v>
      </c>
      <c r="F17476" s="60"/>
      <c r="G17476" s="132">
        <f t="shared" si="364"/>
        <v>-15000</v>
      </c>
      <c r="H17476" s="718" t="s">
        <v>11643</v>
      </c>
    </row>
    <row r="17477" spans="1:8" ht="15" x14ac:dyDescent="0.2">
      <c r="A17477" s="747">
        <v>45245</v>
      </c>
      <c r="B17477" s="43" t="s">
        <v>11756</v>
      </c>
      <c r="C17477" s="65" t="s">
        <v>5791</v>
      </c>
      <c r="D17477" s="807" t="s">
        <v>372</v>
      </c>
      <c r="E17477" s="60">
        <v>3000</v>
      </c>
      <c r="F17477" s="60"/>
      <c r="G17477" s="132">
        <f t="shared" si="364"/>
        <v>-3000</v>
      </c>
      <c r="H17477" s="718" t="s">
        <v>11643</v>
      </c>
    </row>
    <row r="17478" spans="1:8" ht="15" x14ac:dyDescent="0.2">
      <c r="A17478" s="747">
        <v>45245</v>
      </c>
      <c r="B17478" s="43" t="s">
        <v>11020</v>
      </c>
      <c r="C17478" s="65" t="s">
        <v>11656</v>
      </c>
      <c r="D17478" s="807" t="s">
        <v>10831</v>
      </c>
      <c r="E17478" s="60">
        <v>150000</v>
      </c>
      <c r="F17478" s="60"/>
      <c r="G17478" s="132">
        <f t="shared" si="364"/>
        <v>-150000</v>
      </c>
      <c r="H17478" s="718" t="s">
        <v>11643</v>
      </c>
    </row>
    <row r="17479" spans="1:8" ht="15" x14ac:dyDescent="0.2">
      <c r="A17479" s="747">
        <v>45245</v>
      </c>
      <c r="B17479" s="43" t="s">
        <v>11631</v>
      </c>
      <c r="C17479" s="65" t="s">
        <v>11106</v>
      </c>
      <c r="D17479" s="807" t="s">
        <v>11822</v>
      </c>
      <c r="E17479" s="60">
        <v>22600</v>
      </c>
      <c r="F17479" s="60"/>
      <c r="G17479" s="132">
        <f t="shared" si="364"/>
        <v>-22600</v>
      </c>
      <c r="H17479" s="718" t="s">
        <v>11643</v>
      </c>
    </row>
    <row r="17480" spans="1:8" ht="15" x14ac:dyDescent="0.2">
      <c r="A17480" s="747">
        <v>45246</v>
      </c>
      <c r="B17480" s="43" t="s">
        <v>25</v>
      </c>
      <c r="C17480" s="65" t="s">
        <v>8230</v>
      </c>
      <c r="D17480" s="807" t="s">
        <v>11823</v>
      </c>
      <c r="E17480" s="60">
        <v>2000</v>
      </c>
      <c r="F17480" s="60"/>
      <c r="G17480" s="132">
        <f t="shared" ref="G17480:G17483" si="365">F17480-E17480</f>
        <v>-2000</v>
      </c>
      <c r="H17480" s="718" t="s">
        <v>11643</v>
      </c>
    </row>
    <row r="17481" spans="1:8" ht="15" x14ac:dyDescent="0.2">
      <c r="A17481" s="747">
        <v>45246</v>
      </c>
      <c r="B17481" s="43" t="s">
        <v>103</v>
      </c>
      <c r="C17481" s="65" t="s">
        <v>8230</v>
      </c>
      <c r="D17481" s="807" t="s">
        <v>11823</v>
      </c>
      <c r="E17481" s="60">
        <v>8700</v>
      </c>
      <c r="F17481" s="60"/>
      <c r="G17481" s="132">
        <f t="shared" si="365"/>
        <v>-8700</v>
      </c>
      <c r="H17481" s="718" t="s">
        <v>11643</v>
      </c>
    </row>
    <row r="17482" spans="1:8" ht="15" x14ac:dyDescent="0.2">
      <c r="A17482" s="747">
        <v>45246</v>
      </c>
      <c r="B17482" s="43" t="s">
        <v>10095</v>
      </c>
      <c r="C17482" s="65" t="s">
        <v>10446</v>
      </c>
      <c r="D17482" s="807" t="s">
        <v>372</v>
      </c>
      <c r="E17482" s="60">
        <v>350</v>
      </c>
      <c r="F17482" s="60"/>
      <c r="G17482" s="132">
        <f t="shared" si="365"/>
        <v>-350</v>
      </c>
      <c r="H17482" s="718" t="s">
        <v>11643</v>
      </c>
    </row>
    <row r="17483" spans="1:8" ht="15" x14ac:dyDescent="0.2">
      <c r="A17483" s="747">
        <v>45247</v>
      </c>
      <c r="B17483" s="43" t="s">
        <v>11252</v>
      </c>
      <c r="C17483" s="65" t="s">
        <v>11812</v>
      </c>
      <c r="D17483" s="807" t="s">
        <v>10025</v>
      </c>
      <c r="E17483" s="60">
        <v>10000</v>
      </c>
      <c r="F17483" s="60"/>
      <c r="G17483" s="132">
        <f t="shared" si="365"/>
        <v>-10000</v>
      </c>
      <c r="H17483" s="718" t="s">
        <v>11643</v>
      </c>
    </row>
    <row r="17484" spans="1:8" ht="15" x14ac:dyDescent="0.2">
      <c r="A17484" s="747">
        <v>45247</v>
      </c>
      <c r="B17484" s="43" t="s">
        <v>11020</v>
      </c>
      <c r="C17484" s="65" t="s">
        <v>11106</v>
      </c>
      <c r="D17484" s="807" t="s">
        <v>11842</v>
      </c>
      <c r="E17484" s="60">
        <v>65000</v>
      </c>
      <c r="F17484" s="60"/>
      <c r="G17484" s="132">
        <f t="shared" ref="G17484:G17495" si="366">F17484-E17484</f>
        <v>-65000</v>
      </c>
      <c r="H17484" s="718" t="s">
        <v>11643</v>
      </c>
    </row>
    <row r="17485" spans="1:8" ht="15" x14ac:dyDescent="0.2">
      <c r="A17485" s="747">
        <v>45247</v>
      </c>
      <c r="B17485" s="43" t="s">
        <v>11020</v>
      </c>
      <c r="C17485" s="65" t="s">
        <v>11106</v>
      </c>
      <c r="D17485" s="807" t="s">
        <v>11843</v>
      </c>
      <c r="E17485" s="60">
        <v>4000</v>
      </c>
      <c r="F17485" s="60"/>
      <c r="G17485" s="132">
        <f t="shared" si="366"/>
        <v>-4000</v>
      </c>
      <c r="H17485" s="718" t="s">
        <v>11643</v>
      </c>
    </row>
    <row r="17486" spans="1:8" ht="15" x14ac:dyDescent="0.2">
      <c r="A17486" s="747">
        <v>45247</v>
      </c>
      <c r="B17486" s="43" t="s">
        <v>11020</v>
      </c>
      <c r="C17486" s="65" t="s">
        <v>11106</v>
      </c>
      <c r="D17486" s="807" t="s">
        <v>11844</v>
      </c>
      <c r="E17486" s="60">
        <v>11200</v>
      </c>
      <c r="F17486" s="60"/>
      <c r="G17486" s="132">
        <f t="shared" si="366"/>
        <v>-11200</v>
      </c>
      <c r="H17486" s="718" t="s">
        <v>11643</v>
      </c>
    </row>
    <row r="17487" spans="1:8" ht="15" x14ac:dyDescent="0.2">
      <c r="A17487" s="747">
        <v>45247</v>
      </c>
      <c r="B17487" s="43" t="s">
        <v>11020</v>
      </c>
      <c r="C17487" s="65" t="s">
        <v>11106</v>
      </c>
      <c r="D17487" s="807" t="s">
        <v>11845</v>
      </c>
      <c r="E17487" s="60">
        <v>5720</v>
      </c>
      <c r="F17487" s="60"/>
      <c r="G17487" s="132">
        <f t="shared" si="366"/>
        <v>-5720</v>
      </c>
      <c r="H17487" s="718" t="s">
        <v>11643</v>
      </c>
    </row>
    <row r="17488" spans="1:8" ht="15" x14ac:dyDescent="0.2">
      <c r="A17488" s="747">
        <v>45247</v>
      </c>
      <c r="B17488" s="43" t="s">
        <v>11744</v>
      </c>
      <c r="C17488" s="65" t="s">
        <v>11106</v>
      </c>
      <c r="D17488" s="807" t="s">
        <v>11846</v>
      </c>
      <c r="E17488" s="60">
        <v>6480</v>
      </c>
      <c r="F17488" s="60"/>
      <c r="G17488" s="132">
        <f t="shared" si="366"/>
        <v>-6480</v>
      </c>
      <c r="H17488" s="718" t="s">
        <v>11643</v>
      </c>
    </row>
    <row r="17489" spans="1:8" ht="15" x14ac:dyDescent="0.2">
      <c r="A17489" s="747">
        <v>45247</v>
      </c>
      <c r="B17489" s="43" t="s">
        <v>11744</v>
      </c>
      <c r="C17489" s="65" t="s">
        <v>11847</v>
      </c>
      <c r="D17489" s="807" t="s">
        <v>11848</v>
      </c>
      <c r="E17489" s="60">
        <v>14400</v>
      </c>
      <c r="F17489" s="60"/>
      <c r="G17489" s="132">
        <f t="shared" si="366"/>
        <v>-14400</v>
      </c>
      <c r="H17489" s="718" t="s">
        <v>11643</v>
      </c>
    </row>
    <row r="17490" spans="1:8" ht="15" x14ac:dyDescent="0.2">
      <c r="A17490" s="747">
        <v>45248</v>
      </c>
      <c r="B17490" s="43" t="s">
        <v>11744</v>
      </c>
      <c r="C17490" s="65" t="s">
        <v>5791</v>
      </c>
      <c r="D17490" s="807" t="s">
        <v>372</v>
      </c>
      <c r="E17490" s="60">
        <v>2000</v>
      </c>
      <c r="F17490" s="60"/>
      <c r="G17490" s="132">
        <f t="shared" si="366"/>
        <v>-2000</v>
      </c>
      <c r="H17490" s="718" t="s">
        <v>11643</v>
      </c>
    </row>
    <row r="17491" spans="1:8" ht="15" x14ac:dyDescent="0.2">
      <c r="A17491" s="747">
        <v>45248</v>
      </c>
      <c r="B17491" s="43" t="s">
        <v>11020</v>
      </c>
      <c r="C17491" s="65" t="s">
        <v>5791</v>
      </c>
      <c r="D17491" s="807" t="s">
        <v>372</v>
      </c>
      <c r="E17491" s="60">
        <v>1250</v>
      </c>
      <c r="F17491" s="60"/>
      <c r="G17491" s="132">
        <f t="shared" si="366"/>
        <v>-1250</v>
      </c>
      <c r="H17491" s="718" t="s">
        <v>11643</v>
      </c>
    </row>
    <row r="17492" spans="1:8" ht="15" x14ac:dyDescent="0.2">
      <c r="A17492" s="747">
        <v>45248</v>
      </c>
      <c r="B17492" s="43" t="s">
        <v>3979</v>
      </c>
      <c r="C17492" s="65" t="s">
        <v>799</v>
      </c>
      <c r="D17492" s="807" t="s">
        <v>11849</v>
      </c>
      <c r="E17492" s="60">
        <v>5000</v>
      </c>
      <c r="F17492" s="60"/>
      <c r="G17492" s="132">
        <f t="shared" si="366"/>
        <v>-5000</v>
      </c>
      <c r="H17492" s="718" t="s">
        <v>11643</v>
      </c>
    </row>
    <row r="17493" spans="1:8" ht="15" x14ac:dyDescent="0.2">
      <c r="A17493" s="747">
        <v>45248</v>
      </c>
      <c r="B17493" s="43" t="s">
        <v>10580</v>
      </c>
      <c r="C17493" s="65" t="s">
        <v>9568</v>
      </c>
      <c r="D17493" s="807" t="s">
        <v>1164</v>
      </c>
      <c r="E17493" s="60">
        <v>20000</v>
      </c>
      <c r="F17493" s="60"/>
      <c r="G17493" s="132">
        <f t="shared" si="366"/>
        <v>-20000</v>
      </c>
      <c r="H17493" s="718" t="s">
        <v>11643</v>
      </c>
    </row>
    <row r="17494" spans="1:8" ht="15" x14ac:dyDescent="0.2">
      <c r="A17494" s="747">
        <v>45248</v>
      </c>
      <c r="B17494" s="43" t="s">
        <v>11850</v>
      </c>
      <c r="C17494" s="65" t="s">
        <v>11106</v>
      </c>
      <c r="D17494" s="807" t="s">
        <v>11851</v>
      </c>
      <c r="E17494" s="60">
        <v>42000</v>
      </c>
      <c r="F17494" s="60"/>
      <c r="G17494" s="132">
        <f t="shared" si="366"/>
        <v>-42000</v>
      </c>
      <c r="H17494" s="718" t="s">
        <v>11643</v>
      </c>
    </row>
    <row r="17495" spans="1:8" ht="15" x14ac:dyDescent="0.2">
      <c r="A17495" s="747">
        <v>45248</v>
      </c>
      <c r="B17495" s="43" t="s">
        <v>11020</v>
      </c>
      <c r="C17495" s="679" t="s">
        <v>11106</v>
      </c>
      <c r="D17495" s="928" t="s">
        <v>11852</v>
      </c>
      <c r="E17495" s="594">
        <v>8640</v>
      </c>
      <c r="F17495" s="60"/>
      <c r="G17495" s="132">
        <f t="shared" si="366"/>
        <v>-8640</v>
      </c>
      <c r="H17495" s="718" t="s">
        <v>11643</v>
      </c>
    </row>
    <row r="17496" spans="1:8" ht="15" x14ac:dyDescent="0.2">
      <c r="A17496" s="747">
        <v>45248</v>
      </c>
      <c r="B17496" s="43" t="s">
        <v>10686</v>
      </c>
      <c r="C17496" s="679" t="s">
        <v>11106</v>
      </c>
      <c r="D17496" s="928" t="s">
        <v>11852</v>
      </c>
      <c r="E17496" s="594">
        <v>8640</v>
      </c>
      <c r="F17496" s="60"/>
      <c r="G17496" s="132">
        <f t="shared" ref="G17496:G17500" si="367">F17496-E17496</f>
        <v>-8640</v>
      </c>
      <c r="H17496" s="718" t="s">
        <v>11643</v>
      </c>
    </row>
    <row r="17497" spans="1:8" ht="15" x14ac:dyDescent="0.2">
      <c r="A17497" s="747">
        <v>45248</v>
      </c>
      <c r="B17497" s="43" t="s">
        <v>10341</v>
      </c>
      <c r="C17497" s="679" t="s">
        <v>11106</v>
      </c>
      <c r="D17497" s="928" t="s">
        <v>11852</v>
      </c>
      <c r="E17497" s="594">
        <v>8640</v>
      </c>
      <c r="F17497" s="60"/>
      <c r="G17497" s="132">
        <f t="shared" si="367"/>
        <v>-8640</v>
      </c>
      <c r="H17497" s="718" t="s">
        <v>11643</v>
      </c>
    </row>
    <row r="17498" spans="1:8" ht="15" x14ac:dyDescent="0.2">
      <c r="A17498" s="747">
        <v>45248</v>
      </c>
      <c r="B17498" s="43" t="s">
        <v>11020</v>
      </c>
      <c r="C17498" s="560" t="s">
        <v>11106</v>
      </c>
      <c r="D17498" s="920" t="s">
        <v>11853</v>
      </c>
      <c r="E17498" s="592">
        <v>13000</v>
      </c>
      <c r="F17498" s="60"/>
      <c r="G17498" s="132">
        <f t="shared" si="367"/>
        <v>-13000</v>
      </c>
      <c r="H17498" s="718" t="s">
        <v>11643</v>
      </c>
    </row>
    <row r="17499" spans="1:8" ht="15" x14ac:dyDescent="0.2">
      <c r="A17499" s="747">
        <v>45248</v>
      </c>
      <c r="B17499" s="43" t="s">
        <v>10686</v>
      </c>
      <c r="C17499" s="560" t="s">
        <v>11106</v>
      </c>
      <c r="D17499" s="920" t="s">
        <v>11853</v>
      </c>
      <c r="E17499" s="592">
        <v>13000</v>
      </c>
      <c r="F17499" s="60"/>
      <c r="G17499" s="132">
        <f t="shared" si="367"/>
        <v>-13000</v>
      </c>
      <c r="H17499" s="718" t="s">
        <v>11643</v>
      </c>
    </row>
    <row r="17500" spans="1:8" ht="15" x14ac:dyDescent="0.2">
      <c r="A17500" s="747">
        <v>45248</v>
      </c>
      <c r="B17500" s="43" t="s">
        <v>10341</v>
      </c>
      <c r="C17500" s="560" t="s">
        <v>11106</v>
      </c>
      <c r="D17500" s="920" t="s">
        <v>11853</v>
      </c>
      <c r="E17500" s="592">
        <v>13000</v>
      </c>
      <c r="F17500" s="60"/>
      <c r="G17500" s="132">
        <f t="shared" si="367"/>
        <v>-13000</v>
      </c>
      <c r="H17500" s="718" t="s">
        <v>11643</v>
      </c>
    </row>
    <row r="17501" spans="1:8" ht="15" x14ac:dyDescent="0.2">
      <c r="A17501" s="747">
        <v>45248</v>
      </c>
      <c r="B17501" s="43" t="s">
        <v>11020</v>
      </c>
      <c r="C17501" s="65" t="s">
        <v>11106</v>
      </c>
      <c r="D17501" s="807" t="s">
        <v>11854</v>
      </c>
      <c r="E17501" s="60">
        <v>29320</v>
      </c>
      <c r="F17501" s="60"/>
      <c r="G17501" s="132">
        <f t="shared" ref="G17501:G17507" si="368">F17501-E17501</f>
        <v>-29320</v>
      </c>
      <c r="H17501" s="718" t="s">
        <v>11643</v>
      </c>
    </row>
    <row r="17502" spans="1:8" ht="15" x14ac:dyDescent="0.2">
      <c r="A17502" s="747">
        <v>45248</v>
      </c>
      <c r="B17502" s="43" t="s">
        <v>11020</v>
      </c>
      <c r="C17502" s="65" t="s">
        <v>11106</v>
      </c>
      <c r="D17502" s="807" t="s">
        <v>11855</v>
      </c>
      <c r="E17502" s="60">
        <v>4300</v>
      </c>
      <c r="F17502" s="60"/>
      <c r="G17502" s="132">
        <f t="shared" si="368"/>
        <v>-4300</v>
      </c>
      <c r="H17502" s="718" t="s">
        <v>11643</v>
      </c>
    </row>
    <row r="17503" spans="1:8" ht="15" x14ac:dyDescent="0.2">
      <c r="A17503" s="747">
        <v>45248</v>
      </c>
      <c r="B17503" s="43" t="s">
        <v>11020</v>
      </c>
      <c r="C17503" s="65" t="s">
        <v>11106</v>
      </c>
      <c r="D17503" s="807" t="s">
        <v>11856</v>
      </c>
      <c r="E17503" s="60">
        <v>1250</v>
      </c>
      <c r="F17503" s="60"/>
      <c r="G17503" s="132">
        <f t="shared" si="368"/>
        <v>-1250</v>
      </c>
      <c r="H17503" s="718" t="s">
        <v>11643</v>
      </c>
    </row>
    <row r="17504" spans="1:8" ht="15" x14ac:dyDescent="0.2">
      <c r="A17504" s="747">
        <v>45248</v>
      </c>
      <c r="B17504" s="43" t="s">
        <v>11850</v>
      </c>
      <c r="C17504" s="65" t="s">
        <v>11106</v>
      </c>
      <c r="D17504" s="807" t="s">
        <v>11857</v>
      </c>
      <c r="E17504" s="60">
        <v>4730</v>
      </c>
      <c r="F17504" s="60"/>
      <c r="G17504" s="132">
        <f t="shared" si="368"/>
        <v>-4730</v>
      </c>
      <c r="H17504" s="718" t="s">
        <v>11643</v>
      </c>
    </row>
    <row r="17505" spans="1:8" ht="15" x14ac:dyDescent="0.2">
      <c r="A17505" s="747">
        <v>45248</v>
      </c>
      <c r="B17505" s="43" t="s">
        <v>11850</v>
      </c>
      <c r="C17505" s="65" t="s">
        <v>11106</v>
      </c>
      <c r="D17505" s="807" t="s">
        <v>11858</v>
      </c>
      <c r="E17505" s="60">
        <v>18000</v>
      </c>
      <c r="F17505" s="60"/>
      <c r="G17505" s="132">
        <f t="shared" si="368"/>
        <v>-18000</v>
      </c>
      <c r="H17505" s="718" t="s">
        <v>11643</v>
      </c>
    </row>
    <row r="17506" spans="1:8" ht="15" x14ac:dyDescent="0.2">
      <c r="A17506" s="747">
        <v>45248</v>
      </c>
      <c r="B17506" s="43" t="s">
        <v>11020</v>
      </c>
      <c r="C17506" s="65" t="s">
        <v>5791</v>
      </c>
      <c r="D17506" s="807" t="s">
        <v>10446</v>
      </c>
      <c r="E17506" s="60">
        <v>300</v>
      </c>
      <c r="F17506" s="60"/>
      <c r="G17506" s="132">
        <f t="shared" si="368"/>
        <v>-300</v>
      </c>
      <c r="H17506" s="718" t="s">
        <v>11643</v>
      </c>
    </row>
    <row r="17507" spans="1:8" ht="15" x14ac:dyDescent="0.2">
      <c r="A17507" s="747">
        <v>45250</v>
      </c>
      <c r="B17507" s="43" t="s">
        <v>11020</v>
      </c>
      <c r="C17507" s="65" t="s">
        <v>394</v>
      </c>
      <c r="D17507" s="807" t="s">
        <v>11859</v>
      </c>
      <c r="E17507" s="60">
        <v>5000</v>
      </c>
      <c r="F17507" s="60"/>
      <c r="G17507" s="132">
        <f t="shared" si="368"/>
        <v>-5000</v>
      </c>
      <c r="H17507" s="718" t="s">
        <v>11643</v>
      </c>
    </row>
    <row r="17508" spans="1:8" ht="15" x14ac:dyDescent="0.2">
      <c r="A17508" s="747">
        <v>45250</v>
      </c>
      <c r="B17508" s="43" t="s">
        <v>11860</v>
      </c>
      <c r="C17508" s="65" t="s">
        <v>799</v>
      </c>
      <c r="D17508" s="807" t="s">
        <v>11861</v>
      </c>
      <c r="E17508" s="60">
        <v>2260</v>
      </c>
      <c r="F17508" s="60"/>
      <c r="G17508" s="132">
        <f t="shared" ref="G17508:G17517" si="369">F17508-E17508</f>
        <v>-2260</v>
      </c>
      <c r="H17508" s="718" t="s">
        <v>11643</v>
      </c>
    </row>
    <row r="17509" spans="1:8" ht="15" x14ac:dyDescent="0.2">
      <c r="A17509" s="747">
        <v>45250</v>
      </c>
      <c r="B17509" s="43" t="s">
        <v>11860</v>
      </c>
      <c r="C17509" s="65" t="s">
        <v>394</v>
      </c>
      <c r="D17509" s="807" t="s">
        <v>11862</v>
      </c>
      <c r="E17509" s="60">
        <v>1350</v>
      </c>
      <c r="F17509" s="60"/>
      <c r="G17509" s="132">
        <f t="shared" si="369"/>
        <v>-1350</v>
      </c>
      <c r="H17509" s="718" t="s">
        <v>11643</v>
      </c>
    </row>
    <row r="17510" spans="1:8" ht="15" x14ac:dyDescent="0.2">
      <c r="A17510" s="747">
        <v>45250</v>
      </c>
      <c r="B17510" s="43" t="s">
        <v>11860</v>
      </c>
      <c r="C17510" s="65" t="s">
        <v>799</v>
      </c>
      <c r="D17510" s="807" t="s">
        <v>11863</v>
      </c>
      <c r="E17510" s="60">
        <v>2100</v>
      </c>
      <c r="F17510" s="60"/>
      <c r="G17510" s="132">
        <f t="shared" si="369"/>
        <v>-2100</v>
      </c>
      <c r="H17510" s="718" t="s">
        <v>11643</v>
      </c>
    </row>
    <row r="17511" spans="1:8" s="695" customFormat="1" ht="36" x14ac:dyDescent="0.25">
      <c r="A17511" s="747">
        <v>45247</v>
      </c>
      <c r="B17511" s="65" t="s">
        <v>10580</v>
      </c>
      <c r="C17511" s="560" t="s">
        <v>1519</v>
      </c>
      <c r="D17511" s="753" t="s">
        <v>11864</v>
      </c>
      <c r="E17511" s="561">
        <v>40000</v>
      </c>
      <c r="F17511" s="132"/>
      <c r="G17511" s="132">
        <f t="shared" si="369"/>
        <v>-40000</v>
      </c>
      <c r="H17511" s="718" t="s">
        <v>11643</v>
      </c>
    </row>
    <row r="17512" spans="1:8" s="695" customFormat="1" ht="36" x14ac:dyDescent="0.25">
      <c r="A17512" s="747">
        <v>45247</v>
      </c>
      <c r="B17512" s="65" t="s">
        <v>10488</v>
      </c>
      <c r="C17512" s="560" t="s">
        <v>1519</v>
      </c>
      <c r="D17512" s="753" t="s">
        <v>11864</v>
      </c>
      <c r="E17512" s="561">
        <v>30000</v>
      </c>
      <c r="F17512" s="132"/>
      <c r="G17512" s="132">
        <f t="shared" si="369"/>
        <v>-30000</v>
      </c>
      <c r="H17512" s="718" t="s">
        <v>11643</v>
      </c>
    </row>
    <row r="17513" spans="1:8" s="695" customFormat="1" ht="36" x14ac:dyDescent="0.25">
      <c r="A17513" s="747">
        <v>45247</v>
      </c>
      <c r="B17513" s="65" t="s">
        <v>11674</v>
      </c>
      <c r="C17513" s="560" t="s">
        <v>1519</v>
      </c>
      <c r="D17513" s="753" t="s">
        <v>11864</v>
      </c>
      <c r="E17513" s="561">
        <v>188000</v>
      </c>
      <c r="F17513" s="132"/>
      <c r="G17513" s="132">
        <f t="shared" si="369"/>
        <v>-188000</v>
      </c>
      <c r="H17513" s="718" t="s">
        <v>11643</v>
      </c>
    </row>
    <row r="17514" spans="1:8" ht="15" x14ac:dyDescent="0.2">
      <c r="A17514" s="747">
        <v>45247</v>
      </c>
      <c r="B17514" s="43" t="s">
        <v>11756</v>
      </c>
      <c r="C17514" s="679" t="s">
        <v>11865</v>
      </c>
      <c r="D17514" s="928" t="s">
        <v>11866</v>
      </c>
      <c r="E17514" s="594">
        <v>72000</v>
      </c>
      <c r="F17514" s="60"/>
      <c r="G17514" s="132">
        <f t="shared" si="369"/>
        <v>-72000</v>
      </c>
      <c r="H17514" s="718" t="s">
        <v>11643</v>
      </c>
    </row>
    <row r="17515" spans="1:8" ht="15" x14ac:dyDescent="0.2">
      <c r="A17515" s="747">
        <v>45247</v>
      </c>
      <c r="B17515" s="43" t="s">
        <v>11020</v>
      </c>
      <c r="C17515" s="679" t="s">
        <v>11865</v>
      </c>
      <c r="D17515" s="928" t="s">
        <v>11866</v>
      </c>
      <c r="E17515" s="594">
        <v>103000</v>
      </c>
      <c r="F17515" s="60"/>
      <c r="G17515" s="132">
        <f t="shared" si="369"/>
        <v>-103000</v>
      </c>
      <c r="H17515" s="718" t="s">
        <v>11643</v>
      </c>
    </row>
    <row r="17516" spans="1:8" ht="15" x14ac:dyDescent="0.2">
      <c r="A17516" s="747">
        <v>45247</v>
      </c>
      <c r="B17516" s="43" t="s">
        <v>11566</v>
      </c>
      <c r="C17516" s="679" t="s">
        <v>11865</v>
      </c>
      <c r="D17516" s="928" t="s">
        <v>11866</v>
      </c>
      <c r="E17516" s="594">
        <v>24000</v>
      </c>
      <c r="F17516" s="60"/>
      <c r="G17516" s="132">
        <f t="shared" si="369"/>
        <v>-24000</v>
      </c>
      <c r="H17516" s="718" t="s">
        <v>11643</v>
      </c>
    </row>
    <row r="17517" spans="1:8" ht="15" x14ac:dyDescent="0.2">
      <c r="A17517" s="747">
        <v>45247</v>
      </c>
      <c r="B17517" s="43" t="s">
        <v>10341</v>
      </c>
      <c r="C17517" s="679" t="s">
        <v>11865</v>
      </c>
      <c r="D17517" s="928" t="s">
        <v>11866</v>
      </c>
      <c r="E17517" s="594">
        <v>50000</v>
      </c>
      <c r="F17517" s="60"/>
      <c r="G17517" s="132">
        <f t="shared" si="369"/>
        <v>-50000</v>
      </c>
      <c r="H17517" s="718" t="s">
        <v>11643</v>
      </c>
    </row>
    <row r="17518" spans="1:8" ht="15" x14ac:dyDescent="0.2">
      <c r="A17518" s="747">
        <v>45248</v>
      </c>
      <c r="B17518" s="43" t="s">
        <v>11566</v>
      </c>
      <c r="C17518" s="65" t="s">
        <v>11575</v>
      </c>
      <c r="D17518" s="807" t="s">
        <v>11871</v>
      </c>
      <c r="E17518" s="60">
        <v>450000</v>
      </c>
      <c r="F17518" s="60"/>
      <c r="G17518" s="132">
        <f t="shared" ref="G17518:G17525" si="370">F17518-E17518</f>
        <v>-450000</v>
      </c>
      <c r="H17518" s="718" t="s">
        <v>11643</v>
      </c>
    </row>
    <row r="17519" spans="1:8" ht="15" x14ac:dyDescent="0.2">
      <c r="A17519" s="747">
        <v>45248</v>
      </c>
      <c r="B17519" s="43" t="s">
        <v>10580</v>
      </c>
      <c r="C17519" s="65" t="s">
        <v>11575</v>
      </c>
      <c r="D17519" s="807" t="s">
        <v>11871</v>
      </c>
      <c r="E17519" s="60">
        <v>417730</v>
      </c>
      <c r="F17519" s="60"/>
      <c r="G17519" s="132">
        <f t="shared" si="370"/>
        <v>-417730</v>
      </c>
      <c r="H17519" s="718" t="s">
        <v>11643</v>
      </c>
    </row>
    <row r="17520" spans="1:8" ht="15" x14ac:dyDescent="0.2">
      <c r="A17520" s="747">
        <v>45248</v>
      </c>
      <c r="B17520" s="43" t="s">
        <v>10095</v>
      </c>
      <c r="C17520" s="65" t="s">
        <v>11575</v>
      </c>
      <c r="D17520" s="807" t="s">
        <v>11873</v>
      </c>
      <c r="E17520" s="60">
        <v>735690</v>
      </c>
      <c r="F17520" s="60"/>
      <c r="G17520" s="132">
        <f t="shared" si="370"/>
        <v>-735690</v>
      </c>
      <c r="H17520" s="718" t="s">
        <v>11643</v>
      </c>
    </row>
    <row r="17521" spans="1:8" ht="15" x14ac:dyDescent="0.2">
      <c r="A17521" s="747">
        <v>45248</v>
      </c>
      <c r="B17521" s="43" t="s">
        <v>10341</v>
      </c>
      <c r="C17521" s="65" t="s">
        <v>11874</v>
      </c>
      <c r="D17521" s="807" t="s">
        <v>11875</v>
      </c>
      <c r="E17521" s="60">
        <v>16000</v>
      </c>
      <c r="F17521" s="60"/>
      <c r="G17521" s="132">
        <f t="shared" si="370"/>
        <v>-16000</v>
      </c>
      <c r="H17521" s="718" t="s">
        <v>11643</v>
      </c>
    </row>
    <row r="17522" spans="1:8" ht="15" x14ac:dyDescent="0.2">
      <c r="A17522" s="747">
        <v>45248</v>
      </c>
      <c r="B17522" s="43" t="s">
        <v>11756</v>
      </c>
      <c r="C17522" s="560" t="s">
        <v>11106</v>
      </c>
      <c r="D17522" s="920" t="s">
        <v>11876</v>
      </c>
      <c r="E17522" s="592">
        <v>61333</v>
      </c>
      <c r="F17522" s="60"/>
      <c r="G17522" s="132">
        <f t="shared" si="370"/>
        <v>-61333</v>
      </c>
      <c r="H17522" s="718" t="s">
        <v>11643</v>
      </c>
    </row>
    <row r="17523" spans="1:8" ht="15" x14ac:dyDescent="0.2">
      <c r="A17523" s="747">
        <v>45248</v>
      </c>
      <c r="B17523" s="43" t="s">
        <v>11020</v>
      </c>
      <c r="C17523" s="560" t="s">
        <v>11106</v>
      </c>
      <c r="D17523" s="920" t="s">
        <v>11876</v>
      </c>
      <c r="E17523" s="592">
        <v>61333</v>
      </c>
      <c r="F17523" s="60"/>
      <c r="G17523" s="132">
        <f t="shared" si="370"/>
        <v>-61333</v>
      </c>
      <c r="H17523" s="718" t="s">
        <v>11643</v>
      </c>
    </row>
    <row r="17524" spans="1:8" ht="15" x14ac:dyDescent="0.2">
      <c r="A17524" s="747">
        <v>45248</v>
      </c>
      <c r="B17524" s="43" t="s">
        <v>10341</v>
      </c>
      <c r="C17524" s="560" t="s">
        <v>11106</v>
      </c>
      <c r="D17524" s="920" t="s">
        <v>11876</v>
      </c>
      <c r="E17524" s="592">
        <v>61334</v>
      </c>
      <c r="F17524" s="60"/>
      <c r="G17524" s="132">
        <f t="shared" si="370"/>
        <v>-61334</v>
      </c>
      <c r="H17524" s="718" t="s">
        <v>11643</v>
      </c>
    </row>
    <row r="17525" spans="1:8" ht="15" x14ac:dyDescent="0.2">
      <c r="A17525" s="747">
        <v>45248</v>
      </c>
      <c r="B17525" s="43" t="s">
        <v>11020</v>
      </c>
      <c r="C17525" s="65" t="s">
        <v>11106</v>
      </c>
      <c r="D17525" s="807" t="s">
        <v>11877</v>
      </c>
      <c r="E17525" s="60">
        <v>6000</v>
      </c>
      <c r="F17525" s="60"/>
      <c r="G17525" s="132">
        <f t="shared" si="370"/>
        <v>-6000</v>
      </c>
      <c r="H17525" s="718" t="s">
        <v>11643</v>
      </c>
    </row>
    <row r="17526" spans="1:8" ht="15" x14ac:dyDescent="0.2">
      <c r="A17526" s="747">
        <v>45248</v>
      </c>
      <c r="B17526" s="43" t="s">
        <v>11756</v>
      </c>
      <c r="C17526" s="560" t="s">
        <v>11106</v>
      </c>
      <c r="D17526" s="920" t="s">
        <v>11878</v>
      </c>
      <c r="E17526" s="592">
        <v>19667</v>
      </c>
      <c r="F17526" s="60"/>
      <c r="G17526" s="132">
        <f t="shared" ref="G17526:G17529" si="371">F17526-E17526</f>
        <v>-19667</v>
      </c>
      <c r="H17526" s="718" t="s">
        <v>11643</v>
      </c>
    </row>
    <row r="17527" spans="1:8" ht="15" x14ac:dyDescent="0.2">
      <c r="A17527" s="747">
        <v>45248</v>
      </c>
      <c r="B17527" s="43" t="s">
        <v>11020</v>
      </c>
      <c r="C17527" s="560" t="s">
        <v>11106</v>
      </c>
      <c r="D17527" s="920" t="s">
        <v>11878</v>
      </c>
      <c r="E17527" s="592">
        <v>19667</v>
      </c>
      <c r="F17527" s="60"/>
      <c r="G17527" s="132">
        <f t="shared" si="371"/>
        <v>-19667</v>
      </c>
      <c r="H17527" s="718" t="s">
        <v>11643</v>
      </c>
    </row>
    <row r="17528" spans="1:8" ht="15" x14ac:dyDescent="0.2">
      <c r="A17528" s="747">
        <v>45248</v>
      </c>
      <c r="B17528" s="43" t="s">
        <v>10341</v>
      </c>
      <c r="C17528" s="560" t="s">
        <v>11106</v>
      </c>
      <c r="D17528" s="920" t="s">
        <v>11878</v>
      </c>
      <c r="E17528" s="592">
        <v>19666</v>
      </c>
      <c r="F17528" s="60"/>
      <c r="G17528" s="132">
        <f t="shared" si="371"/>
        <v>-19666</v>
      </c>
      <c r="H17528" s="718" t="s">
        <v>11643</v>
      </c>
    </row>
    <row r="17529" spans="1:8" ht="15" x14ac:dyDescent="0.2">
      <c r="A17529" s="747">
        <v>45248</v>
      </c>
      <c r="B17529" s="43" t="s">
        <v>11631</v>
      </c>
      <c r="C17529" s="65" t="s">
        <v>11879</v>
      </c>
      <c r="D17529" s="807" t="s">
        <v>6543</v>
      </c>
      <c r="E17529" s="60">
        <v>8900</v>
      </c>
      <c r="F17529" s="60"/>
      <c r="G17529" s="132">
        <f t="shared" si="371"/>
        <v>-8900</v>
      </c>
      <c r="H17529" s="718" t="s">
        <v>11643</v>
      </c>
    </row>
    <row r="17530" spans="1:8" ht="15" x14ac:dyDescent="0.2">
      <c r="A17530" s="747">
        <v>45250</v>
      </c>
      <c r="B17530" s="43" t="s">
        <v>9463</v>
      </c>
      <c r="C17530" s="560" t="s">
        <v>11883</v>
      </c>
      <c r="D17530" s="920" t="s">
        <v>11882</v>
      </c>
      <c r="E17530" s="592">
        <v>234213</v>
      </c>
      <c r="F17530" s="60"/>
      <c r="G17530" s="132">
        <f t="shared" ref="G17530:G17534" si="372">F17530-E17530</f>
        <v>-234213</v>
      </c>
      <c r="H17530" s="718" t="s">
        <v>11643</v>
      </c>
    </row>
    <row r="17531" spans="1:8" ht="15" x14ac:dyDescent="0.2">
      <c r="A17531" s="747">
        <v>45250</v>
      </c>
      <c r="B17531" s="43" t="s">
        <v>11209</v>
      </c>
      <c r="C17531" s="560" t="s">
        <v>11883</v>
      </c>
      <c r="D17531" s="920" t="s">
        <v>11882</v>
      </c>
      <c r="E17531" s="592">
        <v>163580</v>
      </c>
      <c r="F17531" s="60"/>
      <c r="G17531" s="132">
        <f t="shared" ref="G17531:G17532" si="373">F17531-E17531</f>
        <v>-163580</v>
      </c>
      <c r="H17531" s="718" t="s">
        <v>11643</v>
      </c>
    </row>
    <row r="17532" spans="1:8" ht="15" x14ac:dyDescent="0.2">
      <c r="A17532" s="747">
        <v>45250</v>
      </c>
      <c r="B17532" s="43" t="s">
        <v>10095</v>
      </c>
      <c r="C17532" s="560" t="s">
        <v>11883</v>
      </c>
      <c r="D17532" s="920" t="s">
        <v>11882</v>
      </c>
      <c r="E17532" s="592">
        <v>102207</v>
      </c>
      <c r="F17532" s="60"/>
      <c r="G17532" s="132">
        <f t="shared" si="373"/>
        <v>-102207</v>
      </c>
      <c r="H17532" s="718" t="s">
        <v>11643</v>
      </c>
    </row>
    <row r="17533" spans="1:8" ht="15" x14ac:dyDescent="0.2">
      <c r="A17533" s="747">
        <v>45250</v>
      </c>
      <c r="B17533" s="43" t="s">
        <v>103</v>
      </c>
      <c r="C17533" s="65" t="s">
        <v>103</v>
      </c>
      <c r="D17533" s="807" t="s">
        <v>11880</v>
      </c>
      <c r="E17533" s="60">
        <v>5000</v>
      </c>
      <c r="F17533" s="60"/>
      <c r="G17533" s="132">
        <f t="shared" si="372"/>
        <v>-5000</v>
      </c>
      <c r="H17533" s="718" t="s">
        <v>11643</v>
      </c>
    </row>
    <row r="17534" spans="1:8" ht="15" x14ac:dyDescent="0.2">
      <c r="A17534" s="747">
        <v>45250</v>
      </c>
      <c r="B17534" s="43" t="s">
        <v>11020</v>
      </c>
      <c r="C17534" s="65" t="s">
        <v>11106</v>
      </c>
      <c r="D17534" s="807" t="s">
        <v>11881</v>
      </c>
      <c r="E17534" s="60">
        <v>110000</v>
      </c>
      <c r="F17534" s="60"/>
      <c r="G17534" s="132">
        <f t="shared" si="372"/>
        <v>-110000</v>
      </c>
      <c r="H17534" s="718" t="s">
        <v>11643</v>
      </c>
    </row>
    <row r="17535" spans="1:8" ht="15" x14ac:dyDescent="0.2">
      <c r="A17535" s="747">
        <v>45250</v>
      </c>
      <c r="B17535" s="43" t="s">
        <v>11020</v>
      </c>
      <c r="C17535" s="65" t="s">
        <v>5791</v>
      </c>
      <c r="D17535" s="807" t="s">
        <v>372</v>
      </c>
      <c r="E17535" s="60">
        <v>5300</v>
      </c>
      <c r="F17535" s="60"/>
      <c r="G17535" s="132">
        <f t="shared" ref="G17535:G17539" si="374">F17535-E17535</f>
        <v>-5300</v>
      </c>
      <c r="H17535" s="718" t="s">
        <v>11643</v>
      </c>
    </row>
    <row r="17536" spans="1:8" ht="15" x14ac:dyDescent="0.2">
      <c r="A17536" s="747">
        <v>45250</v>
      </c>
      <c r="B17536" s="43" t="s">
        <v>11756</v>
      </c>
      <c r="C17536" s="65" t="s">
        <v>5791</v>
      </c>
      <c r="D17536" s="807" t="s">
        <v>372</v>
      </c>
      <c r="E17536" s="60">
        <v>5200</v>
      </c>
      <c r="F17536" s="60"/>
      <c r="G17536" s="132">
        <f t="shared" si="374"/>
        <v>-5200</v>
      </c>
      <c r="H17536" s="718" t="s">
        <v>11643</v>
      </c>
    </row>
    <row r="17537" spans="1:8" ht="15" x14ac:dyDescent="0.2">
      <c r="A17537" s="747">
        <v>45250</v>
      </c>
      <c r="B17537" s="43" t="s">
        <v>11566</v>
      </c>
      <c r="C17537" s="65" t="s">
        <v>10593</v>
      </c>
      <c r="D17537" s="807" t="s">
        <v>11884</v>
      </c>
      <c r="E17537" s="60">
        <v>760000</v>
      </c>
      <c r="F17537" s="60"/>
      <c r="G17537" s="132">
        <f t="shared" si="374"/>
        <v>-760000</v>
      </c>
      <c r="H17537" s="718" t="s">
        <v>11643</v>
      </c>
    </row>
    <row r="17538" spans="1:8" ht="15" x14ac:dyDescent="0.2">
      <c r="A17538" s="747">
        <v>45250</v>
      </c>
      <c r="B17538" s="43" t="s">
        <v>11020</v>
      </c>
      <c r="C17538" s="65" t="s">
        <v>11406</v>
      </c>
      <c r="D17538" s="807" t="s">
        <v>11884</v>
      </c>
      <c r="E17538" s="60">
        <v>50000</v>
      </c>
      <c r="F17538" s="60"/>
      <c r="G17538" s="132">
        <f t="shared" si="374"/>
        <v>-50000</v>
      </c>
      <c r="H17538" s="718" t="s">
        <v>11643</v>
      </c>
    </row>
    <row r="17539" spans="1:8" ht="15" x14ac:dyDescent="0.2">
      <c r="A17539" s="747">
        <v>45250</v>
      </c>
      <c r="B17539" s="43" t="s">
        <v>11566</v>
      </c>
      <c r="C17539" s="65" t="s">
        <v>11680</v>
      </c>
      <c r="D17539" s="807" t="s">
        <v>11900</v>
      </c>
      <c r="E17539" s="60">
        <v>50000</v>
      </c>
      <c r="F17539" s="60"/>
      <c r="G17539" s="132">
        <f t="shared" si="374"/>
        <v>-50000</v>
      </c>
      <c r="H17539" s="718" t="s">
        <v>11643</v>
      </c>
    </row>
    <row r="17540" spans="1:8" ht="15" x14ac:dyDescent="0.2">
      <c r="A17540" s="747">
        <v>45250</v>
      </c>
      <c r="B17540" s="43" t="s">
        <v>3979</v>
      </c>
      <c r="C17540" s="560" t="s">
        <v>302</v>
      </c>
      <c r="D17540" s="920" t="s">
        <v>11885</v>
      </c>
      <c r="E17540" s="592">
        <v>130000</v>
      </c>
      <c r="F17540" s="60"/>
      <c r="G17540" s="132">
        <f t="shared" ref="G17540:G17542" si="375">F17540-E17540</f>
        <v>-130000</v>
      </c>
      <c r="H17540" s="718" t="s">
        <v>11643</v>
      </c>
    </row>
    <row r="17541" spans="1:8" ht="15" x14ac:dyDescent="0.2">
      <c r="A17541" s="747">
        <v>45250</v>
      </c>
      <c r="B17541" s="43" t="s">
        <v>3978</v>
      </c>
      <c r="C17541" s="560" t="s">
        <v>302</v>
      </c>
      <c r="D17541" s="920" t="s">
        <v>11885</v>
      </c>
      <c r="E17541" s="592">
        <v>130000</v>
      </c>
      <c r="F17541" s="60"/>
      <c r="G17541" s="132">
        <f t="shared" si="375"/>
        <v>-130000</v>
      </c>
      <c r="H17541" s="718" t="s">
        <v>11643</v>
      </c>
    </row>
    <row r="17542" spans="1:8" ht="15" x14ac:dyDescent="0.2">
      <c r="A17542" s="747">
        <v>45250</v>
      </c>
      <c r="B17542" s="43" t="s">
        <v>37</v>
      </c>
      <c r="C17542" s="560" t="s">
        <v>302</v>
      </c>
      <c r="D17542" s="920" t="s">
        <v>11885</v>
      </c>
      <c r="E17542" s="592">
        <v>130000</v>
      </c>
      <c r="F17542" s="60"/>
      <c r="G17542" s="132">
        <f t="shared" si="375"/>
        <v>-130000</v>
      </c>
      <c r="H17542" s="718" t="s">
        <v>11643</v>
      </c>
    </row>
    <row r="17543" spans="1:8" ht="15" x14ac:dyDescent="0.2">
      <c r="A17543" s="747">
        <v>45251</v>
      </c>
      <c r="B17543" s="43" t="s">
        <v>25</v>
      </c>
      <c r="C17543" s="65" t="s">
        <v>7669</v>
      </c>
      <c r="D17543" s="807" t="s">
        <v>11886</v>
      </c>
      <c r="E17543" s="60">
        <v>50000</v>
      </c>
      <c r="F17543" s="60"/>
      <c r="G17543" s="132">
        <f t="shared" ref="G17543:G17544" si="376">F17543-E17543</f>
        <v>-50000</v>
      </c>
      <c r="H17543" s="718" t="s">
        <v>11643</v>
      </c>
    </row>
    <row r="17544" spans="1:8" ht="15" x14ac:dyDescent="0.2">
      <c r="A17544" s="747">
        <v>45251</v>
      </c>
      <c r="B17544" s="43" t="s">
        <v>11020</v>
      </c>
      <c r="C17544" s="65" t="s">
        <v>288</v>
      </c>
      <c r="D17544" s="807" t="s">
        <v>11887</v>
      </c>
      <c r="E17544" s="60">
        <v>15000</v>
      </c>
      <c r="F17544" s="60"/>
      <c r="G17544" s="132">
        <f t="shared" si="376"/>
        <v>-15000</v>
      </c>
      <c r="H17544" s="718" t="s">
        <v>11643</v>
      </c>
    </row>
    <row r="17545" spans="1:8" ht="15" x14ac:dyDescent="0.2">
      <c r="A17545" s="747">
        <v>45251</v>
      </c>
      <c r="B17545" s="43" t="s">
        <v>10341</v>
      </c>
      <c r="C17545" s="65" t="s">
        <v>288</v>
      </c>
      <c r="D17545" s="807" t="s">
        <v>11887</v>
      </c>
      <c r="E17545" s="60">
        <v>15000</v>
      </c>
      <c r="F17545" s="60"/>
      <c r="G17545" s="132">
        <f t="shared" ref="G17545:G17549" si="377">F17545-E17545</f>
        <v>-15000</v>
      </c>
      <c r="H17545" s="718" t="s">
        <v>11643</v>
      </c>
    </row>
    <row r="17546" spans="1:8" ht="15" x14ac:dyDescent="0.2">
      <c r="A17546" s="747">
        <v>45251</v>
      </c>
      <c r="B17546" s="43" t="s">
        <v>9463</v>
      </c>
      <c r="C17546" s="65" t="s">
        <v>288</v>
      </c>
      <c r="D17546" s="807" t="s">
        <v>11887</v>
      </c>
      <c r="E17546" s="60">
        <v>15000</v>
      </c>
      <c r="F17546" s="60"/>
      <c r="G17546" s="132">
        <f t="shared" si="377"/>
        <v>-15000</v>
      </c>
      <c r="H17546" s="718" t="s">
        <v>11643</v>
      </c>
    </row>
    <row r="17547" spans="1:8" ht="15" x14ac:dyDescent="0.2">
      <c r="A17547" s="747">
        <v>45251</v>
      </c>
      <c r="B17547" s="43" t="s">
        <v>11020</v>
      </c>
      <c r="C17547" s="65" t="s">
        <v>2819</v>
      </c>
      <c r="D17547" s="807" t="s">
        <v>11888</v>
      </c>
      <c r="E17547" s="60">
        <v>5000</v>
      </c>
      <c r="F17547" s="60"/>
      <c r="G17547" s="132">
        <f t="shared" si="377"/>
        <v>-5000</v>
      </c>
      <c r="H17547" s="718" t="s">
        <v>11643</v>
      </c>
    </row>
    <row r="17548" spans="1:8" ht="15" x14ac:dyDescent="0.2">
      <c r="A17548" s="747">
        <v>45251</v>
      </c>
      <c r="B17548" s="43" t="s">
        <v>10341</v>
      </c>
      <c r="C17548" s="65" t="s">
        <v>2819</v>
      </c>
      <c r="D17548" s="807" t="s">
        <v>11888</v>
      </c>
      <c r="E17548" s="60">
        <v>5000</v>
      </c>
      <c r="F17548" s="60"/>
      <c r="G17548" s="132">
        <f t="shared" si="377"/>
        <v>-5000</v>
      </c>
      <c r="H17548" s="718" t="s">
        <v>11643</v>
      </c>
    </row>
    <row r="17549" spans="1:8" ht="15" x14ac:dyDescent="0.2">
      <c r="A17549" s="747">
        <v>45251</v>
      </c>
      <c r="B17549" s="43" t="s">
        <v>9463</v>
      </c>
      <c r="C17549" s="65" t="s">
        <v>2819</v>
      </c>
      <c r="D17549" s="807" t="s">
        <v>11888</v>
      </c>
      <c r="E17549" s="60">
        <v>5000</v>
      </c>
      <c r="F17549" s="60"/>
      <c r="G17549" s="132">
        <f t="shared" si="377"/>
        <v>-5000</v>
      </c>
      <c r="H17549" s="718" t="s">
        <v>11643</v>
      </c>
    </row>
    <row r="17550" spans="1:8" ht="15" x14ac:dyDescent="0.2">
      <c r="A17550" s="747">
        <v>45251</v>
      </c>
      <c r="B17550" s="43" t="s">
        <v>11020</v>
      </c>
      <c r="C17550" s="65" t="s">
        <v>11106</v>
      </c>
      <c r="D17550" s="807" t="s">
        <v>11889</v>
      </c>
      <c r="E17550" s="60">
        <v>13400</v>
      </c>
      <c r="F17550" s="60"/>
      <c r="G17550" s="132">
        <f t="shared" ref="G17550:G17563" si="378">F17550-E17550</f>
        <v>-13400</v>
      </c>
      <c r="H17550" s="718" t="s">
        <v>11643</v>
      </c>
    </row>
    <row r="17551" spans="1:8" ht="15" x14ac:dyDescent="0.2">
      <c r="A17551" s="747">
        <v>45251</v>
      </c>
      <c r="B17551" s="43" t="s">
        <v>11756</v>
      </c>
      <c r="C17551" s="65" t="s">
        <v>11106</v>
      </c>
      <c r="D17551" s="807" t="s">
        <v>11890</v>
      </c>
      <c r="E17551" s="60">
        <v>6000</v>
      </c>
      <c r="F17551" s="60"/>
      <c r="G17551" s="132">
        <f t="shared" si="378"/>
        <v>-6000</v>
      </c>
      <c r="H17551" s="718" t="s">
        <v>11643</v>
      </c>
    </row>
    <row r="17552" spans="1:8" ht="15" x14ac:dyDescent="0.2">
      <c r="A17552" s="747">
        <v>45251</v>
      </c>
      <c r="B17552" s="43" t="s">
        <v>11020</v>
      </c>
      <c r="C17552" s="65" t="s">
        <v>5791</v>
      </c>
      <c r="D17552" s="807" t="s">
        <v>372</v>
      </c>
      <c r="E17552" s="60">
        <v>1500</v>
      </c>
      <c r="F17552" s="60"/>
      <c r="G17552" s="132">
        <f t="shared" si="378"/>
        <v>-1500</v>
      </c>
      <c r="H17552" s="718" t="s">
        <v>11643</v>
      </c>
    </row>
    <row r="17553" spans="1:8" ht="15" x14ac:dyDescent="0.2">
      <c r="A17553" s="747">
        <v>45251</v>
      </c>
      <c r="B17553" s="43" t="s">
        <v>11020</v>
      </c>
      <c r="C17553" s="65" t="s">
        <v>288</v>
      </c>
      <c r="D17553" s="807" t="s">
        <v>8758</v>
      </c>
      <c r="E17553" s="60">
        <v>1000</v>
      </c>
      <c r="F17553" s="60"/>
      <c r="G17553" s="132">
        <f t="shared" si="378"/>
        <v>-1000</v>
      </c>
      <c r="H17553" s="718" t="s">
        <v>11643</v>
      </c>
    </row>
    <row r="17554" spans="1:8" ht="15" x14ac:dyDescent="0.2">
      <c r="A17554" s="747">
        <v>45251</v>
      </c>
      <c r="B17554" s="43" t="s">
        <v>9463</v>
      </c>
      <c r="C17554" s="65" t="s">
        <v>5791</v>
      </c>
      <c r="D17554" s="807" t="s">
        <v>372</v>
      </c>
      <c r="E17554" s="60">
        <v>1000</v>
      </c>
      <c r="F17554" s="60"/>
      <c r="G17554" s="132">
        <f t="shared" si="378"/>
        <v>-1000</v>
      </c>
      <c r="H17554" s="718" t="s">
        <v>11643</v>
      </c>
    </row>
    <row r="17555" spans="1:8" ht="15" x14ac:dyDescent="0.2">
      <c r="A17555" s="747">
        <v>45251</v>
      </c>
      <c r="B17555" s="43" t="s">
        <v>103</v>
      </c>
      <c r="C17555" s="65" t="s">
        <v>103</v>
      </c>
      <c r="D17555" s="807" t="s">
        <v>11891</v>
      </c>
      <c r="E17555" s="60">
        <v>5000</v>
      </c>
      <c r="F17555" s="60"/>
      <c r="G17555" s="132">
        <f t="shared" si="378"/>
        <v>-5000</v>
      </c>
      <c r="H17555" s="718" t="s">
        <v>11643</v>
      </c>
    </row>
    <row r="17556" spans="1:8" ht="15" x14ac:dyDescent="0.2">
      <c r="A17556" s="747">
        <v>45251</v>
      </c>
      <c r="B17556" s="43" t="s">
        <v>11205</v>
      </c>
      <c r="C17556" s="65" t="s">
        <v>11892</v>
      </c>
      <c r="D17556" s="807" t="s">
        <v>11893</v>
      </c>
      <c r="E17556" s="60">
        <v>87000</v>
      </c>
      <c r="F17556" s="60"/>
      <c r="G17556" s="132">
        <f t="shared" si="378"/>
        <v>-87000</v>
      </c>
      <c r="H17556" s="718" t="s">
        <v>11643</v>
      </c>
    </row>
    <row r="17557" spans="1:8" ht="15" x14ac:dyDescent="0.2">
      <c r="A17557" s="747">
        <v>45251</v>
      </c>
      <c r="B17557" s="43" t="s">
        <v>11205</v>
      </c>
      <c r="C17557" s="65" t="s">
        <v>5791</v>
      </c>
      <c r="D17557" s="807" t="s">
        <v>372</v>
      </c>
      <c r="E17557" s="60">
        <v>1500</v>
      </c>
      <c r="F17557" s="60"/>
      <c r="G17557" s="132">
        <f t="shared" si="378"/>
        <v>-1500</v>
      </c>
      <c r="H17557" s="718" t="s">
        <v>11643</v>
      </c>
    </row>
    <row r="17558" spans="1:8" ht="15" x14ac:dyDescent="0.2">
      <c r="A17558" s="747">
        <v>45251</v>
      </c>
      <c r="B17558" s="43" t="s">
        <v>11020</v>
      </c>
      <c r="C17558" s="65" t="s">
        <v>5791</v>
      </c>
      <c r="D17558" s="807" t="s">
        <v>372</v>
      </c>
      <c r="E17558" s="60">
        <v>650</v>
      </c>
      <c r="F17558" s="60"/>
      <c r="G17558" s="132">
        <f t="shared" si="378"/>
        <v>-650</v>
      </c>
      <c r="H17558" s="718" t="s">
        <v>11643</v>
      </c>
    </row>
    <row r="17559" spans="1:8" ht="15" x14ac:dyDescent="0.2">
      <c r="A17559" s="747">
        <v>45251</v>
      </c>
      <c r="B17559" s="43" t="s">
        <v>10341</v>
      </c>
      <c r="C17559" s="560" t="s">
        <v>258</v>
      </c>
      <c r="D17559" s="920" t="s">
        <v>11897</v>
      </c>
      <c r="E17559" s="592">
        <v>107660</v>
      </c>
      <c r="F17559" s="60"/>
      <c r="G17559" s="132">
        <f t="shared" ref="G17559:G17561" si="379">F17559-E17559</f>
        <v>-107660</v>
      </c>
      <c r="H17559" s="718" t="s">
        <v>11643</v>
      </c>
    </row>
    <row r="17560" spans="1:8" ht="15" x14ac:dyDescent="0.2">
      <c r="A17560" s="747">
        <v>45251</v>
      </c>
      <c r="B17560" s="43" t="s">
        <v>10686</v>
      </c>
      <c r="C17560" s="560" t="s">
        <v>258</v>
      </c>
      <c r="D17560" s="920" t="s">
        <v>11897</v>
      </c>
      <c r="E17560" s="592">
        <v>247020</v>
      </c>
      <c r="F17560" s="60"/>
      <c r="G17560" s="132">
        <f t="shared" si="379"/>
        <v>-247020</v>
      </c>
      <c r="H17560" s="718" t="s">
        <v>11643</v>
      </c>
    </row>
    <row r="17561" spans="1:8" ht="15" x14ac:dyDescent="0.2">
      <c r="A17561" s="747">
        <v>45251</v>
      </c>
      <c r="B17561" s="43" t="s">
        <v>11021</v>
      </c>
      <c r="C17561" s="560" t="s">
        <v>258</v>
      </c>
      <c r="D17561" s="920" t="s">
        <v>11897</v>
      </c>
      <c r="E17561" s="592">
        <v>145320</v>
      </c>
      <c r="F17561" s="60"/>
      <c r="G17561" s="132">
        <f t="shared" si="379"/>
        <v>-145320</v>
      </c>
      <c r="H17561" s="718" t="s">
        <v>11643</v>
      </c>
    </row>
    <row r="17562" spans="1:8" ht="15" x14ac:dyDescent="0.2">
      <c r="A17562" s="747">
        <v>45252</v>
      </c>
      <c r="B17562" s="43" t="s">
        <v>11020</v>
      </c>
      <c r="C17562" s="65" t="s">
        <v>11894</v>
      </c>
      <c r="D17562" s="807" t="s">
        <v>11895</v>
      </c>
      <c r="E17562" s="60">
        <v>50000</v>
      </c>
      <c r="F17562" s="60"/>
      <c r="G17562" s="132">
        <f t="shared" si="378"/>
        <v>-50000</v>
      </c>
      <c r="H17562" s="718" t="s">
        <v>11643</v>
      </c>
    </row>
    <row r="17563" spans="1:8" ht="15" x14ac:dyDescent="0.2">
      <c r="A17563" s="747">
        <v>45252</v>
      </c>
      <c r="B17563" s="43" t="s">
        <v>103</v>
      </c>
      <c r="C17563" s="65" t="s">
        <v>799</v>
      </c>
      <c r="D17563" s="807" t="s">
        <v>11896</v>
      </c>
      <c r="E17563" s="60">
        <v>25000</v>
      </c>
      <c r="F17563" s="60"/>
      <c r="G17563" s="132">
        <f t="shared" si="378"/>
        <v>-25000</v>
      </c>
      <c r="H17563" s="718" t="s">
        <v>11643</v>
      </c>
    </row>
    <row r="17564" spans="1:8" ht="15" x14ac:dyDescent="0.2">
      <c r="A17564" s="747">
        <v>45252</v>
      </c>
      <c r="B17564" s="43" t="s">
        <v>11205</v>
      </c>
      <c r="C17564" s="65" t="s">
        <v>5791</v>
      </c>
      <c r="D17564" s="807" t="s">
        <v>372</v>
      </c>
      <c r="E17564" s="60">
        <v>2800</v>
      </c>
      <c r="F17564" s="60"/>
      <c r="G17564" s="132">
        <f t="shared" ref="G17564:G17567" si="380">F17564-E17564</f>
        <v>-2800</v>
      </c>
      <c r="H17564" s="718" t="s">
        <v>11643</v>
      </c>
    </row>
    <row r="17565" spans="1:8" ht="15" x14ac:dyDescent="0.2">
      <c r="A17565" s="747">
        <v>45252</v>
      </c>
      <c r="B17565" s="43" t="s">
        <v>10341</v>
      </c>
      <c r="C17565" s="65" t="s">
        <v>8483</v>
      </c>
      <c r="D17565" s="807" t="s">
        <v>11716</v>
      </c>
      <c r="E17565" s="60">
        <v>1000000</v>
      </c>
      <c r="F17565" s="60"/>
      <c r="G17565" s="132">
        <f t="shared" si="380"/>
        <v>-1000000</v>
      </c>
      <c r="H17565" s="718" t="s">
        <v>11643</v>
      </c>
    </row>
    <row r="17566" spans="1:8" ht="15" x14ac:dyDescent="0.2">
      <c r="A17566" s="747">
        <v>45252</v>
      </c>
      <c r="B17566" s="43" t="s">
        <v>11756</v>
      </c>
      <c r="C17566" s="65" t="s">
        <v>11409</v>
      </c>
      <c r="D17566" s="807" t="s">
        <v>11900</v>
      </c>
      <c r="E17566" s="60">
        <v>20000</v>
      </c>
      <c r="F17566" s="60"/>
      <c r="G17566" s="132">
        <f t="shared" si="380"/>
        <v>-20000</v>
      </c>
      <c r="H17566" s="718" t="s">
        <v>11643</v>
      </c>
    </row>
    <row r="17567" spans="1:8" ht="15" x14ac:dyDescent="0.2">
      <c r="A17567" s="747">
        <v>45252</v>
      </c>
      <c r="B17567" s="43" t="s">
        <v>11566</v>
      </c>
      <c r="C17567" s="65" t="s">
        <v>11106</v>
      </c>
      <c r="D17567" s="807" t="s">
        <v>11901</v>
      </c>
      <c r="E17567" s="60">
        <v>21000</v>
      </c>
      <c r="F17567" s="60"/>
      <c r="G17567" s="132">
        <f t="shared" si="380"/>
        <v>-21000</v>
      </c>
      <c r="H17567" s="718" t="s">
        <v>11643</v>
      </c>
    </row>
    <row r="17568" spans="1:8" ht="15" x14ac:dyDescent="0.2">
      <c r="A17568" s="747">
        <v>45251</v>
      </c>
      <c r="B17568" s="43" t="s">
        <v>11756</v>
      </c>
      <c r="C17568" s="65" t="s">
        <v>5791</v>
      </c>
      <c r="D17568" s="807" t="s">
        <v>372</v>
      </c>
      <c r="E17568" s="60">
        <v>2100</v>
      </c>
      <c r="F17568" s="60"/>
      <c r="G17568" s="132">
        <f t="shared" ref="G17568:G17575" si="381">F17568-E17568</f>
        <v>-2100</v>
      </c>
      <c r="H17568" s="718" t="s">
        <v>11643</v>
      </c>
    </row>
    <row r="17569" spans="1:8" ht="15" x14ac:dyDescent="0.2">
      <c r="A17569" s="747">
        <v>45252</v>
      </c>
      <c r="B17569" s="43" t="s">
        <v>11205</v>
      </c>
      <c r="C17569" s="65" t="s">
        <v>11106</v>
      </c>
      <c r="D17569" s="807" t="s">
        <v>11935</v>
      </c>
      <c r="E17569" s="60">
        <v>2400</v>
      </c>
      <c r="F17569" s="60"/>
      <c r="G17569" s="132">
        <f t="shared" si="381"/>
        <v>-2400</v>
      </c>
      <c r="H17569" s="718" t="s">
        <v>11643</v>
      </c>
    </row>
    <row r="17570" spans="1:8" ht="15" x14ac:dyDescent="0.2">
      <c r="A17570" s="747">
        <v>45252</v>
      </c>
      <c r="B17570" s="43" t="s">
        <v>11744</v>
      </c>
      <c r="C17570" s="65" t="s">
        <v>11106</v>
      </c>
      <c r="D17570" s="807" t="s">
        <v>11936</v>
      </c>
      <c r="E17570" s="60">
        <v>4500</v>
      </c>
      <c r="F17570" s="60"/>
      <c r="G17570" s="132">
        <f t="shared" si="381"/>
        <v>-4500</v>
      </c>
      <c r="H17570" s="718" t="s">
        <v>11643</v>
      </c>
    </row>
    <row r="17571" spans="1:8" ht="15" x14ac:dyDescent="0.2">
      <c r="A17571" s="747">
        <v>45252</v>
      </c>
      <c r="B17571" s="43" t="s">
        <v>11020</v>
      </c>
      <c r="C17571" s="65" t="s">
        <v>5791</v>
      </c>
      <c r="D17571" s="807" t="s">
        <v>372</v>
      </c>
      <c r="E17571" s="60">
        <v>3500</v>
      </c>
      <c r="F17571" s="60"/>
      <c r="G17571" s="132">
        <f t="shared" si="381"/>
        <v>-3500</v>
      </c>
      <c r="H17571" s="718" t="s">
        <v>11643</v>
      </c>
    </row>
    <row r="17572" spans="1:8" ht="15" x14ac:dyDescent="0.2">
      <c r="A17572" s="747">
        <v>45252</v>
      </c>
      <c r="B17572" s="43" t="s">
        <v>11756</v>
      </c>
      <c r="C17572" s="65" t="s">
        <v>5791</v>
      </c>
      <c r="D17572" s="807" t="s">
        <v>372</v>
      </c>
      <c r="E17572" s="60">
        <v>2100</v>
      </c>
      <c r="F17572" s="60"/>
      <c r="G17572" s="132">
        <f t="shared" si="381"/>
        <v>-2100</v>
      </c>
      <c r="H17572" s="718" t="s">
        <v>11643</v>
      </c>
    </row>
    <row r="17573" spans="1:8" ht="15" x14ac:dyDescent="0.2">
      <c r="A17573" s="747">
        <v>45252</v>
      </c>
      <c r="B17573" s="43" t="s">
        <v>11631</v>
      </c>
      <c r="C17573" s="65" t="s">
        <v>394</v>
      </c>
      <c r="D17573" s="807" t="s">
        <v>6441</v>
      </c>
      <c r="E17573" s="60">
        <v>8200</v>
      </c>
      <c r="F17573" s="60"/>
      <c r="G17573" s="132">
        <f t="shared" si="381"/>
        <v>-8200</v>
      </c>
      <c r="H17573" s="718" t="s">
        <v>11643</v>
      </c>
    </row>
    <row r="17574" spans="1:8" ht="15" x14ac:dyDescent="0.2">
      <c r="A17574" s="747">
        <v>45252</v>
      </c>
      <c r="B17574" s="43" t="s">
        <v>11631</v>
      </c>
      <c r="C17574" s="65" t="s">
        <v>394</v>
      </c>
      <c r="D17574" s="807" t="s">
        <v>6441</v>
      </c>
      <c r="E17574" s="60">
        <v>22600</v>
      </c>
      <c r="F17574" s="60"/>
      <c r="G17574" s="132">
        <f t="shared" si="381"/>
        <v>-22600</v>
      </c>
      <c r="H17574" s="718" t="s">
        <v>11643</v>
      </c>
    </row>
    <row r="17575" spans="1:8" ht="15" x14ac:dyDescent="0.2">
      <c r="A17575" s="747">
        <v>45253</v>
      </c>
      <c r="B17575" s="43" t="s">
        <v>11209</v>
      </c>
      <c r="C17575" s="65" t="s">
        <v>11874</v>
      </c>
      <c r="D17575" s="807" t="s">
        <v>10328</v>
      </c>
      <c r="E17575" s="60">
        <v>267000</v>
      </c>
      <c r="F17575" s="60"/>
      <c r="G17575" s="132">
        <f t="shared" si="381"/>
        <v>-267000</v>
      </c>
      <c r="H17575" s="718" t="s">
        <v>11643</v>
      </c>
    </row>
    <row r="17576" spans="1:8" ht="15" x14ac:dyDescent="0.2">
      <c r="A17576" s="747">
        <v>45253</v>
      </c>
      <c r="B17576" s="43" t="s">
        <v>11744</v>
      </c>
      <c r="C17576" s="65" t="s">
        <v>440</v>
      </c>
      <c r="D17576" s="807" t="s">
        <v>11937</v>
      </c>
      <c r="E17576" s="60">
        <v>61200</v>
      </c>
      <c r="F17576" s="60"/>
      <c r="G17576" s="132">
        <f t="shared" ref="G17576:G17579" si="382">F17576-E17576</f>
        <v>-61200</v>
      </c>
      <c r="H17576" s="718" t="s">
        <v>11643</v>
      </c>
    </row>
    <row r="17577" spans="1:8" ht="15" x14ac:dyDescent="0.2">
      <c r="A17577" s="747">
        <v>45254</v>
      </c>
      <c r="B17577" s="43" t="s">
        <v>11746</v>
      </c>
      <c r="C17577" s="65" t="s">
        <v>11747</v>
      </c>
      <c r="D17577" s="807" t="s">
        <v>1164</v>
      </c>
      <c r="E17577" s="60">
        <v>15000</v>
      </c>
      <c r="F17577" s="60"/>
      <c r="G17577" s="132">
        <f t="shared" si="382"/>
        <v>-15000</v>
      </c>
      <c r="H17577" s="718" t="s">
        <v>11643</v>
      </c>
    </row>
    <row r="17578" spans="1:8" ht="15" x14ac:dyDescent="0.2">
      <c r="A17578" s="747">
        <v>45254</v>
      </c>
      <c r="B17578" s="43" t="s">
        <v>103</v>
      </c>
      <c r="C17578" s="65" t="s">
        <v>103</v>
      </c>
      <c r="D17578" s="807" t="s">
        <v>11891</v>
      </c>
      <c r="E17578" s="60">
        <v>6000</v>
      </c>
      <c r="F17578" s="60"/>
      <c r="G17578" s="132">
        <f t="shared" si="382"/>
        <v>-6000</v>
      </c>
      <c r="H17578" s="718" t="s">
        <v>11643</v>
      </c>
    </row>
    <row r="17579" spans="1:8" ht="15" x14ac:dyDescent="0.2">
      <c r="A17579" s="747">
        <v>45254</v>
      </c>
      <c r="B17579" s="43" t="s">
        <v>11020</v>
      </c>
      <c r="C17579" s="65" t="s">
        <v>394</v>
      </c>
      <c r="D17579" s="807" t="s">
        <v>7200</v>
      </c>
      <c r="E17579" s="60">
        <v>850</v>
      </c>
      <c r="F17579" s="60"/>
      <c r="G17579" s="132">
        <f t="shared" si="382"/>
        <v>-850</v>
      </c>
      <c r="H17579" s="718" t="s">
        <v>11643</v>
      </c>
    </row>
    <row r="17580" spans="1:8" ht="15" x14ac:dyDescent="0.2">
      <c r="A17580" s="747">
        <v>45255</v>
      </c>
      <c r="B17580" s="43" t="s">
        <v>11020</v>
      </c>
      <c r="C17580" s="65" t="s">
        <v>5791</v>
      </c>
      <c r="D17580" s="807" t="s">
        <v>372</v>
      </c>
      <c r="E17580" s="60">
        <v>2500</v>
      </c>
      <c r="F17580" s="60"/>
      <c r="G17580" s="132">
        <f t="shared" ref="G17580:G17586" si="383">F17580-E17580</f>
        <v>-2500</v>
      </c>
      <c r="H17580" s="718" t="s">
        <v>11643</v>
      </c>
    </row>
    <row r="17581" spans="1:8" ht="15" x14ac:dyDescent="0.2">
      <c r="A17581" s="747">
        <v>45255</v>
      </c>
      <c r="B17581" s="43" t="s">
        <v>103</v>
      </c>
      <c r="C17581" s="65" t="s">
        <v>103</v>
      </c>
      <c r="D17581" s="807" t="s">
        <v>11891</v>
      </c>
      <c r="E17581" s="60">
        <v>5000</v>
      </c>
      <c r="F17581" s="60"/>
      <c r="G17581" s="132">
        <f t="shared" si="383"/>
        <v>-5000</v>
      </c>
      <c r="H17581" s="718" t="s">
        <v>11643</v>
      </c>
    </row>
    <row r="17582" spans="1:8" ht="15" x14ac:dyDescent="0.2">
      <c r="A17582" s="747">
        <v>45255</v>
      </c>
      <c r="B17582" s="43" t="s">
        <v>11938</v>
      </c>
      <c r="C17582" s="65" t="s">
        <v>11106</v>
      </c>
      <c r="D17582" s="807" t="s">
        <v>11939</v>
      </c>
      <c r="E17582" s="60">
        <v>4400</v>
      </c>
      <c r="F17582" s="60"/>
      <c r="G17582" s="132">
        <f t="shared" si="383"/>
        <v>-4400</v>
      </c>
      <c r="H17582" s="718" t="s">
        <v>11643</v>
      </c>
    </row>
    <row r="17583" spans="1:8" ht="15" x14ac:dyDescent="0.2">
      <c r="A17583" s="747">
        <v>45255</v>
      </c>
      <c r="B17583" s="43" t="s">
        <v>11205</v>
      </c>
      <c r="C17583" s="65" t="s">
        <v>394</v>
      </c>
      <c r="D17583" s="807" t="s">
        <v>11940</v>
      </c>
      <c r="E17583" s="60">
        <v>4000</v>
      </c>
      <c r="F17583" s="60"/>
      <c r="G17583" s="132">
        <f t="shared" si="383"/>
        <v>-4000</v>
      </c>
      <c r="H17583" s="718" t="s">
        <v>11643</v>
      </c>
    </row>
    <row r="17584" spans="1:8" ht="15" x14ac:dyDescent="0.2">
      <c r="A17584" s="747">
        <v>45255</v>
      </c>
      <c r="B17584" s="43" t="s">
        <v>11756</v>
      </c>
      <c r="C17584" s="65" t="s">
        <v>11106</v>
      </c>
      <c r="D17584" s="807" t="s">
        <v>11936</v>
      </c>
      <c r="E17584" s="60">
        <v>5000</v>
      </c>
      <c r="F17584" s="60"/>
      <c r="G17584" s="132">
        <f t="shared" si="383"/>
        <v>-5000</v>
      </c>
      <c r="H17584" s="718" t="s">
        <v>11643</v>
      </c>
    </row>
    <row r="17585" spans="1:8" ht="15" x14ac:dyDescent="0.2">
      <c r="A17585" s="747">
        <v>45255</v>
      </c>
      <c r="B17585" s="43" t="s">
        <v>11205</v>
      </c>
      <c r="C17585" s="65" t="s">
        <v>394</v>
      </c>
      <c r="D17585" s="807" t="s">
        <v>11941</v>
      </c>
      <c r="E17585" s="60">
        <v>1000</v>
      </c>
      <c r="F17585" s="60"/>
      <c r="G17585" s="132">
        <f t="shared" si="383"/>
        <v>-1000</v>
      </c>
      <c r="H17585" s="718" t="s">
        <v>11643</v>
      </c>
    </row>
    <row r="17586" spans="1:8" ht="15" x14ac:dyDescent="0.2">
      <c r="A17586" s="747">
        <v>45255</v>
      </c>
      <c r="B17586" s="43" t="s">
        <v>11631</v>
      </c>
      <c r="C17586" s="65" t="s">
        <v>394</v>
      </c>
      <c r="D17586" s="807" t="s">
        <v>6441</v>
      </c>
      <c r="E17586" s="60">
        <v>3520</v>
      </c>
      <c r="F17586" s="60"/>
      <c r="G17586" s="132">
        <f t="shared" si="383"/>
        <v>-3520</v>
      </c>
      <c r="H17586" s="718" t="s">
        <v>11643</v>
      </c>
    </row>
    <row r="17587" spans="1:8" ht="15" x14ac:dyDescent="0.2">
      <c r="A17587" s="747">
        <v>45257</v>
      </c>
      <c r="B17587" s="43" t="s">
        <v>11020</v>
      </c>
      <c r="C17587" s="65" t="s">
        <v>5791</v>
      </c>
      <c r="D17587" s="807" t="s">
        <v>372</v>
      </c>
      <c r="E17587" s="60">
        <v>3200</v>
      </c>
      <c r="F17587" s="60"/>
      <c r="G17587" s="132">
        <f t="shared" ref="G17587:G17589" si="384">F17587-E17587</f>
        <v>-3200</v>
      </c>
      <c r="H17587" s="718" t="s">
        <v>11643</v>
      </c>
    </row>
    <row r="17588" spans="1:8" ht="15" x14ac:dyDescent="0.2">
      <c r="A17588" s="747">
        <v>45257</v>
      </c>
      <c r="B17588" s="43" t="s">
        <v>103</v>
      </c>
      <c r="C17588" s="65" t="s">
        <v>103</v>
      </c>
      <c r="D17588" s="807" t="s">
        <v>11891</v>
      </c>
      <c r="E17588" s="60">
        <v>5000</v>
      </c>
      <c r="F17588" s="60"/>
      <c r="G17588" s="132">
        <f t="shared" si="384"/>
        <v>-5000</v>
      </c>
      <c r="H17588" s="718" t="s">
        <v>11643</v>
      </c>
    </row>
    <row r="17589" spans="1:8" ht="15" x14ac:dyDescent="0.2">
      <c r="A17589" s="747">
        <v>45258</v>
      </c>
      <c r="B17589" s="43" t="s">
        <v>11566</v>
      </c>
      <c r="C17589" s="65" t="s">
        <v>5791</v>
      </c>
      <c r="D17589" s="807" t="s">
        <v>372</v>
      </c>
      <c r="E17589" s="60">
        <v>250</v>
      </c>
      <c r="F17589" s="60"/>
      <c r="G17589" s="132">
        <f t="shared" si="384"/>
        <v>-250</v>
      </c>
      <c r="H17589" s="718" t="s">
        <v>11643</v>
      </c>
    </row>
    <row r="17590" spans="1:8" ht="15" x14ac:dyDescent="0.2">
      <c r="A17590" s="747">
        <v>45259</v>
      </c>
      <c r="B17590" s="43" t="s">
        <v>103</v>
      </c>
      <c r="C17590" s="65" t="s">
        <v>103</v>
      </c>
      <c r="D17590" s="807" t="s">
        <v>11891</v>
      </c>
      <c r="E17590" s="60">
        <v>4000</v>
      </c>
      <c r="F17590" s="60"/>
      <c r="G17590" s="132">
        <f t="shared" ref="G17590:G17593" si="385">F17590-E17590</f>
        <v>-4000</v>
      </c>
      <c r="H17590" s="718" t="s">
        <v>11643</v>
      </c>
    </row>
    <row r="17591" spans="1:8" ht="15" x14ac:dyDescent="0.2">
      <c r="A17591" s="747">
        <v>45259</v>
      </c>
      <c r="B17591" s="43" t="s">
        <v>9463</v>
      </c>
      <c r="C17591" s="65" t="s">
        <v>394</v>
      </c>
      <c r="D17591" s="807" t="s">
        <v>10026</v>
      </c>
      <c r="E17591" s="60">
        <v>12000</v>
      </c>
      <c r="F17591" s="60"/>
      <c r="G17591" s="132">
        <f t="shared" si="385"/>
        <v>-12000</v>
      </c>
      <c r="H17591" s="718" t="s">
        <v>11643</v>
      </c>
    </row>
    <row r="17592" spans="1:8" ht="15" x14ac:dyDescent="0.2">
      <c r="A17592" s="747">
        <v>45259</v>
      </c>
      <c r="B17592" s="43" t="s">
        <v>11020</v>
      </c>
      <c r="C17592" s="65" t="s">
        <v>11106</v>
      </c>
      <c r="D17592" s="807" t="s">
        <v>4344</v>
      </c>
      <c r="E17592" s="60">
        <v>3500</v>
      </c>
      <c r="F17592" s="60"/>
      <c r="G17592" s="132">
        <f t="shared" si="385"/>
        <v>-3500</v>
      </c>
      <c r="H17592" s="718" t="s">
        <v>11643</v>
      </c>
    </row>
    <row r="17593" spans="1:8" ht="15" x14ac:dyDescent="0.2">
      <c r="A17593" s="747">
        <v>45260</v>
      </c>
      <c r="B17593" s="43" t="s">
        <v>11425</v>
      </c>
      <c r="C17593" s="65"/>
      <c r="D17593" s="807" t="s">
        <v>11954</v>
      </c>
      <c r="E17593" s="60">
        <v>4000</v>
      </c>
      <c r="F17593" s="60"/>
      <c r="G17593" s="132">
        <f t="shared" si="385"/>
        <v>-4000</v>
      </c>
      <c r="H17593" s="718" t="s">
        <v>11643</v>
      </c>
    </row>
    <row r="17594" spans="1:8" ht="15" x14ac:dyDescent="0.2">
      <c r="A17594" s="747">
        <v>45259</v>
      </c>
      <c r="B17594" s="43" t="s">
        <v>11020</v>
      </c>
      <c r="C17594" s="65" t="s">
        <v>5791</v>
      </c>
      <c r="D17594" s="807" t="s">
        <v>372</v>
      </c>
      <c r="E17594" s="60">
        <v>200</v>
      </c>
      <c r="F17594" s="60"/>
      <c r="G17594" s="132">
        <f t="shared" ref="G17594:G17609" si="386">F17594-E17594</f>
        <v>-200</v>
      </c>
      <c r="H17594" s="718" t="s">
        <v>11643</v>
      </c>
    </row>
    <row r="17595" spans="1:8" ht="15" x14ac:dyDescent="0.2">
      <c r="A17595" s="747">
        <v>45259</v>
      </c>
      <c r="B17595" s="43" t="s">
        <v>25</v>
      </c>
      <c r="C17595" s="65" t="s">
        <v>4100</v>
      </c>
      <c r="D17595" s="807" t="s">
        <v>2123</v>
      </c>
      <c r="E17595" s="60">
        <v>850</v>
      </c>
      <c r="F17595" s="60"/>
      <c r="G17595" s="132">
        <f t="shared" si="386"/>
        <v>-850</v>
      </c>
      <c r="H17595" s="718" t="s">
        <v>11643</v>
      </c>
    </row>
    <row r="17596" spans="1:8" ht="15" x14ac:dyDescent="0.2">
      <c r="A17596" s="747">
        <v>45260</v>
      </c>
      <c r="B17596" s="43" t="s">
        <v>103</v>
      </c>
      <c r="C17596" s="65" t="s">
        <v>3024</v>
      </c>
      <c r="D17596" s="807" t="s">
        <v>372</v>
      </c>
      <c r="E17596" s="60">
        <v>6000</v>
      </c>
      <c r="F17596" s="60"/>
      <c r="G17596" s="132">
        <f t="shared" si="386"/>
        <v>-6000</v>
      </c>
      <c r="H17596" s="718" t="s">
        <v>11643</v>
      </c>
    </row>
    <row r="17597" spans="1:8" ht="15" x14ac:dyDescent="0.2">
      <c r="A17597" s="747">
        <v>45260</v>
      </c>
      <c r="B17597" s="43" t="s">
        <v>11850</v>
      </c>
      <c r="C17597" s="65" t="s">
        <v>11106</v>
      </c>
      <c r="D17597" s="807" t="s">
        <v>11955</v>
      </c>
      <c r="E17597" s="60">
        <v>850</v>
      </c>
      <c r="F17597" s="60"/>
      <c r="G17597" s="132">
        <f t="shared" si="386"/>
        <v>-850</v>
      </c>
      <c r="H17597" s="718" t="s">
        <v>11643</v>
      </c>
    </row>
    <row r="17598" spans="1:8" ht="15" x14ac:dyDescent="0.2">
      <c r="A17598" s="747">
        <v>45260</v>
      </c>
      <c r="B17598" s="43" t="s">
        <v>11850</v>
      </c>
      <c r="C17598" s="65" t="s">
        <v>5791</v>
      </c>
      <c r="D17598" s="807" t="s">
        <v>372</v>
      </c>
      <c r="E17598" s="60">
        <v>2000</v>
      </c>
      <c r="F17598" s="60"/>
      <c r="G17598" s="132">
        <f t="shared" si="386"/>
        <v>-2000</v>
      </c>
      <c r="H17598" s="718" t="s">
        <v>11643</v>
      </c>
    </row>
    <row r="17599" spans="1:8" ht="15" x14ac:dyDescent="0.2">
      <c r="A17599" s="747">
        <v>45260</v>
      </c>
      <c r="B17599" s="43" t="s">
        <v>11758</v>
      </c>
      <c r="C17599" s="65" t="s">
        <v>288</v>
      </c>
      <c r="D17599" s="807" t="s">
        <v>11503</v>
      </c>
      <c r="E17599" s="60">
        <v>500</v>
      </c>
      <c r="F17599" s="60"/>
      <c r="G17599" s="132">
        <f t="shared" si="386"/>
        <v>-500</v>
      </c>
      <c r="H17599" s="718" t="s">
        <v>11643</v>
      </c>
    </row>
    <row r="17600" spans="1:8" ht="15" x14ac:dyDescent="0.2">
      <c r="A17600" s="747">
        <v>45260</v>
      </c>
      <c r="B17600" s="43" t="s">
        <v>11756</v>
      </c>
      <c r="C17600" s="65" t="s">
        <v>5791</v>
      </c>
      <c r="D17600" s="807" t="s">
        <v>372</v>
      </c>
      <c r="E17600" s="60">
        <v>500</v>
      </c>
      <c r="F17600" s="60"/>
      <c r="G17600" s="132">
        <f t="shared" si="386"/>
        <v>-500</v>
      </c>
      <c r="H17600" s="718" t="s">
        <v>11643</v>
      </c>
    </row>
    <row r="17601" spans="1:8" ht="15" x14ac:dyDescent="0.2">
      <c r="A17601" s="747">
        <v>45260</v>
      </c>
      <c r="B17601" s="43" t="s">
        <v>11020</v>
      </c>
      <c r="C17601" s="65" t="s">
        <v>11106</v>
      </c>
      <c r="D17601" s="807" t="s">
        <v>11956</v>
      </c>
      <c r="E17601" s="60">
        <v>2800</v>
      </c>
      <c r="F17601" s="60"/>
      <c r="G17601" s="132">
        <f t="shared" si="386"/>
        <v>-2800</v>
      </c>
      <c r="H17601" s="718" t="s">
        <v>11643</v>
      </c>
    </row>
    <row r="17602" spans="1:8" ht="15" x14ac:dyDescent="0.2">
      <c r="A17602" s="747">
        <v>45260</v>
      </c>
      <c r="B17602" s="65" t="s">
        <v>11205</v>
      </c>
      <c r="C17602" s="1120" t="s">
        <v>799</v>
      </c>
      <c r="D17602" s="1121" t="s">
        <v>11124</v>
      </c>
      <c r="E17602" s="1122">
        <v>25000</v>
      </c>
      <c r="F17602" s="60"/>
      <c r="G17602" s="132">
        <f t="shared" si="386"/>
        <v>-25000</v>
      </c>
      <c r="H17602" s="718" t="s">
        <v>11643</v>
      </c>
    </row>
    <row r="17603" spans="1:8" ht="15" x14ac:dyDescent="0.2">
      <c r="A17603" s="747">
        <v>45260</v>
      </c>
      <c r="B17603" s="65" t="s">
        <v>10095</v>
      </c>
      <c r="C17603" s="1120" t="s">
        <v>799</v>
      </c>
      <c r="D17603" s="1121" t="s">
        <v>11124</v>
      </c>
      <c r="E17603" s="1122">
        <v>25000</v>
      </c>
      <c r="F17603" s="60"/>
      <c r="G17603" s="132">
        <f t="shared" si="386"/>
        <v>-25000</v>
      </c>
      <c r="H17603" s="718" t="s">
        <v>11643</v>
      </c>
    </row>
    <row r="17604" spans="1:8" ht="15" x14ac:dyDescent="0.2">
      <c r="A17604" s="747">
        <v>45260</v>
      </c>
      <c r="B17604" s="65" t="s">
        <v>11850</v>
      </c>
      <c r="C17604" s="1120" t="s">
        <v>799</v>
      </c>
      <c r="D17604" s="1121" t="s">
        <v>11125</v>
      </c>
      <c r="E17604" s="1122">
        <v>25000</v>
      </c>
      <c r="F17604" s="60"/>
      <c r="G17604" s="132">
        <f t="shared" si="386"/>
        <v>-25000</v>
      </c>
      <c r="H17604" s="718" t="s">
        <v>11643</v>
      </c>
    </row>
    <row r="17605" spans="1:8" ht="15" x14ac:dyDescent="0.2">
      <c r="A17605" s="747">
        <v>45260</v>
      </c>
      <c r="B17605" s="65" t="s">
        <v>11020</v>
      </c>
      <c r="C17605" s="1120" t="s">
        <v>799</v>
      </c>
      <c r="D17605" s="1121" t="s">
        <v>11125</v>
      </c>
      <c r="E17605" s="1122">
        <v>25000</v>
      </c>
      <c r="F17605" s="60"/>
      <c r="G17605" s="132">
        <f t="shared" si="386"/>
        <v>-25000</v>
      </c>
      <c r="H17605" s="718" t="s">
        <v>11643</v>
      </c>
    </row>
    <row r="17606" spans="1:8" ht="15" x14ac:dyDescent="0.2">
      <c r="A17606" s="747">
        <v>45260</v>
      </c>
      <c r="B17606" s="65" t="s">
        <v>25</v>
      </c>
      <c r="C17606" s="1120" t="s">
        <v>799</v>
      </c>
      <c r="D17606" s="1121" t="s">
        <v>11235</v>
      </c>
      <c r="E17606" s="1122">
        <v>80000</v>
      </c>
      <c r="F17606" s="60"/>
      <c r="G17606" s="132">
        <f t="shared" si="386"/>
        <v>-80000</v>
      </c>
      <c r="H17606" s="718" t="s">
        <v>11643</v>
      </c>
    </row>
    <row r="17607" spans="1:8" ht="15" x14ac:dyDescent="0.2">
      <c r="A17607" s="747">
        <v>45260</v>
      </c>
      <c r="B17607" s="65" t="s">
        <v>11756</v>
      </c>
      <c r="C17607" s="1120" t="s">
        <v>799</v>
      </c>
      <c r="D17607" s="1121" t="s">
        <v>10861</v>
      </c>
      <c r="E17607" s="1122">
        <v>100040</v>
      </c>
      <c r="F17607" s="132"/>
      <c r="G17607" s="132">
        <f t="shared" si="386"/>
        <v>-100040</v>
      </c>
      <c r="H17607" s="718" t="s">
        <v>11643</v>
      </c>
    </row>
    <row r="17608" spans="1:8" ht="15" x14ac:dyDescent="0.2">
      <c r="A17608" s="747">
        <v>45260</v>
      </c>
      <c r="B17608" s="65" t="s">
        <v>103</v>
      </c>
      <c r="C17608" s="1120" t="s">
        <v>799</v>
      </c>
      <c r="D17608" s="1121" t="s">
        <v>10246</v>
      </c>
      <c r="E17608" s="1122">
        <v>336170</v>
      </c>
      <c r="F17608" s="132"/>
      <c r="G17608" s="132">
        <f t="shared" si="386"/>
        <v>-336170</v>
      </c>
      <c r="H17608" s="718" t="s">
        <v>11643</v>
      </c>
    </row>
    <row r="17609" spans="1:8" ht="15" x14ac:dyDescent="0.2">
      <c r="A17609" s="747">
        <v>45260</v>
      </c>
      <c r="B17609" s="65" t="s">
        <v>103</v>
      </c>
      <c r="C17609" s="1120" t="s">
        <v>799</v>
      </c>
      <c r="D17609" s="1121" t="s">
        <v>11149</v>
      </c>
      <c r="E17609" s="1122">
        <v>41880</v>
      </c>
      <c r="F17609" s="132"/>
      <c r="G17609" s="132">
        <f t="shared" si="386"/>
        <v>-41880</v>
      </c>
      <c r="H17609" s="718" t="s">
        <v>11643</v>
      </c>
    </row>
    <row r="17610" spans="1:8" ht="15" x14ac:dyDescent="0.2">
      <c r="A17610" s="747">
        <v>45260</v>
      </c>
      <c r="B17610" s="65" t="s">
        <v>37</v>
      </c>
      <c r="C17610" s="1120" t="s">
        <v>799</v>
      </c>
      <c r="D17610" s="1121" t="s">
        <v>11968</v>
      </c>
      <c r="E17610" s="1122">
        <v>132130</v>
      </c>
      <c r="F17610" s="132"/>
      <c r="G17610" s="132">
        <f t="shared" ref="G17610:G17619" si="387">F17610-E17610</f>
        <v>-132130</v>
      </c>
      <c r="H17610" s="718" t="s">
        <v>11643</v>
      </c>
    </row>
    <row r="17611" spans="1:8" ht="15" x14ac:dyDescent="0.2">
      <c r="A17611" s="747">
        <v>45260</v>
      </c>
      <c r="B17611" s="65" t="s">
        <v>11020</v>
      </c>
      <c r="C17611" s="1120" t="s">
        <v>799</v>
      </c>
      <c r="D17611" s="1121" t="s">
        <v>11969</v>
      </c>
      <c r="E17611" s="1122">
        <v>23500</v>
      </c>
      <c r="F17611" s="132"/>
      <c r="G17611" s="132">
        <f t="shared" si="387"/>
        <v>-23500</v>
      </c>
      <c r="H17611" s="718" t="s">
        <v>11643</v>
      </c>
    </row>
    <row r="17612" spans="1:8" ht="15" x14ac:dyDescent="0.2">
      <c r="A17612" s="747">
        <v>45260</v>
      </c>
      <c r="B17612" s="65" t="s">
        <v>9463</v>
      </c>
      <c r="C17612" s="1120" t="s">
        <v>799</v>
      </c>
      <c r="D17612" s="1121" t="s">
        <v>11970</v>
      </c>
      <c r="E17612" s="1122">
        <v>40480</v>
      </c>
      <c r="F17612" s="132"/>
      <c r="G17612" s="132">
        <f t="shared" si="387"/>
        <v>-40480</v>
      </c>
      <c r="H17612" s="718" t="s">
        <v>11643</v>
      </c>
    </row>
    <row r="17613" spans="1:8" ht="15" x14ac:dyDescent="0.2">
      <c r="A17613" s="747">
        <v>45260</v>
      </c>
      <c r="B17613" s="65" t="s">
        <v>10095</v>
      </c>
      <c r="C17613" s="1120" t="s">
        <v>799</v>
      </c>
      <c r="D17613" s="1121" t="s">
        <v>11971</v>
      </c>
      <c r="E17613" s="1122">
        <v>57750</v>
      </c>
      <c r="F17613" s="132"/>
      <c r="G17613" s="132">
        <f t="shared" si="387"/>
        <v>-57750</v>
      </c>
      <c r="H17613" s="718" t="s">
        <v>11643</v>
      </c>
    </row>
    <row r="17614" spans="1:8" ht="15" x14ac:dyDescent="0.2">
      <c r="A17614" s="747">
        <v>45260</v>
      </c>
      <c r="B17614" s="65" t="s">
        <v>11756</v>
      </c>
      <c r="C17614" s="1120" t="s">
        <v>799</v>
      </c>
      <c r="D17614" s="1121" t="s">
        <v>11972</v>
      </c>
      <c r="E17614" s="1122">
        <v>65000</v>
      </c>
      <c r="F17614" s="132"/>
      <c r="G17614" s="132">
        <f t="shared" si="387"/>
        <v>-65000</v>
      </c>
      <c r="H17614" s="718" t="s">
        <v>11643</v>
      </c>
    </row>
    <row r="17615" spans="1:8" ht="15" x14ac:dyDescent="0.2">
      <c r="A17615" s="747">
        <v>45260</v>
      </c>
      <c r="B17615" s="65" t="s">
        <v>10095</v>
      </c>
      <c r="C17615" s="1120" t="s">
        <v>799</v>
      </c>
      <c r="D17615" s="1121" t="s">
        <v>11973</v>
      </c>
      <c r="E17615" s="1122">
        <v>50210</v>
      </c>
      <c r="F17615" s="132"/>
      <c r="G17615" s="132">
        <f t="shared" si="387"/>
        <v>-50210</v>
      </c>
      <c r="H17615" s="718" t="s">
        <v>11643</v>
      </c>
    </row>
    <row r="17616" spans="1:8" ht="15" x14ac:dyDescent="0.2">
      <c r="A17616" s="747">
        <v>45260</v>
      </c>
      <c r="B17616" s="65" t="s">
        <v>3979</v>
      </c>
      <c r="C17616" s="1120" t="s">
        <v>799</v>
      </c>
      <c r="D17616" s="1121" t="s">
        <v>11974</v>
      </c>
      <c r="E17616" s="1122">
        <v>93060</v>
      </c>
      <c r="F17616" s="132"/>
      <c r="G17616" s="132">
        <f t="shared" si="387"/>
        <v>-93060</v>
      </c>
      <c r="H17616" s="718" t="s">
        <v>11643</v>
      </c>
    </row>
    <row r="17617" spans="1:8" ht="15" x14ac:dyDescent="0.2">
      <c r="A17617" s="747">
        <v>45260</v>
      </c>
      <c r="B17617" s="65" t="s">
        <v>10095</v>
      </c>
      <c r="C17617" s="1120" t="s">
        <v>799</v>
      </c>
      <c r="D17617" s="1121" t="s">
        <v>11975</v>
      </c>
      <c r="E17617" s="1122">
        <v>17130</v>
      </c>
      <c r="F17617" s="132"/>
      <c r="G17617" s="132">
        <f t="shared" si="387"/>
        <v>-17130</v>
      </c>
      <c r="H17617" s="718" t="s">
        <v>11643</v>
      </c>
    </row>
    <row r="17618" spans="1:8" ht="15" x14ac:dyDescent="0.2">
      <c r="A17618" s="747">
        <v>45260</v>
      </c>
      <c r="B17618" s="65" t="s">
        <v>11860</v>
      </c>
      <c r="C17618" s="1120" t="s">
        <v>799</v>
      </c>
      <c r="D17618" s="1121" t="s">
        <v>11976</v>
      </c>
      <c r="E17618" s="1122">
        <v>380484</v>
      </c>
      <c r="F17618" s="132"/>
      <c r="G17618" s="132">
        <f t="shared" si="387"/>
        <v>-380484</v>
      </c>
      <c r="H17618" s="718" t="s">
        <v>11643</v>
      </c>
    </row>
    <row r="17619" spans="1:8" ht="15" x14ac:dyDescent="0.2">
      <c r="A17619" s="747">
        <v>45260</v>
      </c>
      <c r="B17619" s="65" t="s">
        <v>10095</v>
      </c>
      <c r="C17619" s="1120" t="s">
        <v>799</v>
      </c>
      <c r="D17619" s="1121" t="s">
        <v>11977</v>
      </c>
      <c r="E17619" s="1122">
        <v>40500</v>
      </c>
      <c r="F17619" s="132"/>
      <c r="G17619" s="132">
        <f t="shared" si="387"/>
        <v>-40500</v>
      </c>
      <c r="H17619" s="718" t="s">
        <v>11643</v>
      </c>
    </row>
    <row r="17620" spans="1:8" ht="15" x14ac:dyDescent="0.2">
      <c r="A17620" s="746">
        <v>45231</v>
      </c>
      <c r="B17620" s="180" t="s">
        <v>9463</v>
      </c>
      <c r="C17620" s="180" t="s">
        <v>7538</v>
      </c>
      <c r="D17620" s="234" t="s">
        <v>11660</v>
      </c>
      <c r="E17620" s="242">
        <v>350000</v>
      </c>
      <c r="F17620" s="242"/>
      <c r="G17620" s="242">
        <f t="shared" si="351"/>
        <v>-350000</v>
      </c>
      <c r="H17620" s="722" t="s">
        <v>11643</v>
      </c>
    </row>
    <row r="17621" spans="1:8" ht="15" x14ac:dyDescent="0.2">
      <c r="A17621" s="746">
        <v>45231</v>
      </c>
      <c r="B17621" s="180" t="s">
        <v>9463</v>
      </c>
      <c r="C17621" s="180" t="s">
        <v>7538</v>
      </c>
      <c r="D17621" s="234" t="s">
        <v>11661</v>
      </c>
      <c r="E17621" s="242">
        <v>350000</v>
      </c>
      <c r="F17621" s="242"/>
      <c r="G17621" s="242">
        <f t="shared" si="351"/>
        <v>-350000</v>
      </c>
      <c r="H17621" s="722" t="s">
        <v>11643</v>
      </c>
    </row>
    <row r="17622" spans="1:8" ht="15" x14ac:dyDescent="0.2">
      <c r="A17622" s="746">
        <v>45233</v>
      </c>
      <c r="B17622" s="180" t="s">
        <v>11020</v>
      </c>
      <c r="C17622" s="180" t="s">
        <v>11215</v>
      </c>
      <c r="D17622" s="234" t="s">
        <v>11665</v>
      </c>
      <c r="E17622" s="242">
        <v>35000</v>
      </c>
      <c r="F17622" s="242"/>
      <c r="G17622" s="242">
        <f t="shared" si="351"/>
        <v>-35000</v>
      </c>
      <c r="H17622" s="722" t="s">
        <v>11643</v>
      </c>
    </row>
    <row r="17623" spans="1:8" ht="15" x14ac:dyDescent="0.2">
      <c r="A17623" s="746">
        <v>45233</v>
      </c>
      <c r="B17623" s="180" t="s">
        <v>10341</v>
      </c>
      <c r="C17623" s="560" t="s">
        <v>9657</v>
      </c>
      <c r="D17623" s="753" t="s">
        <v>11666</v>
      </c>
      <c r="E17623" s="561">
        <v>200000</v>
      </c>
      <c r="F17623" s="242"/>
      <c r="G17623" s="242">
        <f t="shared" si="351"/>
        <v>-200000</v>
      </c>
      <c r="H17623" s="722" t="s">
        <v>11643</v>
      </c>
    </row>
    <row r="17624" spans="1:8" ht="15" x14ac:dyDescent="0.2">
      <c r="A17624" s="746">
        <v>45233</v>
      </c>
      <c r="B17624" s="180" t="s">
        <v>11209</v>
      </c>
      <c r="C17624" s="560" t="s">
        <v>9657</v>
      </c>
      <c r="D17624" s="753" t="s">
        <v>11666</v>
      </c>
      <c r="E17624" s="561">
        <v>55000</v>
      </c>
      <c r="F17624" s="242"/>
      <c r="G17624" s="242">
        <f t="shared" si="351"/>
        <v>-55000</v>
      </c>
      <c r="H17624" s="722" t="s">
        <v>11643</v>
      </c>
    </row>
    <row r="17625" spans="1:8" ht="15" x14ac:dyDescent="0.2">
      <c r="A17625" s="746">
        <v>45233</v>
      </c>
      <c r="B17625" s="180" t="s">
        <v>9463</v>
      </c>
      <c r="C17625" s="180" t="s">
        <v>7538</v>
      </c>
      <c r="D17625" s="234" t="s">
        <v>11699</v>
      </c>
      <c r="E17625" s="242">
        <v>350000</v>
      </c>
      <c r="F17625" s="242"/>
      <c r="G17625" s="242">
        <f t="shared" si="351"/>
        <v>-350000</v>
      </c>
      <c r="H17625" s="722" t="s">
        <v>11643</v>
      </c>
    </row>
    <row r="17626" spans="1:8" ht="15" x14ac:dyDescent="0.2">
      <c r="A17626" s="746">
        <v>45233</v>
      </c>
      <c r="B17626" s="180" t="s">
        <v>11674</v>
      </c>
      <c r="C17626" s="560" t="s">
        <v>7538</v>
      </c>
      <c r="D17626" s="753" t="s">
        <v>11699</v>
      </c>
      <c r="E17626" s="561">
        <v>176319</v>
      </c>
      <c r="F17626" s="242"/>
      <c r="G17626" s="242">
        <f t="shared" si="351"/>
        <v>-176319</v>
      </c>
      <c r="H17626" s="722" t="s">
        <v>11643</v>
      </c>
    </row>
    <row r="17627" spans="1:8" ht="15" x14ac:dyDescent="0.2">
      <c r="A17627" s="746">
        <v>45233</v>
      </c>
      <c r="B17627" s="180" t="s">
        <v>10686</v>
      </c>
      <c r="C17627" s="560" t="s">
        <v>7538</v>
      </c>
      <c r="D17627" s="753" t="s">
        <v>11668</v>
      </c>
      <c r="E17627" s="561">
        <v>173681</v>
      </c>
      <c r="F17627" s="242"/>
      <c r="G17627" s="242">
        <f t="shared" si="351"/>
        <v>-173681</v>
      </c>
      <c r="H17627" s="722" t="s">
        <v>11643</v>
      </c>
    </row>
    <row r="17628" spans="1:8" ht="15" x14ac:dyDescent="0.2">
      <c r="A17628" s="746">
        <v>45233</v>
      </c>
      <c r="B17628" s="180" t="s">
        <v>10686</v>
      </c>
      <c r="C17628" s="180" t="s">
        <v>10970</v>
      </c>
      <c r="D17628" s="234" t="s">
        <v>11669</v>
      </c>
      <c r="E17628" s="242">
        <v>400000</v>
      </c>
      <c r="F17628" s="242"/>
      <c r="G17628" s="242">
        <f t="shared" si="351"/>
        <v>-400000</v>
      </c>
      <c r="H17628" s="722" t="s">
        <v>11643</v>
      </c>
    </row>
    <row r="17629" spans="1:8" ht="15" x14ac:dyDescent="0.2">
      <c r="A17629" s="746">
        <v>45233</v>
      </c>
      <c r="B17629" s="180" t="s">
        <v>10686</v>
      </c>
      <c r="C17629" s="180" t="s">
        <v>10970</v>
      </c>
      <c r="D17629" s="234" t="s">
        <v>11670</v>
      </c>
      <c r="E17629" s="242">
        <v>485000</v>
      </c>
      <c r="F17629" s="242"/>
      <c r="G17629" s="242">
        <f t="shared" si="351"/>
        <v>-485000</v>
      </c>
      <c r="H17629" s="722" t="s">
        <v>11643</v>
      </c>
    </row>
    <row r="17630" spans="1:8" ht="15" x14ac:dyDescent="0.2">
      <c r="A17630" s="746">
        <v>45237</v>
      </c>
      <c r="B17630" s="180" t="s">
        <v>10686</v>
      </c>
      <c r="C17630" s="180" t="s">
        <v>8337</v>
      </c>
      <c r="D17630" s="234" t="s">
        <v>11768</v>
      </c>
      <c r="E17630" s="242">
        <v>225000</v>
      </c>
      <c r="F17630" s="242"/>
      <c r="G17630" s="242">
        <f t="shared" si="351"/>
        <v>-225000</v>
      </c>
      <c r="H17630" s="722" t="s">
        <v>11643</v>
      </c>
    </row>
    <row r="17631" spans="1:8" ht="15" x14ac:dyDescent="0.2">
      <c r="A17631" s="746">
        <v>45237</v>
      </c>
      <c r="B17631" s="180" t="s">
        <v>10341</v>
      </c>
      <c r="C17631" s="180" t="s">
        <v>7538</v>
      </c>
      <c r="D17631" s="234" t="s">
        <v>11770</v>
      </c>
      <c r="E17631" s="242">
        <v>350000</v>
      </c>
      <c r="F17631" s="242"/>
      <c r="G17631" s="242">
        <f t="shared" si="351"/>
        <v>-350000</v>
      </c>
      <c r="H17631" s="722" t="s">
        <v>11643</v>
      </c>
    </row>
    <row r="17632" spans="1:8" ht="15" x14ac:dyDescent="0.2">
      <c r="A17632" s="746">
        <v>45237</v>
      </c>
      <c r="B17632" s="180" t="s">
        <v>10341</v>
      </c>
      <c r="C17632" s="180" t="s">
        <v>7538</v>
      </c>
      <c r="D17632" s="234" t="s">
        <v>11769</v>
      </c>
      <c r="E17632" s="242">
        <v>350000</v>
      </c>
      <c r="F17632" s="242"/>
      <c r="G17632" s="242">
        <f t="shared" si="351"/>
        <v>-350000</v>
      </c>
      <c r="H17632" s="722" t="s">
        <v>11643</v>
      </c>
    </row>
    <row r="17633" spans="1:8" ht="15" x14ac:dyDescent="0.2">
      <c r="A17633" s="746">
        <v>45243</v>
      </c>
      <c r="B17633" s="180" t="s">
        <v>10341</v>
      </c>
      <c r="C17633" s="180" t="s">
        <v>11506</v>
      </c>
      <c r="D17633" s="234" t="s">
        <v>11794</v>
      </c>
      <c r="E17633" s="242">
        <v>300000</v>
      </c>
      <c r="F17633" s="242"/>
      <c r="G17633" s="242">
        <f t="shared" si="351"/>
        <v>-300000</v>
      </c>
      <c r="H17633" s="722" t="s">
        <v>11643</v>
      </c>
    </row>
    <row r="17634" spans="1:8" ht="15" x14ac:dyDescent="0.2">
      <c r="A17634" s="746">
        <v>45243</v>
      </c>
      <c r="B17634" s="180" t="s">
        <v>10686</v>
      </c>
      <c r="C17634" s="180" t="s">
        <v>11409</v>
      </c>
      <c r="D17634" s="234" t="s">
        <v>11795</v>
      </c>
      <c r="E17634" s="242">
        <v>100000</v>
      </c>
      <c r="F17634" s="242"/>
      <c r="G17634" s="242">
        <f t="shared" si="351"/>
        <v>-100000</v>
      </c>
      <c r="H17634" s="722" t="s">
        <v>11643</v>
      </c>
    </row>
    <row r="17635" spans="1:8" ht="15" x14ac:dyDescent="0.2">
      <c r="A17635" s="746">
        <v>45243</v>
      </c>
      <c r="B17635" s="180" t="s">
        <v>10580</v>
      </c>
      <c r="C17635" s="180" t="s">
        <v>9568</v>
      </c>
      <c r="D17635" s="234" t="s">
        <v>11796</v>
      </c>
      <c r="E17635" s="242">
        <v>200000</v>
      </c>
      <c r="F17635" s="242"/>
      <c r="G17635" s="242">
        <f t="shared" si="351"/>
        <v>-200000</v>
      </c>
      <c r="H17635" s="722" t="s">
        <v>11643</v>
      </c>
    </row>
    <row r="17636" spans="1:8" ht="15" x14ac:dyDescent="0.2">
      <c r="A17636" s="746">
        <v>45243</v>
      </c>
      <c r="B17636" s="180" t="s">
        <v>10095</v>
      </c>
      <c r="C17636" s="180" t="s">
        <v>6533</v>
      </c>
      <c r="D17636" s="234" t="s">
        <v>11797</v>
      </c>
      <c r="E17636" s="242">
        <v>100000</v>
      </c>
      <c r="F17636" s="242"/>
      <c r="G17636" s="242">
        <f t="shared" si="351"/>
        <v>-100000</v>
      </c>
      <c r="H17636" s="722" t="s">
        <v>11643</v>
      </c>
    </row>
    <row r="17637" spans="1:8" ht="15" x14ac:dyDescent="0.2">
      <c r="A17637" s="746">
        <v>45245</v>
      </c>
      <c r="B17637" s="180" t="s">
        <v>10686</v>
      </c>
      <c r="C17637" s="180" t="s">
        <v>7538</v>
      </c>
      <c r="D17637" s="234" t="s">
        <v>11801</v>
      </c>
      <c r="E17637" s="242">
        <v>350000</v>
      </c>
      <c r="F17637" s="242"/>
      <c r="G17637" s="242">
        <f t="shared" si="351"/>
        <v>-350000</v>
      </c>
      <c r="H17637" s="722" t="s">
        <v>11643</v>
      </c>
    </row>
    <row r="17638" spans="1:8" ht="15" x14ac:dyDescent="0.2">
      <c r="A17638" s="746">
        <v>45245</v>
      </c>
      <c r="B17638" s="180" t="s">
        <v>10686</v>
      </c>
      <c r="C17638" s="180" t="s">
        <v>7538</v>
      </c>
      <c r="D17638" s="234" t="s">
        <v>11802</v>
      </c>
      <c r="E17638" s="242">
        <v>350000</v>
      </c>
      <c r="F17638" s="242"/>
      <c r="G17638" s="242">
        <f t="shared" si="351"/>
        <v>-350000</v>
      </c>
      <c r="H17638" s="722" t="s">
        <v>11643</v>
      </c>
    </row>
    <row r="17639" spans="1:8" ht="15" x14ac:dyDescent="0.2">
      <c r="A17639" s="746">
        <v>45245</v>
      </c>
      <c r="B17639" s="180" t="s">
        <v>10686</v>
      </c>
      <c r="C17639" s="180" t="s">
        <v>8170</v>
      </c>
      <c r="D17639" s="234" t="s">
        <v>11803</v>
      </c>
      <c r="E17639" s="242">
        <v>500000</v>
      </c>
      <c r="F17639" s="242"/>
      <c r="G17639" s="242">
        <f t="shared" si="351"/>
        <v>-500000</v>
      </c>
      <c r="H17639" s="722" t="s">
        <v>11643</v>
      </c>
    </row>
    <row r="17640" spans="1:8" ht="15" x14ac:dyDescent="0.2">
      <c r="A17640" s="746">
        <v>45245</v>
      </c>
      <c r="B17640" s="180" t="s">
        <v>10686</v>
      </c>
      <c r="C17640" s="180" t="s">
        <v>8170</v>
      </c>
      <c r="D17640" s="234" t="s">
        <v>11804</v>
      </c>
      <c r="E17640" s="242">
        <v>500000</v>
      </c>
      <c r="F17640" s="242"/>
      <c r="G17640" s="242">
        <f t="shared" si="351"/>
        <v>-500000</v>
      </c>
      <c r="H17640" s="722" t="s">
        <v>11643</v>
      </c>
    </row>
    <row r="17641" spans="1:8" ht="15" x14ac:dyDescent="0.2">
      <c r="A17641" s="746">
        <v>45245</v>
      </c>
      <c r="B17641" s="180" t="s">
        <v>10686</v>
      </c>
      <c r="C17641" s="180" t="s">
        <v>8170</v>
      </c>
      <c r="D17641" s="234" t="s">
        <v>11805</v>
      </c>
      <c r="E17641" s="242">
        <v>500000</v>
      </c>
      <c r="F17641" s="242"/>
      <c r="G17641" s="242">
        <f t="shared" si="351"/>
        <v>-500000</v>
      </c>
      <c r="H17641" s="722" t="s">
        <v>11643</v>
      </c>
    </row>
    <row r="17642" spans="1:8" ht="15" x14ac:dyDescent="0.2">
      <c r="A17642" s="746">
        <v>45247</v>
      </c>
      <c r="B17642" s="180" t="s">
        <v>37</v>
      </c>
      <c r="C17642" s="560" t="s">
        <v>3031</v>
      </c>
      <c r="D17642" s="753" t="s">
        <v>11835</v>
      </c>
      <c r="E17642" s="561">
        <v>46666</v>
      </c>
      <c r="F17642" s="242"/>
      <c r="G17642" s="242">
        <f t="shared" ref="G17642:G17654" si="388">F17642-E17642</f>
        <v>-46666</v>
      </c>
      <c r="H17642" s="722" t="s">
        <v>11643</v>
      </c>
    </row>
    <row r="17643" spans="1:8" ht="15" x14ac:dyDescent="0.2">
      <c r="A17643" s="746">
        <v>45247</v>
      </c>
      <c r="B17643" s="180" t="s">
        <v>3979</v>
      </c>
      <c r="C17643" s="560" t="s">
        <v>3031</v>
      </c>
      <c r="D17643" s="753" t="s">
        <v>11835</v>
      </c>
      <c r="E17643" s="561">
        <v>32760</v>
      </c>
      <c r="F17643" s="242"/>
      <c r="G17643" s="242">
        <f t="shared" si="388"/>
        <v>-32760</v>
      </c>
      <c r="H17643" s="722" t="s">
        <v>11643</v>
      </c>
    </row>
    <row r="17644" spans="1:8" ht="15" x14ac:dyDescent="0.2">
      <c r="A17644" s="746">
        <v>45247</v>
      </c>
      <c r="B17644" s="180" t="s">
        <v>3978</v>
      </c>
      <c r="C17644" s="560" t="s">
        <v>3031</v>
      </c>
      <c r="D17644" s="753" t="s">
        <v>11835</v>
      </c>
      <c r="E17644" s="561">
        <v>35360</v>
      </c>
      <c r="F17644" s="242"/>
      <c r="G17644" s="242">
        <f t="shared" si="388"/>
        <v>-35360</v>
      </c>
      <c r="H17644" s="722" t="s">
        <v>11643</v>
      </c>
    </row>
    <row r="17645" spans="1:8" ht="15" x14ac:dyDescent="0.2">
      <c r="A17645" s="746">
        <v>45247</v>
      </c>
      <c r="B17645" s="180" t="s">
        <v>10686</v>
      </c>
      <c r="C17645" s="560" t="s">
        <v>3031</v>
      </c>
      <c r="D17645" s="753" t="s">
        <v>11835</v>
      </c>
      <c r="E17645" s="561">
        <v>1872465</v>
      </c>
      <c r="F17645" s="242"/>
      <c r="G17645" s="242">
        <f t="shared" si="388"/>
        <v>-1872465</v>
      </c>
      <c r="H17645" s="722" t="s">
        <v>11643</v>
      </c>
    </row>
    <row r="17646" spans="1:8" ht="15" x14ac:dyDescent="0.2">
      <c r="A17646" s="746">
        <v>45247</v>
      </c>
      <c r="B17646" s="180" t="s">
        <v>11020</v>
      </c>
      <c r="C17646" s="180" t="s">
        <v>7290</v>
      </c>
      <c r="D17646" s="234" t="s">
        <v>11826</v>
      </c>
      <c r="E17646" s="242">
        <v>300000</v>
      </c>
      <c r="F17646" s="242"/>
      <c r="G17646" s="242">
        <f t="shared" si="388"/>
        <v>-300000</v>
      </c>
      <c r="H17646" s="722" t="s">
        <v>11643</v>
      </c>
    </row>
    <row r="17647" spans="1:8" ht="15" x14ac:dyDescent="0.2">
      <c r="A17647" s="746">
        <v>45247</v>
      </c>
      <c r="B17647" s="180" t="s">
        <v>11020</v>
      </c>
      <c r="C17647" s="180" t="s">
        <v>7290</v>
      </c>
      <c r="D17647" s="234" t="s">
        <v>11827</v>
      </c>
      <c r="E17647" s="242">
        <v>197000</v>
      </c>
      <c r="F17647" s="242"/>
      <c r="G17647" s="242">
        <f t="shared" si="388"/>
        <v>-197000</v>
      </c>
      <c r="H17647" s="722" t="s">
        <v>11643</v>
      </c>
    </row>
    <row r="17648" spans="1:8" ht="15" x14ac:dyDescent="0.2">
      <c r="A17648" s="746">
        <v>45247</v>
      </c>
      <c r="B17648" s="180" t="s">
        <v>10686</v>
      </c>
      <c r="C17648" s="180" t="s">
        <v>7538</v>
      </c>
      <c r="D17648" s="234" t="s">
        <v>11828</v>
      </c>
      <c r="E17648" s="242">
        <v>500000</v>
      </c>
      <c r="F17648" s="242"/>
      <c r="G17648" s="242">
        <f t="shared" si="388"/>
        <v>-500000</v>
      </c>
      <c r="H17648" s="722" t="s">
        <v>11643</v>
      </c>
    </row>
    <row r="17649" spans="1:8" ht="15" x14ac:dyDescent="0.2">
      <c r="A17649" s="746">
        <v>45247</v>
      </c>
      <c r="B17649" s="180" t="s">
        <v>10686</v>
      </c>
      <c r="C17649" s="180" t="s">
        <v>7538</v>
      </c>
      <c r="D17649" s="234" t="s">
        <v>11829</v>
      </c>
      <c r="E17649" s="242">
        <v>500000</v>
      </c>
      <c r="F17649" s="242"/>
      <c r="G17649" s="242">
        <f t="shared" si="388"/>
        <v>-500000</v>
      </c>
      <c r="H17649" s="722" t="s">
        <v>11643</v>
      </c>
    </row>
    <row r="17650" spans="1:8" ht="24" x14ac:dyDescent="0.2">
      <c r="A17650" s="746">
        <v>45247</v>
      </c>
      <c r="B17650" s="180" t="s">
        <v>11756</v>
      </c>
      <c r="C17650" s="560" t="s">
        <v>11092</v>
      </c>
      <c r="D17650" s="753" t="s">
        <v>11918</v>
      </c>
      <c r="E17650" s="561">
        <v>53100</v>
      </c>
      <c r="F17650" s="242"/>
      <c r="G17650" s="242">
        <f t="shared" si="388"/>
        <v>-53100</v>
      </c>
      <c r="H17650" s="722" t="s">
        <v>11643</v>
      </c>
    </row>
    <row r="17651" spans="1:8" ht="19.5" customHeight="1" x14ac:dyDescent="0.2">
      <c r="A17651" s="746">
        <v>45247</v>
      </c>
      <c r="B17651" s="180" t="s">
        <v>11020</v>
      </c>
      <c r="C17651" s="560" t="s">
        <v>11092</v>
      </c>
      <c r="D17651" s="753" t="s">
        <v>11918</v>
      </c>
      <c r="E17651" s="561">
        <v>136508</v>
      </c>
      <c r="F17651" s="242"/>
      <c r="G17651" s="242">
        <f t="shared" si="388"/>
        <v>-136508</v>
      </c>
      <c r="H17651" s="722" t="s">
        <v>11643</v>
      </c>
    </row>
    <row r="17652" spans="1:8" ht="19.5" customHeight="1" x14ac:dyDescent="0.2">
      <c r="A17652" s="746">
        <v>45248</v>
      </c>
      <c r="B17652" s="180" t="s">
        <v>10341</v>
      </c>
      <c r="C17652" s="180" t="s">
        <v>11870</v>
      </c>
      <c r="D17652" s="234" t="s">
        <v>11871</v>
      </c>
      <c r="E17652" s="242">
        <v>495000</v>
      </c>
      <c r="F17652" s="242"/>
      <c r="G17652" s="242">
        <f t="shared" si="388"/>
        <v>-495000</v>
      </c>
      <c r="H17652" s="722" t="s">
        <v>11643</v>
      </c>
    </row>
    <row r="17653" spans="1:8" ht="19.5" customHeight="1" x14ac:dyDescent="0.2">
      <c r="A17653" s="746">
        <v>45248</v>
      </c>
      <c r="B17653" s="180" t="s">
        <v>10341</v>
      </c>
      <c r="C17653" s="180" t="s">
        <v>11870</v>
      </c>
      <c r="D17653" s="234" t="s">
        <v>11871</v>
      </c>
      <c r="E17653" s="242">
        <v>490000</v>
      </c>
      <c r="F17653" s="242"/>
      <c r="G17653" s="242">
        <f t="shared" si="388"/>
        <v>-490000</v>
      </c>
      <c r="H17653" s="722" t="s">
        <v>11643</v>
      </c>
    </row>
    <row r="17654" spans="1:8" ht="19.5" customHeight="1" x14ac:dyDescent="0.2">
      <c r="A17654" s="746">
        <v>45248</v>
      </c>
      <c r="B17654" s="180" t="s">
        <v>11205</v>
      </c>
      <c r="C17654" s="180" t="s">
        <v>1205</v>
      </c>
      <c r="D17654" s="234" t="s">
        <v>11871</v>
      </c>
      <c r="E17654" s="242">
        <v>500000</v>
      </c>
      <c r="F17654" s="242"/>
      <c r="G17654" s="242">
        <f t="shared" si="388"/>
        <v>-500000</v>
      </c>
      <c r="H17654" s="722" t="s">
        <v>11643</v>
      </c>
    </row>
    <row r="17655" spans="1:8" ht="19.5" customHeight="1" x14ac:dyDescent="0.2">
      <c r="A17655" s="746">
        <v>45248</v>
      </c>
      <c r="B17655" s="180" t="s">
        <v>11205</v>
      </c>
      <c r="C17655" s="180" t="s">
        <v>1205</v>
      </c>
      <c r="D17655" s="234" t="s">
        <v>11871</v>
      </c>
      <c r="E17655" s="242">
        <v>500000</v>
      </c>
      <c r="F17655" s="242"/>
      <c r="G17655" s="242">
        <f t="shared" ref="G17655:G17669" si="389">F17655-E17655</f>
        <v>-500000</v>
      </c>
      <c r="H17655" s="722" t="s">
        <v>11643</v>
      </c>
    </row>
    <row r="17656" spans="1:8" ht="19.5" customHeight="1" x14ac:dyDescent="0.2">
      <c r="A17656" s="746">
        <v>45248</v>
      </c>
      <c r="B17656" s="180" t="s">
        <v>11205</v>
      </c>
      <c r="C17656" s="180" t="s">
        <v>1205</v>
      </c>
      <c r="D17656" s="234" t="s">
        <v>11871</v>
      </c>
      <c r="E17656" s="242">
        <v>500000</v>
      </c>
      <c r="F17656" s="242"/>
      <c r="G17656" s="242">
        <f t="shared" si="389"/>
        <v>-500000</v>
      </c>
      <c r="H17656" s="722" t="s">
        <v>11643</v>
      </c>
    </row>
    <row r="17657" spans="1:8" ht="19.5" customHeight="1" x14ac:dyDescent="0.2">
      <c r="A17657" s="746">
        <v>45248</v>
      </c>
      <c r="B17657" s="180" t="s">
        <v>11205</v>
      </c>
      <c r="C17657" s="180" t="s">
        <v>1205</v>
      </c>
      <c r="D17657" s="234" t="s">
        <v>11871</v>
      </c>
      <c r="E17657" s="242">
        <v>500000</v>
      </c>
      <c r="F17657" s="242"/>
      <c r="G17657" s="242">
        <f t="shared" si="389"/>
        <v>-500000</v>
      </c>
      <c r="H17657" s="722" t="s">
        <v>11643</v>
      </c>
    </row>
    <row r="17658" spans="1:8" ht="19.5" customHeight="1" x14ac:dyDescent="0.2">
      <c r="A17658" s="746">
        <v>45248</v>
      </c>
      <c r="B17658" s="180" t="s">
        <v>11205</v>
      </c>
      <c r="C17658" s="180" t="s">
        <v>1205</v>
      </c>
      <c r="D17658" s="234" t="s">
        <v>11871</v>
      </c>
      <c r="E17658" s="242">
        <v>400000</v>
      </c>
      <c r="F17658" s="242"/>
      <c r="G17658" s="242">
        <f t="shared" si="389"/>
        <v>-400000</v>
      </c>
      <c r="H17658" s="722" t="s">
        <v>11643</v>
      </c>
    </row>
    <row r="17659" spans="1:8" ht="19.5" customHeight="1" x14ac:dyDescent="0.2">
      <c r="A17659" s="746">
        <v>45248</v>
      </c>
      <c r="B17659" s="180" t="s">
        <v>11205</v>
      </c>
      <c r="C17659" s="180" t="s">
        <v>1205</v>
      </c>
      <c r="D17659" s="234" t="s">
        <v>11871</v>
      </c>
      <c r="E17659" s="242">
        <v>300000</v>
      </c>
      <c r="F17659" s="242"/>
      <c r="G17659" s="242">
        <f t="shared" si="389"/>
        <v>-300000</v>
      </c>
      <c r="H17659" s="722" t="s">
        <v>11643</v>
      </c>
    </row>
    <row r="17660" spans="1:8" ht="19.5" customHeight="1" x14ac:dyDescent="0.2">
      <c r="A17660" s="746">
        <v>45248</v>
      </c>
      <c r="B17660" s="180" t="s">
        <v>11205</v>
      </c>
      <c r="C17660" s="180" t="s">
        <v>1205</v>
      </c>
      <c r="D17660" s="234" t="s">
        <v>11871</v>
      </c>
      <c r="E17660" s="242">
        <v>300000</v>
      </c>
      <c r="F17660" s="242"/>
      <c r="G17660" s="242">
        <f t="shared" si="389"/>
        <v>-300000</v>
      </c>
      <c r="H17660" s="722" t="s">
        <v>11643</v>
      </c>
    </row>
    <row r="17661" spans="1:8" ht="51.75" customHeight="1" x14ac:dyDescent="0.2">
      <c r="A17661" s="746">
        <v>45248</v>
      </c>
      <c r="B17661" s="180" t="s">
        <v>11756</v>
      </c>
      <c r="C17661" s="180" t="s">
        <v>11898</v>
      </c>
      <c r="D17661" s="234" t="s">
        <v>11899</v>
      </c>
      <c r="E17661" s="242">
        <v>200000</v>
      </c>
      <c r="F17661" s="242"/>
      <c r="G17661" s="242">
        <f t="shared" si="389"/>
        <v>-200000</v>
      </c>
      <c r="H17661" s="722" t="s">
        <v>11643</v>
      </c>
    </row>
    <row r="17662" spans="1:8" ht="19.5" customHeight="1" x14ac:dyDescent="0.2">
      <c r="A17662" s="746">
        <v>45251</v>
      </c>
      <c r="B17662" s="180" t="s">
        <v>10260</v>
      </c>
      <c r="C17662" s="180" t="s">
        <v>9858</v>
      </c>
      <c r="D17662" s="234" t="s">
        <v>11872</v>
      </c>
      <c r="E17662" s="242">
        <v>107000</v>
      </c>
      <c r="F17662" s="242"/>
      <c r="G17662" s="242">
        <f t="shared" si="389"/>
        <v>-107000</v>
      </c>
      <c r="H17662" s="722" t="s">
        <v>11643</v>
      </c>
    </row>
    <row r="17663" spans="1:8" ht="19.5" customHeight="1" x14ac:dyDescent="0.2">
      <c r="A17663" s="746">
        <v>45251</v>
      </c>
      <c r="B17663" s="180" t="s">
        <v>11205</v>
      </c>
      <c r="C17663" s="560" t="s">
        <v>6843</v>
      </c>
      <c r="D17663" s="753" t="s">
        <v>12099</v>
      </c>
      <c r="E17663" s="561">
        <v>70000</v>
      </c>
      <c r="F17663" s="242"/>
      <c r="G17663" s="242">
        <f t="shared" si="389"/>
        <v>-70000</v>
      </c>
      <c r="H17663" s="722" t="s">
        <v>11643</v>
      </c>
    </row>
    <row r="17664" spans="1:8" ht="19.5" customHeight="1" x14ac:dyDescent="0.2">
      <c r="A17664" s="746">
        <v>45251</v>
      </c>
      <c r="B17664" s="180" t="s">
        <v>10341</v>
      </c>
      <c r="C17664" s="560" t="s">
        <v>6843</v>
      </c>
      <c r="D17664" s="753" t="s">
        <v>12099</v>
      </c>
      <c r="E17664" s="561">
        <v>133000</v>
      </c>
      <c r="F17664" s="242"/>
      <c r="G17664" s="242">
        <f t="shared" si="389"/>
        <v>-133000</v>
      </c>
      <c r="H17664" s="722" t="s">
        <v>11643</v>
      </c>
    </row>
    <row r="17665" spans="1:8" ht="19.5" customHeight="1" x14ac:dyDescent="0.2">
      <c r="A17665" s="746">
        <v>45251</v>
      </c>
      <c r="B17665" s="180" t="s">
        <v>10341</v>
      </c>
      <c r="C17665" s="180" t="s">
        <v>6843</v>
      </c>
      <c r="D17665" s="234" t="s">
        <v>12100</v>
      </c>
      <c r="E17665" s="242">
        <v>150000</v>
      </c>
      <c r="F17665" s="242"/>
      <c r="G17665" s="242">
        <f t="shared" si="389"/>
        <v>-150000</v>
      </c>
      <c r="H17665" s="722" t="s">
        <v>11643</v>
      </c>
    </row>
    <row r="17666" spans="1:8" ht="19.5" customHeight="1" x14ac:dyDescent="0.2">
      <c r="A17666" s="746">
        <v>45254</v>
      </c>
      <c r="B17666" s="180" t="s">
        <v>3979</v>
      </c>
      <c r="C17666" s="180" t="s">
        <v>11921</v>
      </c>
      <c r="D17666" s="234" t="s">
        <v>11920</v>
      </c>
      <c r="E17666" s="242">
        <v>120000</v>
      </c>
      <c r="F17666" s="242"/>
      <c r="G17666" s="242">
        <f t="shared" si="389"/>
        <v>-120000</v>
      </c>
      <c r="H17666" s="722" t="s">
        <v>11643</v>
      </c>
    </row>
    <row r="17667" spans="1:8" ht="19.5" customHeight="1" x14ac:dyDescent="0.2">
      <c r="A17667" s="746">
        <v>45255</v>
      </c>
      <c r="B17667" s="180" t="s">
        <v>11756</v>
      </c>
      <c r="C17667" s="180" t="s">
        <v>7538</v>
      </c>
      <c r="D17667" s="234" t="s">
        <v>11922</v>
      </c>
      <c r="E17667" s="242">
        <v>850000</v>
      </c>
      <c r="F17667" s="242"/>
      <c r="G17667" s="242">
        <f t="shared" si="389"/>
        <v>-850000</v>
      </c>
      <c r="H17667" s="722" t="s">
        <v>11643</v>
      </c>
    </row>
    <row r="17668" spans="1:8" ht="19.5" customHeight="1" x14ac:dyDescent="0.2">
      <c r="A17668" s="746">
        <v>45258</v>
      </c>
      <c r="B17668" s="180" t="s">
        <v>10341</v>
      </c>
      <c r="C17668" s="180" t="s">
        <v>11588</v>
      </c>
      <c r="D17668" s="234" t="s">
        <v>11931</v>
      </c>
      <c r="E17668" s="242">
        <v>130000</v>
      </c>
      <c r="F17668" s="242"/>
      <c r="G17668" s="242">
        <f t="shared" si="389"/>
        <v>-130000</v>
      </c>
      <c r="H17668" s="722" t="s">
        <v>11643</v>
      </c>
    </row>
    <row r="17669" spans="1:8" ht="19.5" customHeight="1" x14ac:dyDescent="0.2">
      <c r="A17669" s="746">
        <v>45258</v>
      </c>
      <c r="B17669" s="180" t="s">
        <v>11425</v>
      </c>
      <c r="C17669" s="180" t="s">
        <v>10172</v>
      </c>
      <c r="D17669" s="234" t="s">
        <v>11932</v>
      </c>
      <c r="E17669" s="242">
        <v>40000</v>
      </c>
      <c r="F17669" s="242"/>
      <c r="G17669" s="242">
        <f t="shared" si="389"/>
        <v>-40000</v>
      </c>
      <c r="H17669" s="722" t="s">
        <v>11643</v>
      </c>
    </row>
    <row r="17670" spans="1:8" ht="19.5" customHeight="1" x14ac:dyDescent="0.2">
      <c r="A17670" s="746">
        <v>45258</v>
      </c>
      <c r="B17670" s="180" t="s">
        <v>25</v>
      </c>
      <c r="C17670" s="560" t="s">
        <v>8230</v>
      </c>
      <c r="D17670" s="753" t="s">
        <v>11933</v>
      </c>
      <c r="E17670" s="561">
        <v>58438</v>
      </c>
      <c r="F17670" s="242"/>
      <c r="G17670" s="242">
        <f t="shared" ref="G17670:G17671" si="390">F17670-E17670</f>
        <v>-58438</v>
      </c>
      <c r="H17670" s="722" t="s">
        <v>11643</v>
      </c>
    </row>
    <row r="17671" spans="1:8" ht="19.5" customHeight="1" x14ac:dyDescent="0.2">
      <c r="A17671" s="746">
        <v>45258</v>
      </c>
      <c r="B17671" s="180" t="s">
        <v>103</v>
      </c>
      <c r="C17671" s="560" t="s">
        <v>8230</v>
      </c>
      <c r="D17671" s="753" t="s">
        <v>11933</v>
      </c>
      <c r="E17671" s="561">
        <v>39665</v>
      </c>
      <c r="F17671" s="242"/>
      <c r="G17671" s="242">
        <f t="shared" si="390"/>
        <v>-39665</v>
      </c>
      <c r="H17671" s="722" t="s">
        <v>11643</v>
      </c>
    </row>
    <row r="17672" spans="1:8" ht="19.5" customHeight="1" x14ac:dyDescent="0.2">
      <c r="A17672" s="746">
        <v>45258</v>
      </c>
      <c r="B17672" s="180" t="s">
        <v>11756</v>
      </c>
      <c r="C17672" s="180" t="s">
        <v>1205</v>
      </c>
      <c r="D17672" s="234" t="s">
        <v>11934</v>
      </c>
      <c r="E17672" s="242">
        <v>500000</v>
      </c>
      <c r="F17672" s="242"/>
      <c r="G17672" s="242">
        <f t="shared" ref="G17672:G17675" si="391">F17672-E17672</f>
        <v>-500000</v>
      </c>
      <c r="H17672" s="722" t="s">
        <v>11643</v>
      </c>
    </row>
    <row r="17673" spans="1:8" ht="19.5" customHeight="1" x14ac:dyDescent="0.2">
      <c r="A17673" s="746">
        <v>45258</v>
      </c>
      <c r="B17673" s="180" t="s">
        <v>11756</v>
      </c>
      <c r="C17673" s="180" t="s">
        <v>1205</v>
      </c>
      <c r="D17673" s="234" t="s">
        <v>11934</v>
      </c>
      <c r="E17673" s="242">
        <v>500000</v>
      </c>
      <c r="F17673" s="242"/>
      <c r="G17673" s="242">
        <f t="shared" si="391"/>
        <v>-500000</v>
      </c>
      <c r="H17673" s="722" t="s">
        <v>11643</v>
      </c>
    </row>
    <row r="17674" spans="1:8" ht="19.5" customHeight="1" x14ac:dyDescent="0.2">
      <c r="A17674" s="746">
        <v>45258</v>
      </c>
      <c r="B17674" s="180" t="s">
        <v>11756</v>
      </c>
      <c r="C17674" s="180" t="s">
        <v>1205</v>
      </c>
      <c r="D17674" s="234" t="s">
        <v>11934</v>
      </c>
      <c r="E17674" s="242">
        <v>500000</v>
      </c>
      <c r="F17674" s="242"/>
      <c r="G17674" s="242">
        <f t="shared" si="391"/>
        <v>-500000</v>
      </c>
      <c r="H17674" s="722" t="s">
        <v>11643</v>
      </c>
    </row>
    <row r="17675" spans="1:8" ht="19.5" customHeight="1" x14ac:dyDescent="0.2">
      <c r="A17675" s="746">
        <v>45258</v>
      </c>
      <c r="B17675" s="180" t="s">
        <v>11756</v>
      </c>
      <c r="C17675" s="180" t="s">
        <v>1205</v>
      </c>
      <c r="D17675" s="234" t="s">
        <v>11934</v>
      </c>
      <c r="E17675" s="242">
        <v>500000</v>
      </c>
      <c r="F17675" s="242"/>
      <c r="G17675" s="242">
        <f t="shared" si="391"/>
        <v>-500000</v>
      </c>
      <c r="H17675" s="722" t="s">
        <v>11643</v>
      </c>
    </row>
    <row r="17676" spans="1:8" ht="15" x14ac:dyDescent="0.2">
      <c r="A17676" s="743">
        <v>45231</v>
      </c>
      <c r="B17676" s="94" t="s">
        <v>9877</v>
      </c>
      <c r="C17676" s="97" t="s">
        <v>561</v>
      </c>
      <c r="D17676" s="908" t="s">
        <v>11642</v>
      </c>
      <c r="E17676" s="95"/>
      <c r="F17676" s="95">
        <v>2000000</v>
      </c>
      <c r="G17676" s="182">
        <f t="shared" ref="G17676" si="392">F17676-E17676</f>
        <v>2000000</v>
      </c>
      <c r="H17676" s="715" t="s">
        <v>11643</v>
      </c>
    </row>
    <row r="17677" spans="1:8" ht="15" x14ac:dyDescent="0.2">
      <c r="A17677" s="743">
        <v>45238</v>
      </c>
      <c r="B17677" s="94" t="s">
        <v>37</v>
      </c>
      <c r="C17677" s="97" t="s">
        <v>561</v>
      </c>
      <c r="D17677" s="908" t="s">
        <v>11713</v>
      </c>
      <c r="E17677" s="95"/>
      <c r="F17677" s="95">
        <v>186430</v>
      </c>
      <c r="G17677" s="182">
        <f t="shared" ref="G17677:G17681" si="393">F17677-E17677</f>
        <v>186430</v>
      </c>
      <c r="H17677" s="715" t="s">
        <v>11643</v>
      </c>
    </row>
    <row r="17678" spans="1:8" ht="15" x14ac:dyDescent="0.2">
      <c r="A17678" s="743">
        <v>45238</v>
      </c>
      <c r="B17678" s="94" t="s">
        <v>37</v>
      </c>
      <c r="C17678" s="97" t="s">
        <v>561</v>
      </c>
      <c r="D17678" s="908" t="s">
        <v>11714</v>
      </c>
      <c r="E17678" s="95"/>
      <c r="F17678" s="95">
        <v>186430</v>
      </c>
      <c r="G17678" s="182">
        <f t="shared" si="393"/>
        <v>186430</v>
      </c>
      <c r="H17678" s="715" t="s">
        <v>11643</v>
      </c>
    </row>
    <row r="17679" spans="1:8" ht="15" x14ac:dyDescent="0.2">
      <c r="A17679" s="743">
        <v>45238</v>
      </c>
      <c r="B17679" s="94" t="s">
        <v>37</v>
      </c>
      <c r="C17679" s="97" t="s">
        <v>561</v>
      </c>
      <c r="D17679" s="908" t="s">
        <v>11715</v>
      </c>
      <c r="E17679" s="95"/>
      <c r="F17679" s="95">
        <v>186430</v>
      </c>
      <c r="G17679" s="182">
        <f t="shared" si="393"/>
        <v>186430</v>
      </c>
      <c r="H17679" s="715" t="s">
        <v>11643</v>
      </c>
    </row>
    <row r="17680" spans="1:8" ht="15" x14ac:dyDescent="0.2">
      <c r="A17680" s="743">
        <v>45241</v>
      </c>
      <c r="B17680" s="94" t="s">
        <v>3979</v>
      </c>
      <c r="C17680" s="97" t="s">
        <v>561</v>
      </c>
      <c r="D17680" s="908" t="s">
        <v>11740</v>
      </c>
      <c r="E17680" s="95"/>
      <c r="F17680" s="95">
        <v>359992</v>
      </c>
      <c r="G17680" s="182">
        <f t="shared" si="393"/>
        <v>359992</v>
      </c>
      <c r="H17680" s="715" t="s">
        <v>11643</v>
      </c>
    </row>
    <row r="17681" spans="1:8" ht="15" x14ac:dyDescent="0.2">
      <c r="A17681" s="743">
        <v>45241</v>
      </c>
      <c r="B17681" s="94" t="s">
        <v>11020</v>
      </c>
      <c r="C17681" s="97" t="s">
        <v>561</v>
      </c>
      <c r="D17681" s="908" t="s">
        <v>11919</v>
      </c>
      <c r="E17681" s="95"/>
      <c r="F17681" s="95">
        <v>50000</v>
      </c>
      <c r="G17681" s="182">
        <f t="shared" si="393"/>
        <v>50000</v>
      </c>
      <c r="H17681" s="715" t="s">
        <v>11643</v>
      </c>
    </row>
    <row r="17682" spans="1:8" ht="15" x14ac:dyDescent="0.2">
      <c r="A17682" s="743">
        <v>45245</v>
      </c>
      <c r="B17682" s="94" t="s">
        <v>11738</v>
      </c>
      <c r="C17682" s="97" t="s">
        <v>561</v>
      </c>
      <c r="D17682" s="908" t="s">
        <v>11806</v>
      </c>
      <c r="E17682" s="95"/>
      <c r="F17682" s="95">
        <v>1600000</v>
      </c>
      <c r="G17682" s="182">
        <f t="shared" ref="G17682:G17683" si="394">F17682-E17682</f>
        <v>1600000</v>
      </c>
      <c r="H17682" s="715" t="s">
        <v>11643</v>
      </c>
    </row>
    <row r="17683" spans="1:8" ht="15" x14ac:dyDescent="0.2">
      <c r="A17683" s="743">
        <v>45245</v>
      </c>
      <c r="B17683" s="94" t="s">
        <v>11738</v>
      </c>
      <c r="C17683" s="1147" t="s">
        <v>561</v>
      </c>
      <c r="D17683" s="1148" t="s">
        <v>12172</v>
      </c>
      <c r="E17683" s="496">
        <v>8000</v>
      </c>
      <c r="F17683" s="95"/>
      <c r="G17683" s="182">
        <f t="shared" si="394"/>
        <v>-8000</v>
      </c>
      <c r="H17683" s="715" t="s">
        <v>11643</v>
      </c>
    </row>
    <row r="17684" spans="1:8" ht="15" x14ac:dyDescent="0.2">
      <c r="A17684" s="743">
        <v>45247</v>
      </c>
      <c r="B17684" s="94" t="s">
        <v>9463</v>
      </c>
      <c r="C17684" s="97" t="s">
        <v>561</v>
      </c>
      <c r="D17684" s="908" t="s">
        <v>11824</v>
      </c>
      <c r="E17684" s="95"/>
      <c r="F17684" s="95">
        <v>189608</v>
      </c>
      <c r="G17684" s="182">
        <f t="shared" ref="G17684" si="395">F17684-E17684</f>
        <v>189608</v>
      </c>
      <c r="H17684" s="715" t="s">
        <v>11643</v>
      </c>
    </row>
    <row r="17685" spans="1:8" s="695" customFormat="1" ht="48" x14ac:dyDescent="0.25">
      <c r="A17685" s="743">
        <v>45253</v>
      </c>
      <c r="B17685" s="97" t="s">
        <v>10260</v>
      </c>
      <c r="C17685" s="97" t="s">
        <v>561</v>
      </c>
      <c r="D17685" s="818" t="s">
        <v>11942</v>
      </c>
      <c r="E17685" s="182"/>
      <c r="F17685" s="182">
        <v>2500000</v>
      </c>
      <c r="G17685" s="182">
        <f t="shared" ref="G17685" si="396">F17685-E17685</f>
        <v>2500000</v>
      </c>
      <c r="H17685" s="715" t="s">
        <v>11643</v>
      </c>
    </row>
    <row r="17686" spans="1:8" ht="15" x14ac:dyDescent="0.2">
      <c r="A17686" s="743">
        <v>45253</v>
      </c>
      <c r="B17686" s="94" t="s">
        <v>10260</v>
      </c>
      <c r="C17686" s="97" t="s">
        <v>561</v>
      </c>
      <c r="D17686" s="908" t="s">
        <v>11916</v>
      </c>
      <c r="E17686" s="95"/>
      <c r="F17686" s="95">
        <v>1204349</v>
      </c>
      <c r="G17686" s="182">
        <f t="shared" ref="G17686:G17689" si="397">F17686-E17686</f>
        <v>1204349</v>
      </c>
      <c r="H17686" s="715" t="s">
        <v>11643</v>
      </c>
    </row>
    <row r="17687" spans="1:8" ht="15" x14ac:dyDescent="0.2">
      <c r="A17687" s="743">
        <v>45253</v>
      </c>
      <c r="B17687" s="94" t="s">
        <v>10260</v>
      </c>
      <c r="C17687" s="97" t="s">
        <v>561</v>
      </c>
      <c r="D17687" s="908" t="s">
        <v>11916</v>
      </c>
      <c r="E17687" s="95"/>
      <c r="F17687" s="95">
        <v>1000000</v>
      </c>
      <c r="G17687" s="95">
        <f t="shared" si="397"/>
        <v>1000000</v>
      </c>
      <c r="H17687" s="715" t="s">
        <v>11643</v>
      </c>
    </row>
    <row r="17688" spans="1:8" ht="15" x14ac:dyDescent="0.2">
      <c r="A17688" s="743">
        <v>45253</v>
      </c>
      <c r="B17688" s="94" t="s">
        <v>10260</v>
      </c>
      <c r="C17688" s="97" t="s">
        <v>561</v>
      </c>
      <c r="D17688" s="908" t="s">
        <v>11916</v>
      </c>
      <c r="E17688" s="95"/>
      <c r="F17688" s="95">
        <v>1000000</v>
      </c>
      <c r="G17688" s="95">
        <f t="shared" si="397"/>
        <v>1000000</v>
      </c>
      <c r="H17688" s="715" t="s">
        <v>11643</v>
      </c>
    </row>
    <row r="17689" spans="1:8" ht="15" x14ac:dyDescent="0.2">
      <c r="A17689" s="743">
        <v>45253</v>
      </c>
      <c r="B17689" s="94" t="s">
        <v>10260</v>
      </c>
      <c r="C17689" s="97" t="s">
        <v>561</v>
      </c>
      <c r="D17689" s="908" t="s">
        <v>11916</v>
      </c>
      <c r="E17689" s="95"/>
      <c r="F17689" s="95">
        <v>1000000</v>
      </c>
      <c r="G17689" s="95">
        <f t="shared" si="397"/>
        <v>1000000</v>
      </c>
      <c r="H17689" s="715" t="s">
        <v>11643</v>
      </c>
    </row>
    <row r="17690" spans="1:8" ht="15" x14ac:dyDescent="0.2">
      <c r="A17690" s="743">
        <v>45253</v>
      </c>
      <c r="B17690" s="94" t="s">
        <v>10260</v>
      </c>
      <c r="C17690" s="97" t="s">
        <v>561</v>
      </c>
      <c r="D17690" s="908" t="s">
        <v>11916</v>
      </c>
      <c r="E17690" s="95"/>
      <c r="F17690" s="95">
        <v>1000000</v>
      </c>
      <c r="G17690" s="95">
        <f t="shared" ref="G17690:G17692" si="398">F17690-E17690</f>
        <v>1000000</v>
      </c>
      <c r="H17690" s="715" t="s">
        <v>11643</v>
      </c>
    </row>
    <row r="17691" spans="1:8" ht="15" x14ac:dyDescent="0.2">
      <c r="A17691" s="743">
        <v>45253</v>
      </c>
      <c r="B17691" s="94" t="s">
        <v>10260</v>
      </c>
      <c r="C17691" s="1147" t="s">
        <v>561</v>
      </c>
      <c r="D17691" s="1148" t="s">
        <v>12170</v>
      </c>
      <c r="E17691" s="496">
        <v>52043</v>
      </c>
      <c r="F17691" s="95"/>
      <c r="G17691" s="95">
        <f t="shared" si="398"/>
        <v>-52043</v>
      </c>
      <c r="H17691" s="715" t="s">
        <v>11643</v>
      </c>
    </row>
    <row r="17692" spans="1:8" ht="15" x14ac:dyDescent="0.2">
      <c r="A17692" s="743">
        <v>45254</v>
      </c>
      <c r="B17692" s="94" t="s">
        <v>11020</v>
      </c>
      <c r="C17692" s="97" t="s">
        <v>561</v>
      </c>
      <c r="D17692" s="817" t="s">
        <v>11943</v>
      </c>
      <c r="E17692" s="95"/>
      <c r="F17692" s="95">
        <v>850000</v>
      </c>
      <c r="G17692" s="95">
        <f t="shared" si="398"/>
        <v>850000</v>
      </c>
      <c r="H17692" s="715" t="s">
        <v>11643</v>
      </c>
    </row>
    <row r="17693" spans="1:8" ht="15" x14ac:dyDescent="0.2">
      <c r="A17693" s="743">
        <v>45254</v>
      </c>
      <c r="B17693" s="94" t="s">
        <v>11020</v>
      </c>
      <c r="C17693" s="97" t="s">
        <v>561</v>
      </c>
      <c r="D17693" s="817" t="s">
        <v>11944</v>
      </c>
      <c r="E17693" s="95"/>
      <c r="F17693" s="95">
        <v>850000</v>
      </c>
      <c r="G17693" s="95">
        <f t="shared" ref="G17693:G17697" si="399">F17693-E17693</f>
        <v>850000</v>
      </c>
      <c r="H17693" s="715" t="s">
        <v>11643</v>
      </c>
    </row>
    <row r="17694" spans="1:8" ht="15" x14ac:dyDescent="0.2">
      <c r="A17694" s="743">
        <v>45254</v>
      </c>
      <c r="B17694" s="94" t="s">
        <v>11020</v>
      </c>
      <c r="C17694" s="97" t="s">
        <v>561</v>
      </c>
      <c r="D17694" s="817" t="s">
        <v>11944</v>
      </c>
      <c r="E17694" s="95"/>
      <c r="F17694" s="95">
        <v>840000</v>
      </c>
      <c r="G17694" s="95">
        <f t="shared" si="399"/>
        <v>840000</v>
      </c>
      <c r="H17694" s="715" t="s">
        <v>11643</v>
      </c>
    </row>
    <row r="17695" spans="1:8" ht="15" x14ac:dyDescent="0.2">
      <c r="A17695" s="743">
        <v>45254</v>
      </c>
      <c r="B17695" s="94" t="s">
        <v>11020</v>
      </c>
      <c r="C17695" s="97" t="s">
        <v>561</v>
      </c>
      <c r="D17695" s="817" t="s">
        <v>11944</v>
      </c>
      <c r="E17695" s="95"/>
      <c r="F17695" s="95">
        <v>830000</v>
      </c>
      <c r="G17695" s="95">
        <f t="shared" si="399"/>
        <v>830000</v>
      </c>
      <c r="H17695" s="715" t="s">
        <v>11643</v>
      </c>
    </row>
    <row r="17696" spans="1:8" ht="15" x14ac:dyDescent="0.2">
      <c r="A17696" s="743">
        <v>45254</v>
      </c>
      <c r="B17696" s="94" t="s">
        <v>11020</v>
      </c>
      <c r="C17696" s="97" t="s">
        <v>561</v>
      </c>
      <c r="D17696" s="817" t="s">
        <v>11944</v>
      </c>
      <c r="E17696" s="95"/>
      <c r="F17696" s="95">
        <v>830000</v>
      </c>
      <c r="G17696" s="95">
        <f t="shared" si="399"/>
        <v>830000</v>
      </c>
      <c r="H17696" s="715" t="s">
        <v>11643</v>
      </c>
    </row>
    <row r="17697" spans="1:8" ht="15" x14ac:dyDescent="0.2">
      <c r="A17697" s="743">
        <v>45254</v>
      </c>
      <c r="B17697" s="94" t="s">
        <v>11020</v>
      </c>
      <c r="C17697" s="97" t="s">
        <v>561</v>
      </c>
      <c r="D17697" s="817" t="s">
        <v>11944</v>
      </c>
      <c r="E17697" s="95"/>
      <c r="F17697" s="95">
        <v>800000</v>
      </c>
      <c r="G17697" s="95">
        <f t="shared" si="399"/>
        <v>800000</v>
      </c>
      <c r="H17697" s="715" t="s">
        <v>11643</v>
      </c>
    </row>
    <row r="17698" spans="1:8" ht="15" x14ac:dyDescent="0.2">
      <c r="A17698" s="743">
        <v>45254</v>
      </c>
      <c r="B17698" s="97" t="s">
        <v>11020</v>
      </c>
      <c r="C17698" s="97" t="s">
        <v>561</v>
      </c>
      <c r="D17698" s="908" t="s">
        <v>11917</v>
      </c>
      <c r="E17698" s="182"/>
      <c r="F17698" s="182">
        <v>28200</v>
      </c>
      <c r="G17698" s="182">
        <f t="shared" ref="G17698:G17988" si="400">F17698-E17698</f>
        <v>28200</v>
      </c>
      <c r="H17698" s="715" t="s">
        <v>11643</v>
      </c>
    </row>
    <row r="17699" spans="1:8" ht="15" x14ac:dyDescent="0.2">
      <c r="A17699" s="743">
        <v>45260</v>
      </c>
      <c r="B17699" s="97" t="s">
        <v>3978</v>
      </c>
      <c r="C17699" s="97" t="s">
        <v>561</v>
      </c>
      <c r="D17699" s="908" t="s">
        <v>11945</v>
      </c>
      <c r="E17699" s="182"/>
      <c r="F17699" s="182">
        <v>333522</v>
      </c>
      <c r="G17699" s="182">
        <f t="shared" si="400"/>
        <v>333522</v>
      </c>
      <c r="H17699" s="715" t="s">
        <v>11643</v>
      </c>
    </row>
    <row r="17700" spans="1:8" ht="15" x14ac:dyDescent="0.2">
      <c r="A17700" s="747">
        <v>45261</v>
      </c>
      <c r="B17700" s="43" t="s">
        <v>10580</v>
      </c>
      <c r="C17700" s="65" t="s">
        <v>9568</v>
      </c>
      <c r="D17700" s="807" t="s">
        <v>1164</v>
      </c>
      <c r="E17700" s="60">
        <v>20000</v>
      </c>
      <c r="F17700" s="60"/>
      <c r="G17700" s="132">
        <f t="shared" si="400"/>
        <v>-20000</v>
      </c>
      <c r="H17700" s="718" t="s">
        <v>11958</v>
      </c>
    </row>
    <row r="17701" spans="1:8" ht="15" x14ac:dyDescent="0.2">
      <c r="A17701" s="747">
        <v>45261</v>
      </c>
      <c r="B17701" s="43" t="s">
        <v>11756</v>
      </c>
      <c r="C17701" s="65" t="s">
        <v>5434</v>
      </c>
      <c r="D17701" s="807" t="s">
        <v>372</v>
      </c>
      <c r="E17701" s="60">
        <v>6000</v>
      </c>
      <c r="F17701" s="60"/>
      <c r="G17701" s="132">
        <f t="shared" si="400"/>
        <v>-6000</v>
      </c>
      <c r="H17701" s="718" t="s">
        <v>11958</v>
      </c>
    </row>
    <row r="17702" spans="1:8" ht="15" x14ac:dyDescent="0.2">
      <c r="A17702" s="747">
        <v>45261</v>
      </c>
      <c r="B17702" s="43" t="s">
        <v>103</v>
      </c>
      <c r="C17702" s="65" t="s">
        <v>394</v>
      </c>
      <c r="D17702" s="807" t="s">
        <v>11957</v>
      </c>
      <c r="E17702" s="60">
        <v>450</v>
      </c>
      <c r="F17702" s="60"/>
      <c r="G17702" s="132">
        <f t="shared" si="400"/>
        <v>-450</v>
      </c>
      <c r="H17702" s="718" t="s">
        <v>11958</v>
      </c>
    </row>
    <row r="17703" spans="1:8" ht="15" x14ac:dyDescent="0.2">
      <c r="A17703" s="747">
        <v>45261</v>
      </c>
      <c r="B17703" s="43" t="s">
        <v>11744</v>
      </c>
      <c r="C17703" s="65" t="s">
        <v>288</v>
      </c>
      <c r="D17703" s="807" t="s">
        <v>8758</v>
      </c>
      <c r="E17703" s="60">
        <v>1450</v>
      </c>
      <c r="F17703" s="60"/>
      <c r="G17703" s="132">
        <f t="shared" si="400"/>
        <v>-1450</v>
      </c>
      <c r="H17703" s="718" t="s">
        <v>11958</v>
      </c>
    </row>
    <row r="17704" spans="1:8" ht="15" x14ac:dyDescent="0.2">
      <c r="A17704" s="747">
        <v>45261</v>
      </c>
      <c r="B17704" s="43" t="s">
        <v>11252</v>
      </c>
      <c r="C17704" s="65" t="s">
        <v>11812</v>
      </c>
      <c r="D17704" s="807" t="s">
        <v>8278</v>
      </c>
      <c r="E17704" s="60">
        <v>25000</v>
      </c>
      <c r="F17704" s="60"/>
      <c r="G17704" s="132">
        <f t="shared" si="400"/>
        <v>-25000</v>
      </c>
      <c r="H17704" s="718" t="s">
        <v>11958</v>
      </c>
    </row>
    <row r="17705" spans="1:8" ht="15" x14ac:dyDescent="0.2">
      <c r="A17705" s="747">
        <v>45261</v>
      </c>
      <c r="B17705" s="43" t="s">
        <v>11566</v>
      </c>
      <c r="C17705" s="65" t="s">
        <v>11680</v>
      </c>
      <c r="D17705" s="807" t="s">
        <v>11900</v>
      </c>
      <c r="E17705" s="60">
        <v>50000</v>
      </c>
      <c r="F17705" s="60"/>
      <c r="G17705" s="132">
        <f t="shared" ref="G17705:G17707" si="401">F17705-E17705</f>
        <v>-50000</v>
      </c>
      <c r="H17705" s="718" t="s">
        <v>11958</v>
      </c>
    </row>
    <row r="17706" spans="1:8" ht="15" x14ac:dyDescent="0.2">
      <c r="A17706" s="747">
        <v>45261</v>
      </c>
      <c r="B17706" s="43" t="s">
        <v>11738</v>
      </c>
      <c r="C17706" s="65" t="s">
        <v>11215</v>
      </c>
      <c r="D17706" s="807" t="s">
        <v>11991</v>
      </c>
      <c r="E17706" s="60">
        <v>50000</v>
      </c>
      <c r="F17706" s="60"/>
      <c r="G17706" s="132">
        <f t="shared" si="401"/>
        <v>-50000</v>
      </c>
      <c r="H17706" s="718" t="s">
        <v>11958</v>
      </c>
    </row>
    <row r="17707" spans="1:8" ht="15" x14ac:dyDescent="0.2">
      <c r="A17707" s="747">
        <v>45261</v>
      </c>
      <c r="B17707" s="43" t="s">
        <v>10260</v>
      </c>
      <c r="C17707" s="65" t="s">
        <v>12146</v>
      </c>
      <c r="D17707" s="807" t="s">
        <v>11991</v>
      </c>
      <c r="E17707" s="60">
        <v>50000</v>
      </c>
      <c r="F17707" s="60"/>
      <c r="G17707" s="132">
        <f t="shared" si="401"/>
        <v>-50000</v>
      </c>
      <c r="H17707" s="718" t="s">
        <v>11958</v>
      </c>
    </row>
    <row r="17708" spans="1:8" ht="15" x14ac:dyDescent="0.2">
      <c r="A17708" s="747">
        <v>45261</v>
      </c>
      <c r="B17708" s="43" t="s">
        <v>11744</v>
      </c>
      <c r="C17708" s="65" t="s">
        <v>5791</v>
      </c>
      <c r="D17708" s="807" t="s">
        <v>372</v>
      </c>
      <c r="E17708" s="60">
        <v>5000</v>
      </c>
      <c r="F17708" s="60"/>
      <c r="G17708" s="132">
        <f t="shared" si="400"/>
        <v>-5000</v>
      </c>
      <c r="H17708" s="718" t="s">
        <v>11958</v>
      </c>
    </row>
    <row r="17709" spans="1:8" ht="15" x14ac:dyDescent="0.2">
      <c r="A17709" s="747">
        <v>45261</v>
      </c>
      <c r="B17709" s="65" t="s">
        <v>11631</v>
      </c>
      <c r="C17709" s="65" t="s">
        <v>11106</v>
      </c>
      <c r="D17709" s="807" t="s">
        <v>11959</v>
      </c>
      <c r="E17709" s="132">
        <v>18700</v>
      </c>
      <c r="F17709" s="132"/>
      <c r="G17709" s="132">
        <f t="shared" si="400"/>
        <v>-18700</v>
      </c>
      <c r="H17709" s="718" t="s">
        <v>11958</v>
      </c>
    </row>
    <row r="17710" spans="1:8" ht="15" x14ac:dyDescent="0.2">
      <c r="A17710" s="747">
        <v>45262</v>
      </c>
      <c r="B17710" s="65" t="s">
        <v>25</v>
      </c>
      <c r="C17710" s="65" t="s">
        <v>2449</v>
      </c>
      <c r="D17710" s="807" t="s">
        <v>2123</v>
      </c>
      <c r="E17710" s="132">
        <v>4500</v>
      </c>
      <c r="F17710" s="132"/>
      <c r="G17710" s="132">
        <f t="shared" ref="G17710:G17717" si="402">F17710-E17710</f>
        <v>-4500</v>
      </c>
      <c r="H17710" s="718" t="s">
        <v>11958</v>
      </c>
    </row>
    <row r="17711" spans="1:8" ht="15" x14ac:dyDescent="0.2">
      <c r="A17711" s="747">
        <v>45262</v>
      </c>
      <c r="B17711" s="65" t="s">
        <v>11566</v>
      </c>
      <c r="C17711" s="65" t="s">
        <v>11106</v>
      </c>
      <c r="D17711" s="807" t="s">
        <v>11997</v>
      </c>
      <c r="E17711" s="132">
        <v>5000</v>
      </c>
      <c r="F17711" s="132"/>
      <c r="G17711" s="132">
        <f t="shared" si="402"/>
        <v>-5000</v>
      </c>
      <c r="H17711" s="718" t="s">
        <v>11958</v>
      </c>
    </row>
    <row r="17712" spans="1:8" ht="15" x14ac:dyDescent="0.2">
      <c r="A17712" s="747">
        <v>45262</v>
      </c>
      <c r="B17712" s="65" t="s">
        <v>11020</v>
      </c>
      <c r="C17712" s="65" t="s">
        <v>11106</v>
      </c>
      <c r="D17712" s="807" t="s">
        <v>11395</v>
      </c>
      <c r="E17712" s="132">
        <v>1500</v>
      </c>
      <c r="F17712" s="132"/>
      <c r="G17712" s="132">
        <f t="shared" si="402"/>
        <v>-1500</v>
      </c>
      <c r="H17712" s="718" t="s">
        <v>11958</v>
      </c>
    </row>
    <row r="17713" spans="1:8" ht="15" x14ac:dyDescent="0.2">
      <c r="A17713" s="747">
        <v>45262</v>
      </c>
      <c r="B17713" s="65" t="s">
        <v>11566</v>
      </c>
      <c r="C17713" s="65" t="s">
        <v>11106</v>
      </c>
      <c r="D17713" s="807" t="s">
        <v>11960</v>
      </c>
      <c r="E17713" s="132">
        <v>11620</v>
      </c>
      <c r="F17713" s="132"/>
      <c r="G17713" s="132">
        <f t="shared" si="402"/>
        <v>-11620</v>
      </c>
      <c r="H17713" s="718" t="s">
        <v>11958</v>
      </c>
    </row>
    <row r="17714" spans="1:8" ht="15" x14ac:dyDescent="0.2">
      <c r="A17714" s="747">
        <v>45262</v>
      </c>
      <c r="B17714" s="65" t="s">
        <v>11756</v>
      </c>
      <c r="C17714" s="65" t="s">
        <v>7538</v>
      </c>
      <c r="D17714" s="807" t="s">
        <v>11961</v>
      </c>
      <c r="E17714" s="132">
        <v>1000000</v>
      </c>
      <c r="F17714" s="132"/>
      <c r="G17714" s="132">
        <f t="shared" si="402"/>
        <v>-1000000</v>
      </c>
      <c r="H17714" s="718" t="s">
        <v>11958</v>
      </c>
    </row>
    <row r="17715" spans="1:8" ht="15" x14ac:dyDescent="0.2">
      <c r="A17715" s="747">
        <v>45263</v>
      </c>
      <c r="B17715" s="65" t="s">
        <v>10095</v>
      </c>
      <c r="C17715" s="65" t="s">
        <v>6533</v>
      </c>
      <c r="D17715" s="807" t="s">
        <v>11991</v>
      </c>
      <c r="E17715" s="132">
        <v>100000</v>
      </c>
      <c r="F17715" s="132"/>
      <c r="G17715" s="132">
        <f t="shared" si="402"/>
        <v>-100000</v>
      </c>
      <c r="H17715" s="718" t="s">
        <v>11958</v>
      </c>
    </row>
    <row r="17716" spans="1:8" ht="15" x14ac:dyDescent="0.2">
      <c r="A17716" s="747">
        <v>45264</v>
      </c>
      <c r="B17716" s="65" t="s">
        <v>10095</v>
      </c>
      <c r="C17716" s="65" t="s">
        <v>6533</v>
      </c>
      <c r="D17716" s="807" t="s">
        <v>11991</v>
      </c>
      <c r="E17716" s="132">
        <v>30000</v>
      </c>
      <c r="F17716" s="132"/>
      <c r="G17716" s="132">
        <f t="shared" si="402"/>
        <v>-30000</v>
      </c>
      <c r="H17716" s="718" t="s">
        <v>11958</v>
      </c>
    </row>
    <row r="17717" spans="1:8" ht="15" x14ac:dyDescent="0.2">
      <c r="A17717" s="747">
        <v>45264</v>
      </c>
      <c r="B17717" s="65" t="s">
        <v>11756</v>
      </c>
      <c r="C17717" s="65" t="s">
        <v>7538</v>
      </c>
      <c r="D17717" s="807" t="s">
        <v>11291</v>
      </c>
      <c r="E17717" s="132">
        <v>600000</v>
      </c>
      <c r="F17717" s="132"/>
      <c r="G17717" s="132">
        <f t="shared" si="402"/>
        <v>-600000</v>
      </c>
      <c r="H17717" s="718" t="s">
        <v>11958</v>
      </c>
    </row>
    <row r="17718" spans="1:8" ht="15" x14ac:dyDescent="0.2">
      <c r="A17718" s="747">
        <v>45264</v>
      </c>
      <c r="B17718" s="65" t="s">
        <v>11566</v>
      </c>
      <c r="C17718" s="65" t="s">
        <v>11106</v>
      </c>
      <c r="D17718" s="807" t="s">
        <v>11963</v>
      </c>
      <c r="E17718" s="132">
        <v>45000</v>
      </c>
      <c r="F17718" s="132"/>
      <c r="G17718" s="132">
        <f t="shared" ref="G17718:G17723" si="403">F17718-E17718</f>
        <v>-45000</v>
      </c>
      <c r="H17718" s="718" t="s">
        <v>11958</v>
      </c>
    </row>
    <row r="17719" spans="1:8" ht="15" x14ac:dyDescent="0.2">
      <c r="A17719" s="747">
        <v>45264</v>
      </c>
      <c r="B17719" s="65" t="s">
        <v>11020</v>
      </c>
      <c r="C17719" s="65" t="s">
        <v>5791</v>
      </c>
      <c r="D17719" s="807" t="s">
        <v>10446</v>
      </c>
      <c r="E17719" s="132">
        <v>300</v>
      </c>
      <c r="F17719" s="132"/>
      <c r="G17719" s="132">
        <f t="shared" si="403"/>
        <v>-300</v>
      </c>
      <c r="H17719" s="718" t="s">
        <v>11958</v>
      </c>
    </row>
    <row r="17720" spans="1:8" ht="15" x14ac:dyDescent="0.2">
      <c r="A17720" s="747">
        <v>45264</v>
      </c>
      <c r="B17720" s="65" t="s">
        <v>11744</v>
      </c>
      <c r="C17720" s="65" t="s">
        <v>5791</v>
      </c>
      <c r="D17720" s="807" t="s">
        <v>372</v>
      </c>
      <c r="E17720" s="132">
        <v>5000</v>
      </c>
      <c r="F17720" s="132"/>
      <c r="G17720" s="132">
        <f t="shared" si="403"/>
        <v>-5000</v>
      </c>
      <c r="H17720" s="718" t="s">
        <v>11958</v>
      </c>
    </row>
    <row r="17721" spans="1:8" ht="15" x14ac:dyDescent="0.2">
      <c r="A17721" s="747">
        <v>45264</v>
      </c>
      <c r="B17721" s="65" t="s">
        <v>103</v>
      </c>
      <c r="C17721" s="65" t="s">
        <v>103</v>
      </c>
      <c r="D17721" s="807" t="s">
        <v>11891</v>
      </c>
      <c r="E17721" s="132">
        <v>2000</v>
      </c>
      <c r="F17721" s="132"/>
      <c r="G17721" s="132">
        <f t="shared" si="403"/>
        <v>-2000</v>
      </c>
      <c r="H17721" s="718" t="s">
        <v>11958</v>
      </c>
    </row>
    <row r="17722" spans="1:8" ht="15" x14ac:dyDescent="0.2">
      <c r="A17722" s="747">
        <v>45264</v>
      </c>
      <c r="B17722" s="65" t="s">
        <v>11756</v>
      </c>
      <c r="C17722" s="65" t="s">
        <v>5791</v>
      </c>
      <c r="D17722" s="807" t="s">
        <v>372</v>
      </c>
      <c r="E17722" s="132">
        <v>1700</v>
      </c>
      <c r="F17722" s="132"/>
      <c r="G17722" s="132">
        <f t="shared" si="403"/>
        <v>-1700</v>
      </c>
      <c r="H17722" s="718" t="s">
        <v>11958</v>
      </c>
    </row>
    <row r="17723" spans="1:8" ht="15" x14ac:dyDescent="0.2">
      <c r="A17723" s="747">
        <v>45265</v>
      </c>
      <c r="B17723" s="65" t="s">
        <v>11756</v>
      </c>
      <c r="C17723" s="65" t="s">
        <v>11409</v>
      </c>
      <c r="D17723" s="807" t="s">
        <v>11961</v>
      </c>
      <c r="E17723" s="132">
        <v>100000</v>
      </c>
      <c r="F17723" s="132"/>
      <c r="G17723" s="132">
        <f t="shared" si="403"/>
        <v>-100000</v>
      </c>
      <c r="H17723" s="718" t="s">
        <v>11958</v>
      </c>
    </row>
    <row r="17724" spans="1:8" ht="15" x14ac:dyDescent="0.2">
      <c r="A17724" s="747">
        <v>45265</v>
      </c>
      <c r="B17724" s="65" t="s">
        <v>11756</v>
      </c>
      <c r="C17724" s="65" t="s">
        <v>8460</v>
      </c>
      <c r="D17724" s="807" t="s">
        <v>11964</v>
      </c>
      <c r="E17724" s="132">
        <v>11000</v>
      </c>
      <c r="F17724" s="132"/>
      <c r="G17724" s="132">
        <f t="shared" ref="G17724:G17735" si="404">F17724-E17724</f>
        <v>-11000</v>
      </c>
      <c r="H17724" s="718" t="s">
        <v>11958</v>
      </c>
    </row>
    <row r="17725" spans="1:8" ht="15" x14ac:dyDescent="0.2">
      <c r="A17725" s="747">
        <v>45265</v>
      </c>
      <c r="B17725" s="65" t="s">
        <v>11746</v>
      </c>
      <c r="C17725" s="65" t="s">
        <v>11747</v>
      </c>
      <c r="D17725" s="807" t="s">
        <v>1164</v>
      </c>
      <c r="E17725" s="132">
        <v>30000</v>
      </c>
      <c r="F17725" s="132"/>
      <c r="G17725" s="132">
        <f t="shared" si="404"/>
        <v>-30000</v>
      </c>
      <c r="H17725" s="718" t="s">
        <v>11958</v>
      </c>
    </row>
    <row r="17726" spans="1:8" ht="15" x14ac:dyDescent="0.2">
      <c r="A17726" s="747">
        <v>45265</v>
      </c>
      <c r="B17726" s="65" t="s">
        <v>103</v>
      </c>
      <c r="C17726" s="65" t="s">
        <v>394</v>
      </c>
      <c r="D17726" s="807" t="s">
        <v>11101</v>
      </c>
      <c r="E17726" s="132">
        <v>1600</v>
      </c>
      <c r="F17726" s="132"/>
      <c r="G17726" s="132">
        <f t="shared" si="404"/>
        <v>-1600</v>
      </c>
      <c r="H17726" s="718" t="s">
        <v>11958</v>
      </c>
    </row>
    <row r="17727" spans="1:8" ht="15" x14ac:dyDescent="0.2">
      <c r="A17727" s="747">
        <v>45265</v>
      </c>
      <c r="B17727" s="65" t="s">
        <v>103</v>
      </c>
      <c r="C17727" s="65" t="s">
        <v>103</v>
      </c>
      <c r="D17727" s="807" t="s">
        <v>11891</v>
      </c>
      <c r="E17727" s="132">
        <v>5000</v>
      </c>
      <c r="F17727" s="132"/>
      <c r="G17727" s="132">
        <f t="shared" si="404"/>
        <v>-5000</v>
      </c>
      <c r="H17727" s="718" t="s">
        <v>11958</v>
      </c>
    </row>
    <row r="17728" spans="1:8" ht="15" x14ac:dyDescent="0.2">
      <c r="A17728" s="747">
        <v>45265</v>
      </c>
      <c r="B17728" s="65" t="s">
        <v>11756</v>
      </c>
      <c r="C17728" s="65" t="s">
        <v>5457</v>
      </c>
      <c r="D17728" s="807" t="s">
        <v>11965</v>
      </c>
      <c r="E17728" s="132">
        <v>5000</v>
      </c>
      <c r="F17728" s="132"/>
      <c r="G17728" s="132">
        <f t="shared" si="404"/>
        <v>-5000</v>
      </c>
      <c r="H17728" s="718" t="s">
        <v>11958</v>
      </c>
    </row>
    <row r="17729" spans="1:8" ht="15" x14ac:dyDescent="0.2">
      <c r="A17729" s="747">
        <v>45265</v>
      </c>
      <c r="B17729" s="65" t="s">
        <v>11850</v>
      </c>
      <c r="C17729" s="65" t="s">
        <v>5791</v>
      </c>
      <c r="D17729" s="807" t="s">
        <v>10446</v>
      </c>
      <c r="E17729" s="132">
        <v>500</v>
      </c>
      <c r="F17729" s="132"/>
      <c r="G17729" s="132">
        <f t="shared" si="404"/>
        <v>-500</v>
      </c>
      <c r="H17729" s="718" t="s">
        <v>11958</v>
      </c>
    </row>
    <row r="17730" spans="1:8" ht="15" x14ac:dyDescent="0.2">
      <c r="A17730" s="747">
        <v>45265</v>
      </c>
      <c r="B17730" s="65" t="s">
        <v>11850</v>
      </c>
      <c r="C17730" s="575" t="s">
        <v>11672</v>
      </c>
      <c r="D17730" s="1074" t="s">
        <v>11985</v>
      </c>
      <c r="E17730" s="576">
        <v>27000</v>
      </c>
      <c r="F17730" s="132"/>
      <c r="G17730" s="132">
        <f t="shared" si="404"/>
        <v>-27000</v>
      </c>
      <c r="H17730" s="718" t="s">
        <v>11958</v>
      </c>
    </row>
    <row r="17731" spans="1:8" ht="15" x14ac:dyDescent="0.2">
      <c r="A17731" s="747">
        <v>45265</v>
      </c>
      <c r="B17731" s="65" t="s">
        <v>11566</v>
      </c>
      <c r="C17731" s="575" t="s">
        <v>11672</v>
      </c>
      <c r="D17731" s="1074" t="s">
        <v>11985</v>
      </c>
      <c r="E17731" s="576">
        <v>23000</v>
      </c>
      <c r="F17731" s="132"/>
      <c r="G17731" s="132">
        <f t="shared" si="404"/>
        <v>-23000</v>
      </c>
      <c r="H17731" s="718" t="s">
        <v>11958</v>
      </c>
    </row>
    <row r="17732" spans="1:8" ht="15" x14ac:dyDescent="0.2">
      <c r="A17732" s="747">
        <v>45265</v>
      </c>
      <c r="B17732" s="65" t="s">
        <v>11850</v>
      </c>
      <c r="C17732" s="575" t="s">
        <v>11672</v>
      </c>
      <c r="D17732" s="1074" t="s">
        <v>11985</v>
      </c>
      <c r="E17732" s="576">
        <v>82000</v>
      </c>
      <c r="F17732" s="132"/>
      <c r="G17732" s="132">
        <f t="shared" si="404"/>
        <v>-82000</v>
      </c>
      <c r="H17732" s="718" t="s">
        <v>11958</v>
      </c>
    </row>
    <row r="17733" spans="1:8" ht="15" x14ac:dyDescent="0.2">
      <c r="A17733" s="747">
        <v>45265</v>
      </c>
      <c r="B17733" s="65" t="s">
        <v>11631</v>
      </c>
      <c r="C17733" s="65" t="s">
        <v>11106</v>
      </c>
      <c r="D17733" s="807" t="s">
        <v>6543</v>
      </c>
      <c r="E17733" s="132">
        <v>15880</v>
      </c>
      <c r="F17733" s="132"/>
      <c r="G17733" s="132">
        <f t="shared" si="404"/>
        <v>-15880</v>
      </c>
      <c r="H17733" s="718" t="s">
        <v>11958</v>
      </c>
    </row>
    <row r="17734" spans="1:8" ht="15" x14ac:dyDescent="0.2">
      <c r="A17734" s="747">
        <v>45265</v>
      </c>
      <c r="B17734" s="65" t="s">
        <v>10686</v>
      </c>
      <c r="C17734" s="65" t="s">
        <v>11106</v>
      </c>
      <c r="D17734" s="807" t="s">
        <v>11966</v>
      </c>
      <c r="E17734" s="132">
        <v>13000</v>
      </c>
      <c r="F17734" s="132"/>
      <c r="G17734" s="132">
        <f t="shared" si="404"/>
        <v>-13000</v>
      </c>
      <c r="H17734" s="718" t="s">
        <v>11958</v>
      </c>
    </row>
    <row r="17735" spans="1:8" ht="15" x14ac:dyDescent="0.2">
      <c r="A17735" s="747">
        <v>45266</v>
      </c>
      <c r="B17735" s="65" t="s">
        <v>11738</v>
      </c>
      <c r="C17735" s="65" t="s">
        <v>11215</v>
      </c>
      <c r="D17735" s="807" t="s">
        <v>11992</v>
      </c>
      <c r="E17735" s="132">
        <v>100000</v>
      </c>
      <c r="F17735" s="132"/>
      <c r="G17735" s="132">
        <f t="shared" si="404"/>
        <v>-100000</v>
      </c>
      <c r="H17735" s="718" t="s">
        <v>11958</v>
      </c>
    </row>
    <row r="17736" spans="1:8" ht="15" x14ac:dyDescent="0.2">
      <c r="A17736" s="747">
        <v>45266</v>
      </c>
      <c r="B17736" s="65" t="s">
        <v>25</v>
      </c>
      <c r="C17736" s="65" t="s">
        <v>8230</v>
      </c>
      <c r="D17736" s="807" t="s">
        <v>6365</v>
      </c>
      <c r="E17736" s="132">
        <v>410</v>
      </c>
      <c r="F17736" s="132"/>
      <c r="G17736" s="132">
        <f t="shared" ref="G17736:G17741" si="405">F17736-E17736</f>
        <v>-410</v>
      </c>
      <c r="H17736" s="718" t="s">
        <v>11958</v>
      </c>
    </row>
    <row r="17737" spans="1:8" ht="15" x14ac:dyDescent="0.2">
      <c r="A17737" s="747">
        <v>45266</v>
      </c>
      <c r="B17737" s="65" t="s">
        <v>103</v>
      </c>
      <c r="C17737" s="65" t="s">
        <v>8230</v>
      </c>
      <c r="D17737" s="807" t="s">
        <v>6365</v>
      </c>
      <c r="E17737" s="132">
        <v>190</v>
      </c>
      <c r="F17737" s="132"/>
      <c r="G17737" s="132">
        <f t="shared" si="405"/>
        <v>-190</v>
      </c>
      <c r="H17737" s="718" t="s">
        <v>11958</v>
      </c>
    </row>
    <row r="17738" spans="1:8" ht="15" x14ac:dyDescent="0.2">
      <c r="A17738" s="747">
        <v>45266</v>
      </c>
      <c r="B17738" s="65" t="s">
        <v>10341</v>
      </c>
      <c r="C17738" s="65" t="s">
        <v>5791</v>
      </c>
      <c r="D17738" s="807" t="s">
        <v>372</v>
      </c>
      <c r="E17738" s="132">
        <v>3800</v>
      </c>
      <c r="F17738" s="132"/>
      <c r="G17738" s="132">
        <f t="shared" si="405"/>
        <v>-3800</v>
      </c>
      <c r="H17738" s="718" t="s">
        <v>11958</v>
      </c>
    </row>
    <row r="17739" spans="1:8" ht="15" x14ac:dyDescent="0.2">
      <c r="A17739" s="747">
        <v>45266</v>
      </c>
      <c r="B17739" s="65" t="s">
        <v>11850</v>
      </c>
      <c r="C17739" s="65" t="s">
        <v>5791</v>
      </c>
      <c r="D17739" s="807" t="s">
        <v>372</v>
      </c>
      <c r="E17739" s="132">
        <v>4000</v>
      </c>
      <c r="F17739" s="132"/>
      <c r="G17739" s="132">
        <f t="shared" si="405"/>
        <v>-4000</v>
      </c>
      <c r="H17739" s="718" t="s">
        <v>11958</v>
      </c>
    </row>
    <row r="17740" spans="1:8" ht="15" x14ac:dyDescent="0.2">
      <c r="A17740" s="747">
        <v>45266</v>
      </c>
      <c r="B17740" s="65" t="s">
        <v>11020</v>
      </c>
      <c r="C17740" s="65" t="s">
        <v>11106</v>
      </c>
      <c r="D17740" s="807" t="s">
        <v>11967</v>
      </c>
      <c r="E17740" s="132">
        <v>4250</v>
      </c>
      <c r="F17740" s="132"/>
      <c r="G17740" s="132">
        <f t="shared" si="405"/>
        <v>-4250</v>
      </c>
      <c r="H17740" s="718" t="s">
        <v>11958</v>
      </c>
    </row>
    <row r="17741" spans="1:8" ht="15" x14ac:dyDescent="0.2">
      <c r="A17741" s="747">
        <v>45266</v>
      </c>
      <c r="B17741" s="65" t="s">
        <v>37</v>
      </c>
      <c r="C17741" s="65" t="s">
        <v>394</v>
      </c>
      <c r="D17741" s="807" t="s">
        <v>11722</v>
      </c>
      <c r="E17741" s="132">
        <v>3000</v>
      </c>
      <c r="F17741" s="132"/>
      <c r="G17741" s="132">
        <f t="shared" si="405"/>
        <v>-3000</v>
      </c>
      <c r="H17741" s="718" t="s">
        <v>11958</v>
      </c>
    </row>
    <row r="17742" spans="1:8" ht="15" x14ac:dyDescent="0.2">
      <c r="A17742" s="747">
        <v>45266</v>
      </c>
      <c r="B17742" s="65" t="s">
        <v>11850</v>
      </c>
      <c r="C17742" s="65" t="s">
        <v>11106</v>
      </c>
      <c r="D17742" s="807" t="s">
        <v>11386</v>
      </c>
      <c r="E17742" s="132">
        <v>3650</v>
      </c>
      <c r="F17742" s="132"/>
      <c r="G17742" s="132">
        <f t="shared" ref="G17742:G17744" si="406">F17742-E17742</f>
        <v>-3650</v>
      </c>
      <c r="H17742" s="718" t="s">
        <v>11958</v>
      </c>
    </row>
    <row r="17743" spans="1:8" ht="15" x14ac:dyDescent="0.2">
      <c r="A17743" s="747">
        <v>45266</v>
      </c>
      <c r="B17743" s="65" t="s">
        <v>11205</v>
      </c>
      <c r="C17743" s="65" t="s">
        <v>394</v>
      </c>
      <c r="D17743" s="807" t="s">
        <v>10169</v>
      </c>
      <c r="E17743" s="132">
        <v>1000</v>
      </c>
      <c r="F17743" s="132"/>
      <c r="G17743" s="132">
        <f t="shared" si="406"/>
        <v>-1000</v>
      </c>
      <c r="H17743" s="718" t="s">
        <v>11958</v>
      </c>
    </row>
    <row r="17744" spans="1:8" ht="15" x14ac:dyDescent="0.2">
      <c r="A17744" s="747">
        <v>45266</v>
      </c>
      <c r="B17744" s="65" t="s">
        <v>103</v>
      </c>
      <c r="C17744" s="65" t="s">
        <v>103</v>
      </c>
      <c r="D17744" s="807" t="s">
        <v>11891</v>
      </c>
      <c r="E17744" s="132">
        <v>3000</v>
      </c>
      <c r="F17744" s="132"/>
      <c r="G17744" s="132">
        <f t="shared" si="406"/>
        <v>-3000</v>
      </c>
      <c r="H17744" s="718" t="s">
        <v>11958</v>
      </c>
    </row>
    <row r="17745" spans="1:8" ht="15" x14ac:dyDescent="0.2">
      <c r="A17745" s="747">
        <v>45267</v>
      </c>
      <c r="B17745" s="65" t="s">
        <v>10095</v>
      </c>
      <c r="C17745" s="65" t="s">
        <v>11106</v>
      </c>
      <c r="D17745" s="807" t="s">
        <v>4485</v>
      </c>
      <c r="E17745" s="132">
        <v>96605</v>
      </c>
      <c r="F17745" s="132"/>
      <c r="G17745" s="132">
        <f t="shared" ref="G17745:G17746" si="407">F17745-E17745</f>
        <v>-96605</v>
      </c>
      <c r="H17745" s="718" t="s">
        <v>11958</v>
      </c>
    </row>
    <row r="17746" spans="1:8" ht="15" x14ac:dyDescent="0.2">
      <c r="A17746" s="747">
        <v>45267</v>
      </c>
      <c r="B17746" s="65" t="s">
        <v>11205</v>
      </c>
      <c r="C17746" s="65" t="s">
        <v>11106</v>
      </c>
      <c r="D17746" s="807" t="s">
        <v>11978</v>
      </c>
      <c r="E17746" s="132">
        <v>8000</v>
      </c>
      <c r="F17746" s="132"/>
      <c r="G17746" s="132">
        <f t="shared" si="407"/>
        <v>-8000</v>
      </c>
      <c r="H17746" s="718" t="s">
        <v>11958</v>
      </c>
    </row>
    <row r="17747" spans="1:8" ht="15" x14ac:dyDescent="0.2">
      <c r="A17747" s="747">
        <v>45267</v>
      </c>
      <c r="B17747" s="65" t="s">
        <v>11850</v>
      </c>
      <c r="C17747" s="65" t="s">
        <v>11106</v>
      </c>
      <c r="D17747" s="807" t="s">
        <v>11979</v>
      </c>
      <c r="E17747" s="132">
        <v>28000</v>
      </c>
      <c r="F17747" s="132"/>
      <c r="G17747" s="132">
        <f t="shared" ref="G17747:G17762" si="408">F17747-E17747</f>
        <v>-28000</v>
      </c>
      <c r="H17747" s="718" t="s">
        <v>11958</v>
      </c>
    </row>
    <row r="17748" spans="1:8" ht="15" x14ac:dyDescent="0.2">
      <c r="A17748" s="747">
        <v>45267</v>
      </c>
      <c r="B17748" s="65" t="s">
        <v>11020</v>
      </c>
      <c r="C17748" s="65" t="s">
        <v>11106</v>
      </c>
      <c r="D17748" s="807" t="s">
        <v>10936</v>
      </c>
      <c r="E17748" s="132">
        <v>8500</v>
      </c>
      <c r="F17748" s="132"/>
      <c r="G17748" s="132">
        <f t="shared" si="408"/>
        <v>-8500</v>
      </c>
      <c r="H17748" s="718" t="s">
        <v>11958</v>
      </c>
    </row>
    <row r="17749" spans="1:8" ht="15" x14ac:dyDescent="0.2">
      <c r="A17749" s="747">
        <v>45267</v>
      </c>
      <c r="B17749" s="65" t="s">
        <v>11850</v>
      </c>
      <c r="C17749" s="65" t="s">
        <v>5791</v>
      </c>
      <c r="D17749" s="807" t="s">
        <v>372</v>
      </c>
      <c r="E17749" s="132">
        <v>950</v>
      </c>
      <c r="F17749" s="132"/>
      <c r="G17749" s="132">
        <f t="shared" si="408"/>
        <v>-950</v>
      </c>
      <c r="H17749" s="718" t="s">
        <v>11958</v>
      </c>
    </row>
    <row r="17750" spans="1:8" ht="15" x14ac:dyDescent="0.2">
      <c r="A17750" s="747">
        <v>45267</v>
      </c>
      <c r="B17750" s="65" t="s">
        <v>11850</v>
      </c>
      <c r="C17750" s="65" t="s">
        <v>11106</v>
      </c>
      <c r="D17750" s="807" t="s">
        <v>1628</v>
      </c>
      <c r="E17750" s="132">
        <v>540</v>
      </c>
      <c r="F17750" s="132"/>
      <c r="G17750" s="132">
        <f t="shared" si="408"/>
        <v>-540</v>
      </c>
      <c r="H17750" s="718" t="s">
        <v>11958</v>
      </c>
    </row>
    <row r="17751" spans="1:8" ht="15" x14ac:dyDescent="0.2">
      <c r="A17751" s="747">
        <v>45267</v>
      </c>
      <c r="B17751" s="65" t="s">
        <v>103</v>
      </c>
      <c r="C17751" s="65" t="s">
        <v>103</v>
      </c>
      <c r="D17751" s="807" t="s">
        <v>11891</v>
      </c>
      <c r="E17751" s="132">
        <v>4000</v>
      </c>
      <c r="F17751" s="132"/>
      <c r="G17751" s="132">
        <f t="shared" si="408"/>
        <v>-4000</v>
      </c>
      <c r="H17751" s="718" t="s">
        <v>11958</v>
      </c>
    </row>
    <row r="17752" spans="1:8" ht="15" x14ac:dyDescent="0.2">
      <c r="A17752" s="747">
        <v>45267</v>
      </c>
      <c r="B17752" s="65" t="s">
        <v>103</v>
      </c>
      <c r="C17752" s="65" t="s">
        <v>103</v>
      </c>
      <c r="D17752" s="807" t="s">
        <v>11980</v>
      </c>
      <c r="E17752" s="132">
        <v>800</v>
      </c>
      <c r="F17752" s="132"/>
      <c r="G17752" s="132">
        <f t="shared" si="408"/>
        <v>-800</v>
      </c>
      <c r="H17752" s="718" t="s">
        <v>11958</v>
      </c>
    </row>
    <row r="17753" spans="1:8" ht="15" x14ac:dyDescent="0.2">
      <c r="A17753" s="747">
        <v>45268</v>
      </c>
      <c r="B17753" s="65" t="s">
        <v>11020</v>
      </c>
      <c r="C17753" s="65" t="s">
        <v>11106</v>
      </c>
      <c r="D17753" s="807" t="s">
        <v>11981</v>
      </c>
      <c r="E17753" s="132">
        <v>1200</v>
      </c>
      <c r="F17753" s="132"/>
      <c r="G17753" s="132">
        <f t="shared" si="408"/>
        <v>-1200</v>
      </c>
      <c r="H17753" s="718" t="s">
        <v>11958</v>
      </c>
    </row>
    <row r="17754" spans="1:8" ht="15" x14ac:dyDescent="0.2">
      <c r="A17754" s="747">
        <v>45268</v>
      </c>
      <c r="B17754" s="65" t="s">
        <v>11020</v>
      </c>
      <c r="C17754" s="65" t="s">
        <v>5791</v>
      </c>
      <c r="D17754" s="807" t="s">
        <v>372</v>
      </c>
      <c r="E17754" s="132">
        <v>500</v>
      </c>
      <c r="F17754" s="132"/>
      <c r="G17754" s="132">
        <f t="shared" si="408"/>
        <v>-500</v>
      </c>
      <c r="H17754" s="718" t="s">
        <v>11958</v>
      </c>
    </row>
    <row r="17755" spans="1:8" ht="15" x14ac:dyDescent="0.2">
      <c r="A17755" s="747">
        <v>45268</v>
      </c>
      <c r="B17755" s="65" t="s">
        <v>11020</v>
      </c>
      <c r="C17755" s="65" t="s">
        <v>5791</v>
      </c>
      <c r="D17755" s="807" t="s">
        <v>11982</v>
      </c>
      <c r="E17755" s="132">
        <v>1000</v>
      </c>
      <c r="F17755" s="132"/>
      <c r="G17755" s="132">
        <f t="shared" si="408"/>
        <v>-1000</v>
      </c>
      <c r="H17755" s="718" t="s">
        <v>11958</v>
      </c>
    </row>
    <row r="17756" spans="1:8" ht="15" x14ac:dyDescent="0.2">
      <c r="A17756" s="747">
        <v>45268</v>
      </c>
      <c r="B17756" s="65" t="s">
        <v>11738</v>
      </c>
      <c r="C17756" s="679" t="s">
        <v>11106</v>
      </c>
      <c r="D17756" s="928" t="s">
        <v>11983</v>
      </c>
      <c r="E17756" s="681">
        <v>114500</v>
      </c>
      <c r="F17756" s="132"/>
      <c r="G17756" s="132">
        <f t="shared" si="408"/>
        <v>-114500</v>
      </c>
      <c r="H17756" s="718" t="s">
        <v>11958</v>
      </c>
    </row>
    <row r="17757" spans="1:8" ht="15" x14ac:dyDescent="0.2">
      <c r="A17757" s="747">
        <v>45268</v>
      </c>
      <c r="B17757" s="65" t="s">
        <v>11756</v>
      </c>
      <c r="C17757" s="679" t="s">
        <v>11106</v>
      </c>
      <c r="D17757" s="928" t="s">
        <v>11983</v>
      </c>
      <c r="E17757" s="681">
        <v>9000</v>
      </c>
      <c r="F17757" s="132"/>
      <c r="G17757" s="132">
        <f t="shared" si="408"/>
        <v>-9000</v>
      </c>
      <c r="H17757" s="718" t="s">
        <v>11958</v>
      </c>
    </row>
    <row r="17758" spans="1:8" ht="15" x14ac:dyDescent="0.2">
      <c r="A17758" s="747">
        <v>45268</v>
      </c>
      <c r="B17758" s="65" t="s">
        <v>11020</v>
      </c>
      <c r="C17758" s="679" t="s">
        <v>11106</v>
      </c>
      <c r="D17758" s="928" t="s">
        <v>11983</v>
      </c>
      <c r="E17758" s="681">
        <v>41500</v>
      </c>
      <c r="F17758" s="132"/>
      <c r="G17758" s="132">
        <f t="shared" si="408"/>
        <v>-41500</v>
      </c>
      <c r="H17758" s="718" t="s">
        <v>11958</v>
      </c>
    </row>
    <row r="17759" spans="1:8" ht="24" x14ac:dyDescent="0.2">
      <c r="A17759" s="747">
        <v>45268</v>
      </c>
      <c r="B17759" s="65" t="s">
        <v>11756</v>
      </c>
      <c r="C17759" s="575" t="s">
        <v>11106</v>
      </c>
      <c r="D17759" s="891" t="s">
        <v>11984</v>
      </c>
      <c r="E17759" s="576">
        <v>28700</v>
      </c>
      <c r="F17759" s="132"/>
      <c r="G17759" s="132">
        <f t="shared" si="408"/>
        <v>-28700</v>
      </c>
      <c r="H17759" s="718" t="s">
        <v>11958</v>
      </c>
    </row>
    <row r="17760" spans="1:8" ht="24" x14ac:dyDescent="0.2">
      <c r="A17760" s="747">
        <v>45268</v>
      </c>
      <c r="B17760" s="65" t="s">
        <v>11020</v>
      </c>
      <c r="C17760" s="575" t="s">
        <v>11106</v>
      </c>
      <c r="D17760" s="891" t="s">
        <v>11984</v>
      </c>
      <c r="E17760" s="576">
        <v>28500</v>
      </c>
      <c r="F17760" s="132"/>
      <c r="G17760" s="132">
        <f t="shared" si="408"/>
        <v>-28500</v>
      </c>
      <c r="H17760" s="718" t="s">
        <v>11958</v>
      </c>
    </row>
    <row r="17761" spans="1:8" ht="24" x14ac:dyDescent="0.2">
      <c r="A17761" s="747">
        <v>45268</v>
      </c>
      <c r="B17761" s="65" t="s">
        <v>11566</v>
      </c>
      <c r="C17761" s="575" t="s">
        <v>11106</v>
      </c>
      <c r="D17761" s="891" t="s">
        <v>11984</v>
      </c>
      <c r="E17761" s="576">
        <v>28500</v>
      </c>
      <c r="F17761" s="132"/>
      <c r="G17761" s="132">
        <f t="shared" si="408"/>
        <v>-28500</v>
      </c>
      <c r="H17761" s="718" t="s">
        <v>11958</v>
      </c>
    </row>
    <row r="17762" spans="1:8" ht="24" x14ac:dyDescent="0.2">
      <c r="A17762" s="747">
        <v>45268</v>
      </c>
      <c r="B17762" s="65" t="s">
        <v>11756</v>
      </c>
      <c r="C17762" s="575" t="s">
        <v>11106</v>
      </c>
      <c r="D17762" s="891" t="s">
        <v>11984</v>
      </c>
      <c r="E17762" s="576">
        <v>27000</v>
      </c>
      <c r="F17762" s="132"/>
      <c r="G17762" s="132">
        <f t="shared" si="408"/>
        <v>-27000</v>
      </c>
      <c r="H17762" s="718" t="s">
        <v>11958</v>
      </c>
    </row>
    <row r="17763" spans="1:8" ht="15" x14ac:dyDescent="0.2">
      <c r="A17763" s="747">
        <v>45268</v>
      </c>
      <c r="B17763" s="65" t="s">
        <v>11566</v>
      </c>
      <c r="C17763" s="65" t="s">
        <v>11575</v>
      </c>
      <c r="D17763" s="807" t="s">
        <v>11987</v>
      </c>
      <c r="E17763" s="132">
        <v>61500</v>
      </c>
      <c r="F17763" s="132"/>
      <c r="G17763" s="132">
        <f t="shared" ref="G17763:G17968" si="409">F17763-E17763</f>
        <v>-61500</v>
      </c>
      <c r="H17763" s="718" t="s">
        <v>11958</v>
      </c>
    </row>
    <row r="17764" spans="1:8" ht="15" x14ac:dyDescent="0.2">
      <c r="A17764" s="747">
        <v>45268</v>
      </c>
      <c r="B17764" s="65" t="s">
        <v>11252</v>
      </c>
      <c r="C17764" s="65" t="s">
        <v>10880</v>
      </c>
      <c r="D17764" s="807" t="s">
        <v>11986</v>
      </c>
      <c r="E17764" s="132">
        <v>340000</v>
      </c>
      <c r="F17764" s="132"/>
      <c r="G17764" s="132">
        <f t="shared" si="409"/>
        <v>-340000</v>
      </c>
      <c r="H17764" s="718" t="s">
        <v>11958</v>
      </c>
    </row>
    <row r="17765" spans="1:8" ht="15" x14ac:dyDescent="0.2">
      <c r="A17765" s="747">
        <v>45268</v>
      </c>
      <c r="B17765" s="65" t="s">
        <v>11020</v>
      </c>
      <c r="C17765" s="65" t="s">
        <v>11106</v>
      </c>
      <c r="D17765" s="807" t="s">
        <v>11993</v>
      </c>
      <c r="E17765" s="132">
        <v>11750</v>
      </c>
      <c r="F17765" s="132"/>
      <c r="G17765" s="132">
        <f t="shared" ref="G17765:G17772" si="410">F17765-E17765</f>
        <v>-11750</v>
      </c>
      <c r="H17765" s="718" t="s">
        <v>11958</v>
      </c>
    </row>
    <row r="17766" spans="1:8" ht="15" x14ac:dyDescent="0.2">
      <c r="A17766" s="747">
        <v>45268</v>
      </c>
      <c r="B17766" s="65" t="s">
        <v>11020</v>
      </c>
      <c r="C17766" s="65" t="s">
        <v>11106</v>
      </c>
      <c r="D17766" s="807" t="s">
        <v>11994</v>
      </c>
      <c r="E17766" s="132">
        <v>5000</v>
      </c>
      <c r="F17766" s="132"/>
      <c r="G17766" s="132">
        <f t="shared" si="410"/>
        <v>-5000</v>
      </c>
      <c r="H17766" s="718" t="s">
        <v>11958</v>
      </c>
    </row>
    <row r="17767" spans="1:8" ht="15" x14ac:dyDescent="0.2">
      <c r="A17767" s="747">
        <v>45268</v>
      </c>
      <c r="B17767" s="65" t="s">
        <v>11020</v>
      </c>
      <c r="C17767" s="65" t="s">
        <v>11106</v>
      </c>
      <c r="D17767" s="807" t="s">
        <v>11995</v>
      </c>
      <c r="E17767" s="132">
        <v>2700</v>
      </c>
      <c r="F17767" s="132"/>
      <c r="G17767" s="132">
        <f t="shared" si="410"/>
        <v>-2700</v>
      </c>
      <c r="H17767" s="718" t="s">
        <v>11958</v>
      </c>
    </row>
    <row r="17768" spans="1:8" ht="15" x14ac:dyDescent="0.2">
      <c r="A17768" s="747">
        <v>45268</v>
      </c>
      <c r="B17768" s="65" t="s">
        <v>11020</v>
      </c>
      <c r="C17768" s="65" t="s">
        <v>5791</v>
      </c>
      <c r="D17768" s="807" t="s">
        <v>372</v>
      </c>
      <c r="E17768" s="132">
        <v>4000</v>
      </c>
      <c r="F17768" s="132"/>
      <c r="G17768" s="132">
        <f t="shared" si="410"/>
        <v>-4000</v>
      </c>
      <c r="H17768" s="718" t="s">
        <v>11958</v>
      </c>
    </row>
    <row r="17769" spans="1:8" ht="15" x14ac:dyDescent="0.2">
      <c r="A17769" s="747">
        <v>45268</v>
      </c>
      <c r="B17769" s="65" t="s">
        <v>103</v>
      </c>
      <c r="C17769" s="65" t="s">
        <v>103</v>
      </c>
      <c r="D17769" s="807" t="s">
        <v>11891</v>
      </c>
      <c r="E17769" s="132">
        <v>2000</v>
      </c>
      <c r="F17769" s="132"/>
      <c r="G17769" s="132">
        <f t="shared" si="410"/>
        <v>-2000</v>
      </c>
      <c r="H17769" s="718" t="s">
        <v>11958</v>
      </c>
    </row>
    <row r="17770" spans="1:8" ht="36" x14ac:dyDescent="0.2">
      <c r="A17770" s="747">
        <v>45268</v>
      </c>
      <c r="B17770" s="65" t="s">
        <v>11020</v>
      </c>
      <c r="C17770" s="65" t="s">
        <v>9872</v>
      </c>
      <c r="D17770" s="189" t="s">
        <v>11998</v>
      </c>
      <c r="E17770" s="132">
        <v>53300</v>
      </c>
      <c r="F17770" s="132"/>
      <c r="G17770" s="132">
        <f t="shared" si="410"/>
        <v>-53300</v>
      </c>
      <c r="H17770" s="718" t="s">
        <v>11958</v>
      </c>
    </row>
    <row r="17771" spans="1:8" ht="15" x14ac:dyDescent="0.2">
      <c r="A17771" s="747">
        <v>45268</v>
      </c>
      <c r="B17771" s="65" t="s">
        <v>11020</v>
      </c>
      <c r="C17771" s="65" t="s">
        <v>11106</v>
      </c>
      <c r="D17771" s="189" t="s">
        <v>7447</v>
      </c>
      <c r="E17771" s="132">
        <v>2460</v>
      </c>
      <c r="F17771" s="132"/>
      <c r="G17771" s="132">
        <f t="shared" si="410"/>
        <v>-2460</v>
      </c>
      <c r="H17771" s="718" t="s">
        <v>11958</v>
      </c>
    </row>
    <row r="17772" spans="1:8" ht="15" x14ac:dyDescent="0.2">
      <c r="A17772" s="747">
        <v>45268</v>
      </c>
      <c r="B17772" s="65" t="s">
        <v>11631</v>
      </c>
      <c r="C17772" s="65" t="s">
        <v>11106</v>
      </c>
      <c r="D17772" s="189" t="s">
        <v>12000</v>
      </c>
      <c r="E17772" s="132">
        <v>14860</v>
      </c>
      <c r="F17772" s="132"/>
      <c r="G17772" s="132">
        <f t="shared" si="410"/>
        <v>-14860</v>
      </c>
      <c r="H17772" s="718" t="s">
        <v>11958</v>
      </c>
    </row>
    <row r="17773" spans="1:8" ht="15" x14ac:dyDescent="0.2">
      <c r="A17773" s="747">
        <v>45268</v>
      </c>
      <c r="B17773" s="65" t="s">
        <v>11850</v>
      </c>
      <c r="C17773" s="65" t="s">
        <v>5791</v>
      </c>
      <c r="D17773" s="189" t="s">
        <v>12001</v>
      </c>
      <c r="E17773" s="132">
        <v>3600</v>
      </c>
      <c r="F17773" s="132"/>
      <c r="G17773" s="132">
        <f t="shared" ref="G17773" si="411">F17773-E17773</f>
        <v>-3600</v>
      </c>
      <c r="H17773" s="718" t="s">
        <v>11958</v>
      </c>
    </row>
    <row r="17774" spans="1:8" ht="15" x14ac:dyDescent="0.2">
      <c r="A17774" s="747">
        <v>45271</v>
      </c>
      <c r="B17774" s="65" t="s">
        <v>11860</v>
      </c>
      <c r="C17774" s="1120" t="s">
        <v>799</v>
      </c>
      <c r="D17774" s="1123" t="s">
        <v>12002</v>
      </c>
      <c r="E17774" s="1122">
        <v>147980</v>
      </c>
      <c r="F17774" s="132"/>
      <c r="G17774" s="132">
        <f t="shared" ref="G17774:G17777" si="412">F17774-E17774</f>
        <v>-147980</v>
      </c>
      <c r="H17774" s="718" t="s">
        <v>11958</v>
      </c>
    </row>
    <row r="17775" spans="1:8" ht="15" x14ac:dyDescent="0.2">
      <c r="A17775" s="747">
        <v>45271</v>
      </c>
      <c r="B17775" s="65" t="s">
        <v>10095</v>
      </c>
      <c r="C17775" s="1120" t="s">
        <v>799</v>
      </c>
      <c r="D17775" s="1123" t="s">
        <v>12003</v>
      </c>
      <c r="E17775" s="1122">
        <v>70690</v>
      </c>
      <c r="F17775" s="132"/>
      <c r="G17775" s="132">
        <f t="shared" si="412"/>
        <v>-70690</v>
      </c>
      <c r="H17775" s="718" t="s">
        <v>11958</v>
      </c>
    </row>
    <row r="17776" spans="1:8" ht="15" x14ac:dyDescent="0.2">
      <c r="A17776" s="747">
        <v>45271</v>
      </c>
      <c r="B17776" s="65" t="s">
        <v>11020</v>
      </c>
      <c r="C17776" s="1120" t="s">
        <v>799</v>
      </c>
      <c r="D17776" s="1123" t="s">
        <v>12004</v>
      </c>
      <c r="E17776" s="1122">
        <v>30750</v>
      </c>
      <c r="F17776" s="132"/>
      <c r="G17776" s="132">
        <f t="shared" si="412"/>
        <v>-30750</v>
      </c>
      <c r="H17776" s="718" t="s">
        <v>11958</v>
      </c>
    </row>
    <row r="17777" spans="1:8" ht="15" x14ac:dyDescent="0.2">
      <c r="A17777" s="747">
        <v>45271</v>
      </c>
      <c r="B17777" s="65" t="s">
        <v>10095</v>
      </c>
      <c r="C17777" s="65" t="s">
        <v>394</v>
      </c>
      <c r="D17777" s="189" t="s">
        <v>12005</v>
      </c>
      <c r="E17777" s="132">
        <v>1000</v>
      </c>
      <c r="F17777" s="132"/>
      <c r="G17777" s="132">
        <f t="shared" si="412"/>
        <v>-1000</v>
      </c>
      <c r="H17777" s="718" t="s">
        <v>11958</v>
      </c>
    </row>
    <row r="17778" spans="1:8" ht="15" x14ac:dyDescent="0.2">
      <c r="A17778" s="747">
        <v>45271</v>
      </c>
      <c r="B17778" s="65" t="s">
        <v>37</v>
      </c>
      <c r="C17778" s="65" t="s">
        <v>5791</v>
      </c>
      <c r="D17778" s="189" t="s">
        <v>10446</v>
      </c>
      <c r="E17778" s="132">
        <v>550</v>
      </c>
      <c r="F17778" s="132"/>
      <c r="G17778" s="132">
        <f t="shared" ref="G17778:G17793" si="413">F17778-E17778</f>
        <v>-550</v>
      </c>
      <c r="H17778" s="718" t="s">
        <v>11958</v>
      </c>
    </row>
    <row r="17779" spans="1:8" ht="15" x14ac:dyDescent="0.2">
      <c r="A17779" s="747">
        <v>45271</v>
      </c>
      <c r="B17779" s="65" t="s">
        <v>3978</v>
      </c>
      <c r="C17779" s="1120" t="s">
        <v>799</v>
      </c>
      <c r="D17779" s="1123" t="s">
        <v>12073</v>
      </c>
      <c r="E17779" s="1122">
        <v>136964.58333333334</v>
      </c>
      <c r="F17779" s="132"/>
      <c r="G17779" s="132">
        <f t="shared" si="413"/>
        <v>-136964.58333333334</v>
      </c>
      <c r="H17779" s="718" t="s">
        <v>11958</v>
      </c>
    </row>
    <row r="17780" spans="1:8" ht="15" x14ac:dyDescent="0.2">
      <c r="A17780" s="747">
        <v>45271</v>
      </c>
      <c r="B17780" s="65" t="s">
        <v>12006</v>
      </c>
      <c r="C17780" s="1120" t="s">
        <v>799</v>
      </c>
      <c r="D17780" s="1123" t="s">
        <v>6762</v>
      </c>
      <c r="E17780" s="1122">
        <v>25050</v>
      </c>
      <c r="F17780" s="132"/>
      <c r="G17780" s="132">
        <f t="shared" si="413"/>
        <v>-25050</v>
      </c>
      <c r="H17780" s="718" t="s">
        <v>11958</v>
      </c>
    </row>
    <row r="17781" spans="1:8" ht="15" x14ac:dyDescent="0.2">
      <c r="A17781" s="747">
        <v>45271</v>
      </c>
      <c r="B17781" s="65" t="s">
        <v>11566</v>
      </c>
      <c r="C17781" s="65" t="s">
        <v>12008</v>
      </c>
      <c r="D17781" s="189" t="s">
        <v>8283</v>
      </c>
      <c r="E17781" s="132">
        <v>9300</v>
      </c>
      <c r="F17781" s="132"/>
      <c r="G17781" s="132">
        <f t="shared" si="413"/>
        <v>-9300</v>
      </c>
      <c r="H17781" s="718" t="s">
        <v>11958</v>
      </c>
    </row>
    <row r="17782" spans="1:8" ht="15" x14ac:dyDescent="0.2">
      <c r="A17782" s="747">
        <v>45271</v>
      </c>
      <c r="B17782" s="65" t="s">
        <v>11566</v>
      </c>
      <c r="C17782" s="65" t="s">
        <v>11847</v>
      </c>
      <c r="D17782" s="189" t="s">
        <v>12009</v>
      </c>
      <c r="E17782" s="132">
        <v>24000</v>
      </c>
      <c r="F17782" s="132"/>
      <c r="G17782" s="132">
        <f t="shared" si="413"/>
        <v>-24000</v>
      </c>
      <c r="H17782" s="718" t="s">
        <v>11958</v>
      </c>
    </row>
    <row r="17783" spans="1:8" ht="15" x14ac:dyDescent="0.2">
      <c r="A17783" s="747">
        <v>45271</v>
      </c>
      <c r="B17783" s="65" t="s">
        <v>103</v>
      </c>
      <c r="C17783" s="65" t="s">
        <v>1504</v>
      </c>
      <c r="D17783" s="189" t="s">
        <v>12010</v>
      </c>
      <c r="E17783" s="132">
        <v>2200</v>
      </c>
      <c r="F17783" s="132"/>
      <c r="G17783" s="132">
        <f t="shared" si="413"/>
        <v>-2200</v>
      </c>
      <c r="H17783" s="718" t="s">
        <v>11958</v>
      </c>
    </row>
    <row r="17784" spans="1:8" ht="15" x14ac:dyDescent="0.2">
      <c r="A17784" s="747">
        <v>45271</v>
      </c>
      <c r="B17784" s="65" t="s">
        <v>12006</v>
      </c>
      <c r="C17784" s="65" t="s">
        <v>799</v>
      </c>
      <c r="D17784" s="189" t="s">
        <v>12007</v>
      </c>
      <c r="E17784" s="132">
        <v>45750</v>
      </c>
      <c r="F17784" s="132"/>
      <c r="G17784" s="132">
        <f t="shared" si="413"/>
        <v>-45750</v>
      </c>
      <c r="H17784" s="718" t="s">
        <v>11958</v>
      </c>
    </row>
    <row r="17785" spans="1:8" ht="15" x14ac:dyDescent="0.2">
      <c r="A17785" s="747">
        <v>45271</v>
      </c>
      <c r="B17785" s="65" t="s">
        <v>103</v>
      </c>
      <c r="C17785" s="65" t="s">
        <v>394</v>
      </c>
      <c r="D17785" s="189" t="s">
        <v>12011</v>
      </c>
      <c r="E17785" s="132">
        <v>880</v>
      </c>
      <c r="F17785" s="132"/>
      <c r="G17785" s="132">
        <f t="shared" si="413"/>
        <v>-880</v>
      </c>
      <c r="H17785" s="718" t="s">
        <v>11958</v>
      </c>
    </row>
    <row r="17786" spans="1:8" ht="15" x14ac:dyDescent="0.2">
      <c r="A17786" s="747">
        <v>45271</v>
      </c>
      <c r="B17786" s="65" t="s">
        <v>103</v>
      </c>
      <c r="C17786" s="65" t="s">
        <v>103</v>
      </c>
      <c r="D17786" s="189" t="s">
        <v>11891</v>
      </c>
      <c r="E17786" s="132">
        <v>4000</v>
      </c>
      <c r="F17786" s="132"/>
      <c r="G17786" s="132">
        <f t="shared" si="413"/>
        <v>-4000</v>
      </c>
      <c r="H17786" s="718" t="s">
        <v>11958</v>
      </c>
    </row>
    <row r="17787" spans="1:8" ht="15" x14ac:dyDescent="0.2">
      <c r="A17787" s="747">
        <v>45272</v>
      </c>
      <c r="B17787" s="65" t="s">
        <v>10341</v>
      </c>
      <c r="C17787" s="65" t="s">
        <v>5791</v>
      </c>
      <c r="D17787" s="189" t="s">
        <v>372</v>
      </c>
      <c r="E17787" s="132">
        <v>2000</v>
      </c>
      <c r="F17787" s="132"/>
      <c r="G17787" s="132">
        <f t="shared" si="413"/>
        <v>-2000</v>
      </c>
      <c r="H17787" s="718" t="s">
        <v>11958</v>
      </c>
    </row>
    <row r="17788" spans="1:8" ht="15" x14ac:dyDescent="0.2">
      <c r="A17788" s="747">
        <v>45272</v>
      </c>
      <c r="B17788" s="65" t="s">
        <v>3979</v>
      </c>
      <c r="C17788" s="1120" t="s">
        <v>799</v>
      </c>
      <c r="D17788" s="1123" t="s">
        <v>12012</v>
      </c>
      <c r="E17788" s="1122">
        <v>39300</v>
      </c>
      <c r="F17788" s="132"/>
      <c r="G17788" s="132">
        <f t="shared" si="413"/>
        <v>-39300</v>
      </c>
      <c r="H17788" s="718" t="s">
        <v>11958</v>
      </c>
    </row>
    <row r="17789" spans="1:8" ht="15" x14ac:dyDescent="0.2">
      <c r="A17789" s="747">
        <v>45272</v>
      </c>
      <c r="B17789" s="65" t="s">
        <v>10095</v>
      </c>
      <c r="C17789" s="560" t="s">
        <v>440</v>
      </c>
      <c r="D17789" s="753" t="s">
        <v>12013</v>
      </c>
      <c r="E17789" s="561">
        <v>7000</v>
      </c>
      <c r="F17789" s="132"/>
      <c r="G17789" s="132">
        <f t="shared" si="413"/>
        <v>-7000</v>
      </c>
      <c r="H17789" s="718" t="s">
        <v>11958</v>
      </c>
    </row>
    <row r="17790" spans="1:8" ht="15" x14ac:dyDescent="0.2">
      <c r="A17790" s="747">
        <v>45272</v>
      </c>
      <c r="B17790" s="65" t="s">
        <v>10580</v>
      </c>
      <c r="C17790" s="560" t="s">
        <v>440</v>
      </c>
      <c r="D17790" s="753" t="s">
        <v>12013</v>
      </c>
      <c r="E17790" s="561">
        <v>52000</v>
      </c>
      <c r="F17790" s="132"/>
      <c r="G17790" s="132">
        <f t="shared" si="413"/>
        <v>-52000</v>
      </c>
      <c r="H17790" s="718" t="s">
        <v>11958</v>
      </c>
    </row>
    <row r="17791" spans="1:8" ht="15" x14ac:dyDescent="0.2">
      <c r="A17791" s="747">
        <v>45272</v>
      </c>
      <c r="B17791" s="65" t="s">
        <v>11205</v>
      </c>
      <c r="C17791" s="65" t="s">
        <v>12020</v>
      </c>
      <c r="D17791" s="189" t="s">
        <v>11288</v>
      </c>
      <c r="E17791" s="132">
        <v>400000</v>
      </c>
      <c r="F17791" s="132"/>
      <c r="G17791" s="132">
        <f t="shared" si="413"/>
        <v>-400000</v>
      </c>
      <c r="H17791" s="718" t="s">
        <v>11958</v>
      </c>
    </row>
    <row r="17792" spans="1:8" ht="15" x14ac:dyDescent="0.2">
      <c r="A17792" s="747">
        <v>45272</v>
      </c>
      <c r="B17792" s="65" t="s">
        <v>11205</v>
      </c>
      <c r="C17792" s="65" t="s">
        <v>12020</v>
      </c>
      <c r="D17792" s="189" t="s">
        <v>11288</v>
      </c>
      <c r="E17792" s="132">
        <v>600000</v>
      </c>
      <c r="F17792" s="132"/>
      <c r="G17792" s="132">
        <f t="shared" si="413"/>
        <v>-600000</v>
      </c>
      <c r="H17792" s="718" t="s">
        <v>11958</v>
      </c>
    </row>
    <row r="17793" spans="1:8" ht="15" x14ac:dyDescent="0.2">
      <c r="A17793" s="747">
        <v>45273</v>
      </c>
      <c r="B17793" s="65" t="s">
        <v>12021</v>
      </c>
      <c r="C17793" s="65" t="s">
        <v>12022</v>
      </c>
      <c r="D17793" s="189" t="s">
        <v>12023</v>
      </c>
      <c r="E17793" s="132">
        <v>1500000</v>
      </c>
      <c r="F17793" s="132"/>
      <c r="G17793" s="132">
        <f t="shared" si="413"/>
        <v>-1500000</v>
      </c>
      <c r="H17793" s="718" t="s">
        <v>11958</v>
      </c>
    </row>
    <row r="17794" spans="1:8" ht="15" x14ac:dyDescent="0.2">
      <c r="A17794" s="747">
        <v>45273</v>
      </c>
      <c r="B17794" s="65" t="s">
        <v>103</v>
      </c>
      <c r="C17794" s="65" t="s">
        <v>103</v>
      </c>
      <c r="D17794" s="189" t="s">
        <v>12024</v>
      </c>
      <c r="E17794" s="132">
        <v>15000</v>
      </c>
      <c r="F17794" s="132"/>
      <c r="G17794" s="132">
        <f t="shared" ref="G17794:G17812" si="414">F17794-E17794</f>
        <v>-15000</v>
      </c>
      <c r="H17794" s="718" t="s">
        <v>11958</v>
      </c>
    </row>
    <row r="17795" spans="1:8" ht="15" x14ac:dyDescent="0.2">
      <c r="A17795" s="747">
        <v>45273</v>
      </c>
      <c r="B17795" s="65" t="s">
        <v>12021</v>
      </c>
      <c r="C17795" s="65" t="s">
        <v>5457</v>
      </c>
      <c r="D17795" s="189" t="s">
        <v>12025</v>
      </c>
      <c r="E17795" s="132">
        <v>10000</v>
      </c>
      <c r="F17795" s="132"/>
      <c r="G17795" s="132">
        <f t="shared" si="414"/>
        <v>-10000</v>
      </c>
      <c r="H17795" s="718" t="s">
        <v>11958</v>
      </c>
    </row>
    <row r="17796" spans="1:8" ht="15" x14ac:dyDescent="0.2">
      <c r="A17796" s="747">
        <v>45273</v>
      </c>
      <c r="B17796" s="65" t="s">
        <v>11850</v>
      </c>
      <c r="C17796" s="65" t="s">
        <v>11106</v>
      </c>
      <c r="D17796" s="189" t="s">
        <v>12026</v>
      </c>
      <c r="E17796" s="132">
        <v>3900</v>
      </c>
      <c r="F17796" s="132"/>
      <c r="G17796" s="132">
        <f t="shared" si="414"/>
        <v>-3900</v>
      </c>
      <c r="H17796" s="718" t="s">
        <v>11958</v>
      </c>
    </row>
    <row r="17797" spans="1:8" ht="15" x14ac:dyDescent="0.2">
      <c r="A17797" s="747">
        <v>45274</v>
      </c>
      <c r="B17797" s="65" t="s">
        <v>11020</v>
      </c>
      <c r="C17797" s="65" t="s">
        <v>5791</v>
      </c>
      <c r="D17797" s="189" t="s">
        <v>1164</v>
      </c>
      <c r="E17797" s="132">
        <v>1000</v>
      </c>
      <c r="F17797" s="132"/>
      <c r="G17797" s="132">
        <f t="shared" si="414"/>
        <v>-1000</v>
      </c>
      <c r="H17797" s="718" t="s">
        <v>11958</v>
      </c>
    </row>
    <row r="17798" spans="1:8" ht="15" x14ac:dyDescent="0.2">
      <c r="A17798" s="747">
        <v>45274</v>
      </c>
      <c r="B17798" s="65" t="s">
        <v>11756</v>
      </c>
      <c r="C17798" s="65" t="s">
        <v>11142</v>
      </c>
      <c r="D17798" s="189" t="s">
        <v>12027</v>
      </c>
      <c r="E17798" s="132">
        <v>40000</v>
      </c>
      <c r="F17798" s="132"/>
      <c r="G17798" s="132">
        <f t="shared" si="414"/>
        <v>-40000</v>
      </c>
      <c r="H17798" s="718" t="s">
        <v>11958</v>
      </c>
    </row>
    <row r="17799" spans="1:8" ht="15" x14ac:dyDescent="0.2">
      <c r="A17799" s="747">
        <v>45274</v>
      </c>
      <c r="B17799" s="65" t="s">
        <v>11020</v>
      </c>
      <c r="C17799" s="65" t="s">
        <v>5791</v>
      </c>
      <c r="D17799" s="189" t="s">
        <v>12028</v>
      </c>
      <c r="E17799" s="132">
        <v>2000</v>
      </c>
      <c r="F17799" s="132"/>
      <c r="G17799" s="132">
        <f t="shared" si="414"/>
        <v>-2000</v>
      </c>
      <c r="H17799" s="718" t="s">
        <v>11958</v>
      </c>
    </row>
    <row r="17800" spans="1:8" ht="15" x14ac:dyDescent="0.2">
      <c r="A17800" s="747">
        <v>45274</v>
      </c>
      <c r="B17800" s="65" t="s">
        <v>11850</v>
      </c>
      <c r="C17800" s="65" t="s">
        <v>5791</v>
      </c>
      <c r="D17800" s="189" t="s">
        <v>10446</v>
      </c>
      <c r="E17800" s="132">
        <v>250</v>
      </c>
      <c r="F17800" s="132"/>
      <c r="G17800" s="132">
        <f t="shared" si="414"/>
        <v>-250</v>
      </c>
      <c r="H17800" s="718" t="s">
        <v>11958</v>
      </c>
    </row>
    <row r="17801" spans="1:8" ht="15" x14ac:dyDescent="0.2">
      <c r="A17801" s="747">
        <v>45274</v>
      </c>
      <c r="B17801" s="65" t="s">
        <v>11205</v>
      </c>
      <c r="C17801" s="65" t="s">
        <v>12029</v>
      </c>
      <c r="D17801" s="189" t="s">
        <v>12054</v>
      </c>
      <c r="E17801" s="132">
        <v>155000</v>
      </c>
      <c r="F17801" s="132"/>
      <c r="G17801" s="132">
        <f t="shared" si="414"/>
        <v>-155000</v>
      </c>
      <c r="H17801" s="718" t="s">
        <v>11958</v>
      </c>
    </row>
    <row r="17802" spans="1:8" ht="15" x14ac:dyDescent="0.2">
      <c r="A17802" s="747">
        <v>45274</v>
      </c>
      <c r="B17802" s="65" t="s">
        <v>11738</v>
      </c>
      <c r="C17802" s="560" t="s">
        <v>674</v>
      </c>
      <c r="D17802" s="753" t="s">
        <v>12030</v>
      </c>
      <c r="E17802" s="561">
        <v>23750</v>
      </c>
      <c r="F17802" s="132"/>
      <c r="G17802" s="132">
        <f t="shared" si="414"/>
        <v>-23750</v>
      </c>
      <c r="H17802" s="718" t="s">
        <v>11958</v>
      </c>
    </row>
    <row r="17803" spans="1:8" ht="15" x14ac:dyDescent="0.2">
      <c r="A17803" s="747">
        <v>45274</v>
      </c>
      <c r="B17803" s="65" t="s">
        <v>11020</v>
      </c>
      <c r="C17803" s="560" t="s">
        <v>674</v>
      </c>
      <c r="D17803" s="753" t="s">
        <v>12030</v>
      </c>
      <c r="E17803" s="561">
        <v>23750</v>
      </c>
      <c r="F17803" s="132"/>
      <c r="G17803" s="132">
        <f t="shared" si="414"/>
        <v>-23750</v>
      </c>
      <c r="H17803" s="718" t="s">
        <v>11958</v>
      </c>
    </row>
    <row r="17804" spans="1:8" ht="15" x14ac:dyDescent="0.2">
      <c r="A17804" s="747">
        <v>45274</v>
      </c>
      <c r="B17804" s="65" t="s">
        <v>11744</v>
      </c>
      <c r="C17804" s="560" t="s">
        <v>674</v>
      </c>
      <c r="D17804" s="753" t="s">
        <v>12030</v>
      </c>
      <c r="E17804" s="561">
        <v>23750</v>
      </c>
      <c r="F17804" s="132"/>
      <c r="G17804" s="132">
        <f t="shared" si="414"/>
        <v>-23750</v>
      </c>
      <c r="H17804" s="718" t="s">
        <v>11958</v>
      </c>
    </row>
    <row r="17805" spans="1:8" ht="15" x14ac:dyDescent="0.2">
      <c r="A17805" s="747">
        <v>45274</v>
      </c>
      <c r="B17805" s="65" t="s">
        <v>10341</v>
      </c>
      <c r="C17805" s="560" t="s">
        <v>674</v>
      </c>
      <c r="D17805" s="753" t="s">
        <v>12030</v>
      </c>
      <c r="E17805" s="561">
        <v>23750</v>
      </c>
      <c r="F17805" s="132"/>
      <c r="G17805" s="132">
        <f t="shared" si="414"/>
        <v>-23750</v>
      </c>
      <c r="H17805" s="718" t="s">
        <v>11958</v>
      </c>
    </row>
    <row r="17806" spans="1:8" ht="24" x14ac:dyDescent="0.2">
      <c r="A17806" s="747">
        <v>45275</v>
      </c>
      <c r="B17806" s="65" t="s">
        <v>11738</v>
      </c>
      <c r="C17806" s="679" t="s">
        <v>11106</v>
      </c>
      <c r="D17806" s="923" t="s">
        <v>12055</v>
      </c>
      <c r="E17806" s="681">
        <v>20000</v>
      </c>
      <c r="F17806" s="132"/>
      <c r="G17806" s="132">
        <f t="shared" si="414"/>
        <v>-20000</v>
      </c>
      <c r="H17806" s="718" t="s">
        <v>11958</v>
      </c>
    </row>
    <row r="17807" spans="1:8" ht="24" x14ac:dyDescent="0.2">
      <c r="A17807" s="747">
        <v>45275</v>
      </c>
      <c r="B17807" s="65" t="s">
        <v>11744</v>
      </c>
      <c r="C17807" s="679" t="s">
        <v>11106</v>
      </c>
      <c r="D17807" s="923" t="s">
        <v>12055</v>
      </c>
      <c r="E17807" s="681">
        <v>9600</v>
      </c>
      <c r="F17807" s="132"/>
      <c r="G17807" s="132">
        <f t="shared" si="414"/>
        <v>-9600</v>
      </c>
      <c r="H17807" s="718" t="s">
        <v>11958</v>
      </c>
    </row>
    <row r="17808" spans="1:8" ht="15" x14ac:dyDescent="0.2">
      <c r="A17808" s="747">
        <v>45275</v>
      </c>
      <c r="B17808" s="65" t="s">
        <v>11850</v>
      </c>
      <c r="C17808" s="65" t="s">
        <v>11575</v>
      </c>
      <c r="D17808" s="189" t="s">
        <v>12056</v>
      </c>
      <c r="E17808" s="132">
        <v>143500</v>
      </c>
      <c r="F17808" s="132"/>
      <c r="G17808" s="132">
        <f t="shared" si="414"/>
        <v>-143500</v>
      </c>
      <c r="H17808" s="718" t="s">
        <v>11958</v>
      </c>
    </row>
    <row r="17809" spans="1:8" ht="15" x14ac:dyDescent="0.2">
      <c r="A17809" s="747">
        <v>45275</v>
      </c>
      <c r="B17809" s="65" t="s">
        <v>12021</v>
      </c>
      <c r="C17809" s="65" t="s">
        <v>258</v>
      </c>
      <c r="D17809" s="189" t="s">
        <v>12057</v>
      </c>
      <c r="E17809" s="132">
        <v>1500000</v>
      </c>
      <c r="F17809" s="132"/>
      <c r="G17809" s="132">
        <f t="shared" si="414"/>
        <v>-1500000</v>
      </c>
      <c r="H17809" s="718" t="s">
        <v>11958</v>
      </c>
    </row>
    <row r="17810" spans="1:8" ht="15" x14ac:dyDescent="0.2">
      <c r="A17810" s="747">
        <v>45275</v>
      </c>
      <c r="B17810" s="65" t="s">
        <v>11756</v>
      </c>
      <c r="C17810" s="65" t="s">
        <v>11874</v>
      </c>
      <c r="D17810" s="189" t="s">
        <v>12057</v>
      </c>
      <c r="E17810" s="132">
        <v>1000000</v>
      </c>
      <c r="F17810" s="132"/>
      <c r="G17810" s="132">
        <f t="shared" si="414"/>
        <v>-1000000</v>
      </c>
      <c r="H17810" s="718" t="s">
        <v>11958</v>
      </c>
    </row>
    <row r="17811" spans="1:8" ht="15" x14ac:dyDescent="0.2">
      <c r="A17811" s="747">
        <v>45275</v>
      </c>
      <c r="B17811" s="65" t="s">
        <v>12021</v>
      </c>
      <c r="C17811" s="65" t="s">
        <v>10970</v>
      </c>
      <c r="D17811" s="189" t="s">
        <v>12057</v>
      </c>
      <c r="E17811" s="132">
        <v>1000000</v>
      </c>
      <c r="F17811" s="132"/>
      <c r="G17811" s="132">
        <f t="shared" si="414"/>
        <v>-1000000</v>
      </c>
      <c r="H17811" s="718" t="s">
        <v>11958</v>
      </c>
    </row>
    <row r="17812" spans="1:8" ht="24" x14ac:dyDescent="0.2">
      <c r="A17812" s="747">
        <v>45275</v>
      </c>
      <c r="B17812" s="65" t="s">
        <v>10341</v>
      </c>
      <c r="C17812" s="560" t="s">
        <v>8483</v>
      </c>
      <c r="D17812" s="753" t="s">
        <v>12058</v>
      </c>
      <c r="E17812" s="561">
        <v>250000</v>
      </c>
      <c r="F17812" s="132"/>
      <c r="G17812" s="132">
        <f t="shared" si="414"/>
        <v>-250000</v>
      </c>
      <c r="H17812" s="718" t="s">
        <v>11958</v>
      </c>
    </row>
    <row r="17813" spans="1:8" ht="24" x14ac:dyDescent="0.2">
      <c r="A17813" s="747">
        <v>45275</v>
      </c>
      <c r="B17813" s="65" t="s">
        <v>10686</v>
      </c>
      <c r="C17813" s="560" t="s">
        <v>8483</v>
      </c>
      <c r="D17813" s="753" t="s">
        <v>12058</v>
      </c>
      <c r="E17813" s="561">
        <v>250000</v>
      </c>
      <c r="F17813" s="132"/>
      <c r="G17813" s="132">
        <f t="shared" ref="G17813:G17815" si="415">F17813-E17813</f>
        <v>-250000</v>
      </c>
      <c r="H17813" s="718" t="s">
        <v>11958</v>
      </c>
    </row>
    <row r="17814" spans="1:8" ht="24" x14ac:dyDescent="0.2">
      <c r="A17814" s="747">
        <v>45275</v>
      </c>
      <c r="B17814" s="65" t="s">
        <v>11021</v>
      </c>
      <c r="C17814" s="560" t="s">
        <v>8483</v>
      </c>
      <c r="D17814" s="753" t="s">
        <v>12058</v>
      </c>
      <c r="E17814" s="561">
        <v>250000</v>
      </c>
      <c r="F17814" s="132"/>
      <c r="G17814" s="132">
        <f t="shared" si="415"/>
        <v>-250000</v>
      </c>
      <c r="H17814" s="718" t="s">
        <v>11958</v>
      </c>
    </row>
    <row r="17815" spans="1:8" ht="24" x14ac:dyDescent="0.2">
      <c r="A17815" s="747">
        <v>45275</v>
      </c>
      <c r="B17815" s="65" t="s">
        <v>11566</v>
      </c>
      <c r="C17815" s="560" t="s">
        <v>8483</v>
      </c>
      <c r="D17815" s="753" t="s">
        <v>12058</v>
      </c>
      <c r="E17815" s="561">
        <v>250000</v>
      </c>
      <c r="F17815" s="132"/>
      <c r="G17815" s="132">
        <f t="shared" si="415"/>
        <v>-250000</v>
      </c>
      <c r="H17815" s="718" t="s">
        <v>11958</v>
      </c>
    </row>
    <row r="17816" spans="1:8" ht="15" x14ac:dyDescent="0.2">
      <c r="A17816" s="747">
        <v>45275</v>
      </c>
      <c r="B17816" s="65" t="s">
        <v>10341</v>
      </c>
      <c r="C17816" s="65" t="s">
        <v>7538</v>
      </c>
      <c r="D17816" s="189" t="s">
        <v>12057</v>
      </c>
      <c r="E17816" s="132">
        <v>1000000</v>
      </c>
      <c r="F17816" s="132"/>
      <c r="G17816" s="132">
        <f t="shared" ref="G17816" si="416">F17816-E17816</f>
        <v>-1000000</v>
      </c>
      <c r="H17816" s="718" t="s">
        <v>11958</v>
      </c>
    </row>
    <row r="17817" spans="1:8" ht="15" x14ac:dyDescent="0.2">
      <c r="A17817" s="747">
        <v>45275</v>
      </c>
      <c r="B17817" s="65" t="s">
        <v>11850</v>
      </c>
      <c r="C17817" s="65" t="s">
        <v>11106</v>
      </c>
      <c r="D17817" s="189" t="s">
        <v>12059</v>
      </c>
      <c r="E17817" s="132">
        <v>4150</v>
      </c>
      <c r="F17817" s="132"/>
      <c r="G17817" s="132">
        <f t="shared" ref="G17817:G17822" si="417">F17817-E17817</f>
        <v>-4150</v>
      </c>
      <c r="H17817" s="718" t="s">
        <v>11958</v>
      </c>
    </row>
    <row r="17818" spans="1:8" ht="15" x14ac:dyDescent="0.2">
      <c r="A17818" s="747">
        <v>45275</v>
      </c>
      <c r="B17818" s="65" t="s">
        <v>11850</v>
      </c>
      <c r="C17818" s="65" t="s">
        <v>5791</v>
      </c>
      <c r="D17818" s="189" t="s">
        <v>372</v>
      </c>
      <c r="E17818" s="132">
        <v>800</v>
      </c>
      <c r="F17818" s="132"/>
      <c r="G17818" s="132">
        <f t="shared" si="417"/>
        <v>-800</v>
      </c>
      <c r="H17818" s="718" t="s">
        <v>11958</v>
      </c>
    </row>
    <row r="17819" spans="1:8" ht="15" x14ac:dyDescent="0.2">
      <c r="A17819" s="747">
        <v>45275</v>
      </c>
      <c r="B17819" s="65" t="s">
        <v>11850</v>
      </c>
      <c r="C17819" s="65" t="s">
        <v>394</v>
      </c>
      <c r="D17819" s="189" t="s">
        <v>12060</v>
      </c>
      <c r="E17819" s="132">
        <v>50</v>
      </c>
      <c r="F17819" s="132"/>
      <c r="G17819" s="132">
        <f t="shared" si="417"/>
        <v>-50</v>
      </c>
      <c r="H17819" s="718" t="s">
        <v>11958</v>
      </c>
    </row>
    <row r="17820" spans="1:8" ht="15" x14ac:dyDescent="0.2">
      <c r="A17820" s="747">
        <v>45275</v>
      </c>
      <c r="B17820" s="65" t="s">
        <v>25</v>
      </c>
      <c r="C17820" s="65" t="s">
        <v>8230</v>
      </c>
      <c r="D17820" s="189" t="s">
        <v>7664</v>
      </c>
      <c r="E17820" s="132">
        <v>2060</v>
      </c>
      <c r="F17820" s="132"/>
      <c r="G17820" s="132">
        <f t="shared" si="417"/>
        <v>-2060</v>
      </c>
      <c r="H17820" s="718" t="s">
        <v>11958</v>
      </c>
    </row>
    <row r="17821" spans="1:8" ht="15" x14ac:dyDescent="0.2">
      <c r="A17821" s="747">
        <v>45275</v>
      </c>
      <c r="B17821" s="65" t="s">
        <v>103</v>
      </c>
      <c r="C17821" s="65" t="s">
        <v>8230</v>
      </c>
      <c r="D17821" s="189" t="s">
        <v>7664</v>
      </c>
      <c r="E17821" s="132">
        <v>7550</v>
      </c>
      <c r="F17821" s="132"/>
      <c r="G17821" s="132">
        <f t="shared" si="417"/>
        <v>-7550</v>
      </c>
      <c r="H17821" s="718" t="s">
        <v>11958</v>
      </c>
    </row>
    <row r="17822" spans="1:8" ht="15" x14ac:dyDescent="0.2">
      <c r="A17822" s="747">
        <v>45275</v>
      </c>
      <c r="B17822" s="65" t="s">
        <v>11756</v>
      </c>
      <c r="C17822" s="65" t="s">
        <v>394</v>
      </c>
      <c r="D17822" s="189" t="s">
        <v>12061</v>
      </c>
      <c r="E17822" s="132">
        <v>3000</v>
      </c>
      <c r="F17822" s="132"/>
      <c r="G17822" s="132">
        <f t="shared" si="417"/>
        <v>-3000</v>
      </c>
      <c r="H17822" s="718" t="s">
        <v>11958</v>
      </c>
    </row>
    <row r="17823" spans="1:8" ht="15" x14ac:dyDescent="0.2">
      <c r="A17823" s="747">
        <v>45275</v>
      </c>
      <c r="B17823" s="65" t="s">
        <v>12021</v>
      </c>
      <c r="C17823" s="65" t="s">
        <v>5434</v>
      </c>
      <c r="D17823" s="189" t="s">
        <v>10631</v>
      </c>
      <c r="E17823" s="132">
        <v>9000</v>
      </c>
      <c r="F17823" s="132"/>
      <c r="G17823" s="132">
        <f t="shared" ref="G17823:G17834" si="418">F17823-E17823</f>
        <v>-9000</v>
      </c>
      <c r="H17823" s="718" t="s">
        <v>11958</v>
      </c>
    </row>
    <row r="17824" spans="1:8" ht="15" x14ac:dyDescent="0.2">
      <c r="A17824" s="747">
        <v>45275</v>
      </c>
      <c r="B17824" s="65" t="s">
        <v>12021</v>
      </c>
      <c r="C17824" s="65" t="s">
        <v>5791</v>
      </c>
      <c r="D17824" s="189" t="s">
        <v>12062</v>
      </c>
      <c r="E17824" s="132">
        <v>7500</v>
      </c>
      <c r="F17824" s="132"/>
      <c r="G17824" s="132">
        <f t="shared" si="418"/>
        <v>-7500</v>
      </c>
      <c r="H17824" s="718" t="s">
        <v>11958</v>
      </c>
    </row>
    <row r="17825" spans="1:8" ht="15" x14ac:dyDescent="0.2">
      <c r="A17825" s="747">
        <v>45275</v>
      </c>
      <c r="B17825" s="65" t="s">
        <v>11850</v>
      </c>
      <c r="C17825" s="65" t="s">
        <v>11106</v>
      </c>
      <c r="D17825" s="189" t="s">
        <v>12063</v>
      </c>
      <c r="E17825" s="132">
        <v>40500</v>
      </c>
      <c r="F17825" s="132"/>
      <c r="G17825" s="132">
        <f t="shared" si="418"/>
        <v>-40500</v>
      </c>
      <c r="H17825" s="718" t="s">
        <v>11958</v>
      </c>
    </row>
    <row r="17826" spans="1:8" ht="15" x14ac:dyDescent="0.2">
      <c r="A17826" s="747">
        <v>45275</v>
      </c>
      <c r="B17826" s="65" t="s">
        <v>11850</v>
      </c>
      <c r="C17826" s="65" t="s">
        <v>11106</v>
      </c>
      <c r="D17826" s="189" t="s">
        <v>12064</v>
      </c>
      <c r="E17826" s="132">
        <v>28000</v>
      </c>
      <c r="F17826" s="132"/>
      <c r="G17826" s="132">
        <f t="shared" si="418"/>
        <v>-28000</v>
      </c>
      <c r="H17826" s="718" t="s">
        <v>11958</v>
      </c>
    </row>
    <row r="17827" spans="1:8" ht="15" x14ac:dyDescent="0.2">
      <c r="A17827" s="747">
        <v>45275</v>
      </c>
      <c r="B17827" s="65" t="s">
        <v>11205</v>
      </c>
      <c r="C17827" s="65" t="s">
        <v>11106</v>
      </c>
      <c r="D17827" s="189" t="s">
        <v>12065</v>
      </c>
      <c r="E17827" s="132">
        <v>4000</v>
      </c>
      <c r="F17827" s="132"/>
      <c r="G17827" s="132">
        <f t="shared" si="418"/>
        <v>-4000</v>
      </c>
      <c r="H17827" s="718" t="s">
        <v>11958</v>
      </c>
    </row>
    <row r="17828" spans="1:8" ht="15" x14ac:dyDescent="0.2">
      <c r="A17828" s="747">
        <v>45275</v>
      </c>
      <c r="B17828" s="65" t="s">
        <v>11205</v>
      </c>
      <c r="C17828" s="65" t="s">
        <v>11106</v>
      </c>
      <c r="D17828" s="189" t="s">
        <v>12066</v>
      </c>
      <c r="E17828" s="132">
        <v>1500</v>
      </c>
      <c r="F17828" s="132"/>
      <c r="G17828" s="132">
        <f t="shared" si="418"/>
        <v>-1500</v>
      </c>
      <c r="H17828" s="718" t="s">
        <v>11958</v>
      </c>
    </row>
    <row r="17829" spans="1:8" ht="15" x14ac:dyDescent="0.2">
      <c r="A17829" s="747">
        <v>45275</v>
      </c>
      <c r="B17829" s="65" t="s">
        <v>11020</v>
      </c>
      <c r="C17829" s="65" t="s">
        <v>11106</v>
      </c>
      <c r="D17829" s="189" t="s">
        <v>10936</v>
      </c>
      <c r="E17829" s="132">
        <v>1800</v>
      </c>
      <c r="F17829" s="132"/>
      <c r="G17829" s="132">
        <f t="shared" si="418"/>
        <v>-1800</v>
      </c>
      <c r="H17829" s="718" t="s">
        <v>11958</v>
      </c>
    </row>
    <row r="17830" spans="1:8" ht="15" x14ac:dyDescent="0.2">
      <c r="A17830" s="747">
        <v>45275</v>
      </c>
      <c r="B17830" s="65" t="s">
        <v>10341</v>
      </c>
      <c r="C17830" s="65" t="s">
        <v>11106</v>
      </c>
      <c r="D17830" s="189" t="s">
        <v>11395</v>
      </c>
      <c r="E17830" s="132">
        <v>3000</v>
      </c>
      <c r="F17830" s="132"/>
      <c r="G17830" s="132">
        <f t="shared" si="418"/>
        <v>-3000</v>
      </c>
      <c r="H17830" s="718" t="s">
        <v>11958</v>
      </c>
    </row>
    <row r="17831" spans="1:8" ht="15" x14ac:dyDescent="0.2">
      <c r="A17831" s="747">
        <v>45275</v>
      </c>
      <c r="B17831" s="65" t="s">
        <v>12021</v>
      </c>
      <c r="C17831" s="65" t="s">
        <v>394</v>
      </c>
      <c r="D17831" s="189" t="s">
        <v>12067</v>
      </c>
      <c r="E17831" s="132">
        <v>1500</v>
      </c>
      <c r="F17831" s="132"/>
      <c r="G17831" s="132">
        <f t="shared" si="418"/>
        <v>-1500</v>
      </c>
      <c r="H17831" s="718" t="s">
        <v>11958</v>
      </c>
    </row>
    <row r="17832" spans="1:8" ht="15" x14ac:dyDescent="0.2">
      <c r="A17832" s="747">
        <v>45275</v>
      </c>
      <c r="B17832" s="65" t="s">
        <v>11205</v>
      </c>
      <c r="C17832" s="65" t="s">
        <v>5791</v>
      </c>
      <c r="D17832" s="189" t="s">
        <v>372</v>
      </c>
      <c r="E17832" s="132">
        <v>1500</v>
      </c>
      <c r="F17832" s="132"/>
      <c r="G17832" s="132">
        <f t="shared" si="418"/>
        <v>-1500</v>
      </c>
      <c r="H17832" s="718" t="s">
        <v>11958</v>
      </c>
    </row>
    <row r="17833" spans="1:8" ht="15" x14ac:dyDescent="0.2">
      <c r="A17833" s="747">
        <v>45275</v>
      </c>
      <c r="B17833" s="65" t="s">
        <v>11205</v>
      </c>
      <c r="C17833" s="65" t="s">
        <v>394</v>
      </c>
      <c r="D17833" s="189" t="s">
        <v>4487</v>
      </c>
      <c r="E17833" s="132">
        <v>10600</v>
      </c>
      <c r="F17833" s="132"/>
      <c r="G17833" s="132">
        <f t="shared" si="418"/>
        <v>-10600</v>
      </c>
      <c r="H17833" s="718" t="s">
        <v>11958</v>
      </c>
    </row>
    <row r="17834" spans="1:8" ht="15" x14ac:dyDescent="0.2">
      <c r="A17834" s="747">
        <v>45275</v>
      </c>
      <c r="B17834" s="65" t="s">
        <v>11459</v>
      </c>
      <c r="C17834" s="65" t="s">
        <v>394</v>
      </c>
      <c r="D17834" s="189" t="s">
        <v>4487</v>
      </c>
      <c r="E17834" s="132">
        <v>12000</v>
      </c>
      <c r="F17834" s="132"/>
      <c r="G17834" s="132">
        <f t="shared" si="418"/>
        <v>-12000</v>
      </c>
      <c r="H17834" s="718" t="s">
        <v>11958</v>
      </c>
    </row>
    <row r="17835" spans="1:8" ht="15" x14ac:dyDescent="0.2">
      <c r="A17835" s="747">
        <v>45275</v>
      </c>
      <c r="B17835" s="65" t="s">
        <v>11938</v>
      </c>
      <c r="C17835" s="65" t="s">
        <v>11812</v>
      </c>
      <c r="D17835" s="189" t="s">
        <v>12068</v>
      </c>
      <c r="E17835" s="132">
        <v>6000</v>
      </c>
      <c r="F17835" s="132"/>
      <c r="G17835" s="132">
        <f t="shared" ref="G17835:G17842" si="419">F17835-E17835</f>
        <v>-6000</v>
      </c>
      <c r="H17835" s="718" t="s">
        <v>11958</v>
      </c>
    </row>
    <row r="17836" spans="1:8" ht="15" x14ac:dyDescent="0.2">
      <c r="A17836" s="747">
        <v>45275</v>
      </c>
      <c r="B17836" s="65" t="s">
        <v>11252</v>
      </c>
      <c r="C17836" s="65" t="s">
        <v>11812</v>
      </c>
      <c r="D17836" s="189" t="s">
        <v>12068</v>
      </c>
      <c r="E17836" s="132">
        <v>24000</v>
      </c>
      <c r="F17836" s="132"/>
      <c r="G17836" s="132">
        <f t="shared" si="419"/>
        <v>-24000</v>
      </c>
      <c r="H17836" s="718" t="s">
        <v>11958</v>
      </c>
    </row>
    <row r="17837" spans="1:8" ht="15" x14ac:dyDescent="0.2">
      <c r="A17837" s="747">
        <v>45275</v>
      </c>
      <c r="B17837" s="65" t="s">
        <v>11938</v>
      </c>
      <c r="C17837" s="65" t="s">
        <v>4916</v>
      </c>
      <c r="D17837" s="189" t="s">
        <v>12069</v>
      </c>
      <c r="E17837" s="132">
        <v>4000</v>
      </c>
      <c r="F17837" s="132"/>
      <c r="G17837" s="132">
        <f t="shared" si="419"/>
        <v>-4000</v>
      </c>
      <c r="H17837" s="718" t="s">
        <v>11958</v>
      </c>
    </row>
    <row r="17838" spans="1:8" ht="15" x14ac:dyDescent="0.2">
      <c r="A17838" s="747">
        <v>45275</v>
      </c>
      <c r="B17838" s="65" t="s">
        <v>11850</v>
      </c>
      <c r="C17838" s="65" t="s">
        <v>288</v>
      </c>
      <c r="D17838" s="189" t="s">
        <v>8758</v>
      </c>
      <c r="E17838" s="132">
        <v>1600</v>
      </c>
      <c r="F17838" s="132"/>
      <c r="G17838" s="132">
        <f t="shared" si="419"/>
        <v>-1600</v>
      </c>
      <c r="H17838" s="718" t="s">
        <v>11958</v>
      </c>
    </row>
    <row r="17839" spans="1:8" ht="15" x14ac:dyDescent="0.2">
      <c r="A17839" s="747">
        <v>45276</v>
      </c>
      <c r="B17839" s="65" t="s">
        <v>10341</v>
      </c>
      <c r="C17839" s="65" t="s">
        <v>11106</v>
      </c>
      <c r="D17839" s="189" t="s">
        <v>1628</v>
      </c>
      <c r="E17839" s="132">
        <v>700</v>
      </c>
      <c r="F17839" s="132"/>
      <c r="G17839" s="132">
        <f t="shared" ref="G17839:G17841" si="420">F17839-E17839</f>
        <v>-700</v>
      </c>
      <c r="H17839" s="718" t="s">
        <v>11958</v>
      </c>
    </row>
    <row r="17840" spans="1:8" ht="15" x14ac:dyDescent="0.2">
      <c r="A17840" s="747">
        <v>45276</v>
      </c>
      <c r="B17840" s="65" t="s">
        <v>11566</v>
      </c>
      <c r="C17840" s="65" t="s">
        <v>11106</v>
      </c>
      <c r="D17840" s="189" t="s">
        <v>12085</v>
      </c>
      <c r="E17840" s="132">
        <v>2000</v>
      </c>
      <c r="F17840" s="132"/>
      <c r="G17840" s="132">
        <f t="shared" si="420"/>
        <v>-2000</v>
      </c>
      <c r="H17840" s="718" t="s">
        <v>11958</v>
      </c>
    </row>
    <row r="17841" spans="1:8" ht="15" x14ac:dyDescent="0.2">
      <c r="A17841" s="747">
        <v>45276</v>
      </c>
      <c r="B17841" s="65" t="s">
        <v>10341</v>
      </c>
      <c r="C17841" s="65" t="s">
        <v>5791</v>
      </c>
      <c r="D17841" s="189" t="s">
        <v>372</v>
      </c>
      <c r="E17841" s="132">
        <v>1500</v>
      </c>
      <c r="F17841" s="132"/>
      <c r="G17841" s="132">
        <f t="shared" si="420"/>
        <v>-1500</v>
      </c>
      <c r="H17841" s="718" t="s">
        <v>11958</v>
      </c>
    </row>
    <row r="17842" spans="1:8" ht="15" x14ac:dyDescent="0.2">
      <c r="A17842" s="747">
        <v>45276</v>
      </c>
      <c r="B17842" s="65" t="s">
        <v>11850</v>
      </c>
      <c r="C17842" s="65" t="s">
        <v>5791</v>
      </c>
      <c r="D17842" s="189" t="s">
        <v>12070</v>
      </c>
      <c r="E17842" s="132">
        <v>1500</v>
      </c>
      <c r="F17842" s="132"/>
      <c r="G17842" s="132">
        <f t="shared" si="419"/>
        <v>-1500</v>
      </c>
      <c r="H17842" s="718" t="s">
        <v>11958</v>
      </c>
    </row>
    <row r="17843" spans="1:8" ht="15" x14ac:dyDescent="0.2">
      <c r="A17843" s="747">
        <v>45276</v>
      </c>
      <c r="B17843" s="65" t="s">
        <v>11756</v>
      </c>
      <c r="C17843" s="65" t="s">
        <v>11106</v>
      </c>
      <c r="D17843" s="189" t="s">
        <v>12086</v>
      </c>
      <c r="E17843" s="132">
        <v>6000</v>
      </c>
      <c r="F17843" s="132"/>
      <c r="G17843" s="132">
        <f t="shared" ref="G17843:G17845" si="421">F17843-E17843</f>
        <v>-6000</v>
      </c>
      <c r="H17843" s="718" t="s">
        <v>11958</v>
      </c>
    </row>
    <row r="17844" spans="1:8" ht="15" x14ac:dyDescent="0.2">
      <c r="A17844" s="747">
        <v>45276</v>
      </c>
      <c r="B17844" s="65" t="s">
        <v>11020</v>
      </c>
      <c r="C17844" s="65" t="s">
        <v>5791</v>
      </c>
      <c r="D17844" s="189" t="s">
        <v>372</v>
      </c>
      <c r="E17844" s="132">
        <v>250</v>
      </c>
      <c r="F17844" s="132"/>
      <c r="G17844" s="132">
        <f t="shared" si="421"/>
        <v>-250</v>
      </c>
      <c r="H17844" s="718" t="s">
        <v>11958</v>
      </c>
    </row>
    <row r="17845" spans="1:8" ht="15" x14ac:dyDescent="0.2">
      <c r="A17845" s="747">
        <v>45276</v>
      </c>
      <c r="B17845" s="65" t="s">
        <v>10076</v>
      </c>
      <c r="C17845" s="560" t="s">
        <v>381</v>
      </c>
      <c r="D17845" s="753" t="s">
        <v>12088</v>
      </c>
      <c r="E17845" s="561">
        <v>14707</v>
      </c>
      <c r="F17845" s="132"/>
      <c r="G17845" s="132">
        <f t="shared" si="421"/>
        <v>-14707</v>
      </c>
      <c r="H17845" s="718" t="s">
        <v>11958</v>
      </c>
    </row>
    <row r="17846" spans="1:8" ht="15" x14ac:dyDescent="0.2">
      <c r="A17846" s="747">
        <v>45276</v>
      </c>
      <c r="B17846" s="65" t="s">
        <v>10095</v>
      </c>
      <c r="C17846" s="560" t="s">
        <v>381</v>
      </c>
      <c r="D17846" s="753" t="s">
        <v>12088</v>
      </c>
      <c r="E17846" s="561">
        <v>41074</v>
      </c>
      <c r="F17846" s="132"/>
      <c r="G17846" s="132">
        <f t="shared" ref="G17846:G17852" si="422">F17846-E17846</f>
        <v>-41074</v>
      </c>
      <c r="H17846" s="718" t="s">
        <v>11958</v>
      </c>
    </row>
    <row r="17847" spans="1:8" ht="15" x14ac:dyDescent="0.2">
      <c r="A17847" s="747">
        <v>45276</v>
      </c>
      <c r="B17847" s="65" t="s">
        <v>10341</v>
      </c>
      <c r="C17847" s="560" t="s">
        <v>381</v>
      </c>
      <c r="D17847" s="753" t="s">
        <v>12088</v>
      </c>
      <c r="E17847" s="561">
        <v>32306</v>
      </c>
      <c r="F17847" s="132"/>
      <c r="G17847" s="132">
        <f t="shared" si="422"/>
        <v>-32306</v>
      </c>
      <c r="H17847" s="718" t="s">
        <v>11958</v>
      </c>
    </row>
    <row r="17848" spans="1:8" ht="15" x14ac:dyDescent="0.2">
      <c r="A17848" s="747">
        <v>45276</v>
      </c>
      <c r="B17848" s="65" t="s">
        <v>10686</v>
      </c>
      <c r="C17848" s="560" t="s">
        <v>381</v>
      </c>
      <c r="D17848" s="753" t="s">
        <v>12088</v>
      </c>
      <c r="E17848" s="561">
        <v>5887</v>
      </c>
      <c r="F17848" s="132"/>
      <c r="G17848" s="132">
        <f t="shared" si="422"/>
        <v>-5887</v>
      </c>
      <c r="H17848" s="718" t="s">
        <v>11958</v>
      </c>
    </row>
    <row r="17849" spans="1:8" ht="15" x14ac:dyDescent="0.2">
      <c r="A17849" s="747">
        <v>45276</v>
      </c>
      <c r="B17849" s="65" t="s">
        <v>11566</v>
      </c>
      <c r="C17849" s="560" t="s">
        <v>381</v>
      </c>
      <c r="D17849" s="753" t="s">
        <v>12088</v>
      </c>
      <c r="E17849" s="561">
        <v>52104</v>
      </c>
      <c r="F17849" s="132"/>
      <c r="G17849" s="132">
        <f t="shared" si="422"/>
        <v>-52104</v>
      </c>
      <c r="H17849" s="718" t="s">
        <v>11958</v>
      </c>
    </row>
    <row r="17850" spans="1:8" ht="15" x14ac:dyDescent="0.2">
      <c r="A17850" s="747">
        <v>45276</v>
      </c>
      <c r="B17850" s="65" t="s">
        <v>11389</v>
      </c>
      <c r="C17850" s="560" t="s">
        <v>381</v>
      </c>
      <c r="D17850" s="753" t="s">
        <v>12088</v>
      </c>
      <c r="E17850" s="561">
        <v>1420</v>
      </c>
      <c r="F17850" s="132"/>
      <c r="G17850" s="132">
        <f t="shared" si="422"/>
        <v>-1420</v>
      </c>
      <c r="H17850" s="718" t="s">
        <v>11958</v>
      </c>
    </row>
    <row r="17851" spans="1:8" ht="15" x14ac:dyDescent="0.2">
      <c r="A17851" s="747">
        <v>45276</v>
      </c>
      <c r="B17851" s="65" t="s">
        <v>11738</v>
      </c>
      <c r="C17851" s="560" t="s">
        <v>381</v>
      </c>
      <c r="D17851" s="753" t="s">
        <v>12088</v>
      </c>
      <c r="E17851" s="561">
        <v>12502</v>
      </c>
      <c r="F17851" s="132"/>
      <c r="G17851" s="132">
        <f t="shared" si="422"/>
        <v>-12502</v>
      </c>
      <c r="H17851" s="718" t="s">
        <v>11958</v>
      </c>
    </row>
    <row r="17852" spans="1:8" ht="15" x14ac:dyDescent="0.2">
      <c r="A17852" s="747">
        <v>45276</v>
      </c>
      <c r="B17852" s="65" t="s">
        <v>11756</v>
      </c>
      <c r="C17852" s="65" t="s">
        <v>11106</v>
      </c>
      <c r="D17852" s="189" t="s">
        <v>12089</v>
      </c>
      <c r="E17852" s="132">
        <v>29000</v>
      </c>
      <c r="F17852" s="132"/>
      <c r="G17852" s="132">
        <f t="shared" si="422"/>
        <v>-29000</v>
      </c>
      <c r="H17852" s="718" t="s">
        <v>11958</v>
      </c>
    </row>
    <row r="17853" spans="1:8" ht="15" x14ac:dyDescent="0.2">
      <c r="A17853" s="747">
        <v>45276</v>
      </c>
      <c r="B17853" s="65" t="s">
        <v>11020</v>
      </c>
      <c r="C17853" s="65" t="s">
        <v>288</v>
      </c>
      <c r="D17853" s="189" t="s">
        <v>10004</v>
      </c>
      <c r="E17853" s="132">
        <v>400</v>
      </c>
      <c r="F17853" s="132"/>
      <c r="G17853" s="132">
        <f t="shared" ref="G17853:G17858" si="423">F17853-E17853</f>
        <v>-400</v>
      </c>
      <c r="H17853" s="718" t="s">
        <v>11958</v>
      </c>
    </row>
    <row r="17854" spans="1:8" ht="15" x14ac:dyDescent="0.2">
      <c r="A17854" s="747">
        <v>45278</v>
      </c>
      <c r="B17854" s="65" t="s">
        <v>11020</v>
      </c>
      <c r="C17854" s="65" t="s">
        <v>11106</v>
      </c>
      <c r="D17854" s="189" t="s">
        <v>10936</v>
      </c>
      <c r="E17854" s="132">
        <v>450</v>
      </c>
      <c r="F17854" s="132"/>
      <c r="G17854" s="132">
        <f t="shared" si="423"/>
        <v>-450</v>
      </c>
      <c r="H17854" s="718" t="s">
        <v>11958</v>
      </c>
    </row>
    <row r="17855" spans="1:8" ht="15" x14ac:dyDescent="0.2">
      <c r="A17855" s="747">
        <v>45278</v>
      </c>
      <c r="B17855" s="65" t="s">
        <v>103</v>
      </c>
      <c r="C17855" s="65" t="s">
        <v>103</v>
      </c>
      <c r="D17855" s="189" t="s">
        <v>3288</v>
      </c>
      <c r="E17855" s="132">
        <v>1000</v>
      </c>
      <c r="F17855" s="132"/>
      <c r="G17855" s="132">
        <f t="shared" si="423"/>
        <v>-1000</v>
      </c>
      <c r="H17855" s="718" t="s">
        <v>11958</v>
      </c>
    </row>
    <row r="17856" spans="1:8" ht="15" x14ac:dyDescent="0.2">
      <c r="A17856" s="747">
        <v>45278</v>
      </c>
      <c r="B17856" s="65" t="s">
        <v>10095</v>
      </c>
      <c r="C17856" s="65" t="s">
        <v>5791</v>
      </c>
      <c r="D17856" s="189" t="s">
        <v>372</v>
      </c>
      <c r="E17856" s="132">
        <v>1700</v>
      </c>
      <c r="F17856" s="132"/>
      <c r="G17856" s="132">
        <f t="shared" si="423"/>
        <v>-1700</v>
      </c>
      <c r="H17856" s="718" t="s">
        <v>11958</v>
      </c>
    </row>
    <row r="17857" spans="1:8" ht="15" x14ac:dyDescent="0.2">
      <c r="A17857" s="747">
        <v>45278</v>
      </c>
      <c r="B17857" s="65" t="s">
        <v>11756</v>
      </c>
      <c r="C17857" s="65" t="s">
        <v>11106</v>
      </c>
      <c r="D17857" s="189" t="s">
        <v>4344</v>
      </c>
      <c r="E17857" s="132">
        <v>420</v>
      </c>
      <c r="F17857" s="132"/>
      <c r="G17857" s="132">
        <f t="shared" si="423"/>
        <v>-420</v>
      </c>
      <c r="H17857" s="718" t="s">
        <v>11958</v>
      </c>
    </row>
    <row r="17858" spans="1:8" ht="15" x14ac:dyDescent="0.2">
      <c r="A17858" s="747">
        <v>45278</v>
      </c>
      <c r="B17858" s="65" t="s">
        <v>10341</v>
      </c>
      <c r="C17858" s="65" t="s">
        <v>11106</v>
      </c>
      <c r="D17858" s="189" t="s">
        <v>12090</v>
      </c>
      <c r="E17858" s="132">
        <v>3450</v>
      </c>
      <c r="F17858" s="132"/>
      <c r="G17858" s="132">
        <f t="shared" si="423"/>
        <v>-3450</v>
      </c>
      <c r="H17858" s="718" t="s">
        <v>11958</v>
      </c>
    </row>
    <row r="17859" spans="1:8" ht="15" x14ac:dyDescent="0.2">
      <c r="A17859" s="747">
        <v>45279</v>
      </c>
      <c r="B17859" s="65" t="s">
        <v>11756</v>
      </c>
      <c r="C17859" s="65" t="s">
        <v>5791</v>
      </c>
      <c r="D17859" s="189" t="s">
        <v>372</v>
      </c>
      <c r="E17859" s="132">
        <v>1500</v>
      </c>
      <c r="F17859" s="132"/>
      <c r="G17859" s="132">
        <f t="shared" ref="G17859:G17867" si="424">F17859-E17859</f>
        <v>-1500</v>
      </c>
      <c r="H17859" s="718" t="s">
        <v>11958</v>
      </c>
    </row>
    <row r="17860" spans="1:8" ht="15" x14ac:dyDescent="0.2">
      <c r="A17860" s="747">
        <v>45279</v>
      </c>
      <c r="B17860" s="65" t="s">
        <v>11756</v>
      </c>
      <c r="C17860" s="65" t="s">
        <v>5791</v>
      </c>
      <c r="D17860" s="189" t="s">
        <v>372</v>
      </c>
      <c r="E17860" s="132">
        <v>1000</v>
      </c>
      <c r="F17860" s="132"/>
      <c r="G17860" s="132">
        <f t="shared" si="424"/>
        <v>-1000</v>
      </c>
      <c r="H17860" s="718" t="s">
        <v>11958</v>
      </c>
    </row>
    <row r="17861" spans="1:8" ht="15" x14ac:dyDescent="0.2">
      <c r="A17861" s="747">
        <v>45279</v>
      </c>
      <c r="B17861" s="65" t="s">
        <v>11756</v>
      </c>
      <c r="C17861" s="65" t="s">
        <v>11106</v>
      </c>
      <c r="D17861" s="189" t="s">
        <v>12091</v>
      </c>
      <c r="E17861" s="132">
        <v>6700</v>
      </c>
      <c r="F17861" s="132"/>
      <c r="G17861" s="132">
        <f t="shared" si="424"/>
        <v>-6700</v>
      </c>
      <c r="H17861" s="718" t="s">
        <v>11958</v>
      </c>
    </row>
    <row r="17862" spans="1:8" ht="15" x14ac:dyDescent="0.2">
      <c r="A17862" s="747">
        <v>45279</v>
      </c>
      <c r="B17862" s="65" t="s">
        <v>25</v>
      </c>
      <c r="C17862" s="65" t="s">
        <v>394</v>
      </c>
      <c r="D17862" s="189" t="s">
        <v>12092</v>
      </c>
      <c r="E17862" s="132">
        <v>2350</v>
      </c>
      <c r="F17862" s="132"/>
      <c r="G17862" s="132">
        <f t="shared" si="424"/>
        <v>-2350</v>
      </c>
      <c r="H17862" s="718" t="s">
        <v>11958</v>
      </c>
    </row>
    <row r="17863" spans="1:8" ht="15" x14ac:dyDescent="0.2">
      <c r="A17863" s="747">
        <v>45279</v>
      </c>
      <c r="B17863" s="65" t="s">
        <v>11746</v>
      </c>
      <c r="C17863" s="65" t="s">
        <v>5791</v>
      </c>
      <c r="D17863" s="189" t="s">
        <v>10446</v>
      </c>
      <c r="E17863" s="132">
        <v>250</v>
      </c>
      <c r="F17863" s="132"/>
      <c r="G17863" s="132">
        <f t="shared" si="424"/>
        <v>-250</v>
      </c>
      <c r="H17863" s="718" t="s">
        <v>11958</v>
      </c>
    </row>
    <row r="17864" spans="1:8" ht="15" x14ac:dyDescent="0.2">
      <c r="A17864" s="747">
        <v>45279</v>
      </c>
      <c r="B17864" s="65" t="s">
        <v>103</v>
      </c>
      <c r="C17864" s="65" t="s">
        <v>799</v>
      </c>
      <c r="D17864" s="189" t="s">
        <v>12093</v>
      </c>
      <c r="E17864" s="132">
        <v>11000</v>
      </c>
      <c r="F17864" s="132"/>
      <c r="G17864" s="132">
        <f t="shared" si="424"/>
        <v>-11000</v>
      </c>
      <c r="H17864" s="718" t="s">
        <v>11958</v>
      </c>
    </row>
    <row r="17865" spans="1:8" ht="15" x14ac:dyDescent="0.2">
      <c r="A17865" s="747">
        <v>45279</v>
      </c>
      <c r="B17865" s="65" t="s">
        <v>103</v>
      </c>
      <c r="C17865" s="65" t="s">
        <v>103</v>
      </c>
      <c r="D17865" s="189" t="s">
        <v>3288</v>
      </c>
      <c r="E17865" s="132">
        <v>1000</v>
      </c>
      <c r="F17865" s="132"/>
      <c r="G17865" s="132">
        <f t="shared" si="424"/>
        <v>-1000</v>
      </c>
      <c r="H17865" s="718" t="s">
        <v>11958</v>
      </c>
    </row>
    <row r="17866" spans="1:8" ht="15" x14ac:dyDescent="0.2">
      <c r="A17866" s="747">
        <v>45279</v>
      </c>
      <c r="B17866" s="65" t="s">
        <v>12021</v>
      </c>
      <c r="C17866" s="65" t="s">
        <v>11106</v>
      </c>
      <c r="D17866" s="189" t="s">
        <v>12094</v>
      </c>
      <c r="E17866" s="132">
        <v>35300</v>
      </c>
      <c r="F17866" s="132"/>
      <c r="G17866" s="132">
        <f t="shared" si="424"/>
        <v>-35300</v>
      </c>
      <c r="H17866" s="718" t="s">
        <v>11958</v>
      </c>
    </row>
    <row r="17867" spans="1:8" ht="15" x14ac:dyDescent="0.2">
      <c r="A17867" s="747">
        <v>45279</v>
      </c>
      <c r="B17867" s="65" t="s">
        <v>12021</v>
      </c>
      <c r="C17867" s="65" t="s">
        <v>5791</v>
      </c>
      <c r="D17867" s="189" t="s">
        <v>372</v>
      </c>
      <c r="E17867" s="132">
        <v>1400</v>
      </c>
      <c r="F17867" s="132"/>
      <c r="G17867" s="132">
        <f t="shared" si="424"/>
        <v>-1400</v>
      </c>
      <c r="H17867" s="718" t="s">
        <v>11958</v>
      </c>
    </row>
    <row r="17868" spans="1:8" ht="15" x14ac:dyDescent="0.2">
      <c r="A17868" s="747">
        <v>45279</v>
      </c>
      <c r="B17868" s="65" t="s">
        <v>3979</v>
      </c>
      <c r="C17868" s="65" t="s">
        <v>799</v>
      </c>
      <c r="D17868" s="189" t="s">
        <v>12102</v>
      </c>
      <c r="E17868" s="132">
        <v>28000</v>
      </c>
      <c r="F17868" s="132"/>
      <c r="G17868" s="132">
        <f t="shared" ref="G17868:G17874" si="425">F17868-E17868</f>
        <v>-28000</v>
      </c>
      <c r="H17868" s="718" t="s">
        <v>11958</v>
      </c>
    </row>
    <row r="17869" spans="1:8" ht="15" x14ac:dyDescent="0.2">
      <c r="A17869" s="747">
        <v>45279</v>
      </c>
      <c r="B17869" s="65" t="s">
        <v>103</v>
      </c>
      <c r="C17869" s="65"/>
      <c r="D17869" s="189" t="s">
        <v>12103</v>
      </c>
      <c r="E17869" s="132">
        <v>600</v>
      </c>
      <c r="F17869" s="132"/>
      <c r="G17869" s="132">
        <f t="shared" si="425"/>
        <v>-600</v>
      </c>
      <c r="H17869" s="718" t="s">
        <v>11958</v>
      </c>
    </row>
    <row r="17870" spans="1:8" ht="15" x14ac:dyDescent="0.2">
      <c r="A17870" s="747">
        <v>45279</v>
      </c>
      <c r="B17870" s="65" t="s">
        <v>10341</v>
      </c>
      <c r="C17870" s="65" t="s">
        <v>5791</v>
      </c>
      <c r="D17870" s="189" t="s">
        <v>372</v>
      </c>
      <c r="E17870" s="132">
        <v>1500</v>
      </c>
      <c r="F17870" s="132"/>
      <c r="G17870" s="132">
        <f t="shared" si="425"/>
        <v>-1500</v>
      </c>
      <c r="H17870" s="718" t="s">
        <v>11958</v>
      </c>
    </row>
    <row r="17871" spans="1:8" ht="15" x14ac:dyDescent="0.2">
      <c r="A17871" s="747">
        <v>45279</v>
      </c>
      <c r="B17871" s="65" t="s">
        <v>103</v>
      </c>
      <c r="C17871" s="65" t="s">
        <v>103</v>
      </c>
      <c r="D17871" s="189" t="s">
        <v>3288</v>
      </c>
      <c r="E17871" s="132">
        <v>3000</v>
      </c>
      <c r="F17871" s="132"/>
      <c r="G17871" s="132">
        <f t="shared" si="425"/>
        <v>-3000</v>
      </c>
      <c r="H17871" s="718" t="s">
        <v>11958</v>
      </c>
    </row>
    <row r="17872" spans="1:8" ht="15" x14ac:dyDescent="0.2">
      <c r="A17872" s="747">
        <v>45279</v>
      </c>
      <c r="B17872" s="65" t="s">
        <v>11205</v>
      </c>
      <c r="C17872" s="65" t="s">
        <v>12104</v>
      </c>
      <c r="D17872" s="189" t="s">
        <v>12105</v>
      </c>
      <c r="E17872" s="132">
        <v>20000</v>
      </c>
      <c r="F17872" s="132"/>
      <c r="G17872" s="132">
        <f t="shared" si="425"/>
        <v>-20000</v>
      </c>
      <c r="H17872" s="718" t="s">
        <v>11958</v>
      </c>
    </row>
    <row r="17873" spans="1:8" ht="15" x14ac:dyDescent="0.2">
      <c r="A17873" s="747">
        <v>45279</v>
      </c>
      <c r="B17873" s="65" t="s">
        <v>10341</v>
      </c>
      <c r="C17873" s="65" t="s">
        <v>6843</v>
      </c>
      <c r="D17873" s="189" t="s">
        <v>10831</v>
      </c>
      <c r="E17873" s="132">
        <v>150000</v>
      </c>
      <c r="F17873" s="132"/>
      <c r="G17873" s="132">
        <f t="shared" si="425"/>
        <v>-150000</v>
      </c>
      <c r="H17873" s="718" t="s">
        <v>11958</v>
      </c>
    </row>
    <row r="17874" spans="1:8" ht="15" x14ac:dyDescent="0.2">
      <c r="A17874" s="747">
        <v>45279</v>
      </c>
      <c r="B17874" s="65" t="s">
        <v>11205</v>
      </c>
      <c r="C17874" s="65" t="s">
        <v>11106</v>
      </c>
      <c r="D17874" s="189" t="s">
        <v>12000</v>
      </c>
      <c r="E17874" s="132">
        <v>6080</v>
      </c>
      <c r="F17874" s="132"/>
      <c r="G17874" s="132">
        <f t="shared" si="425"/>
        <v>-6080</v>
      </c>
      <c r="H17874" s="718" t="s">
        <v>11958</v>
      </c>
    </row>
    <row r="17875" spans="1:8" ht="15" x14ac:dyDescent="0.2">
      <c r="A17875" s="747">
        <v>45280</v>
      </c>
      <c r="B17875" s="65" t="s">
        <v>11205</v>
      </c>
      <c r="C17875" s="65" t="s">
        <v>394</v>
      </c>
      <c r="D17875" s="189" t="s">
        <v>12106</v>
      </c>
      <c r="E17875" s="132">
        <v>1000</v>
      </c>
      <c r="F17875" s="132"/>
      <c r="G17875" s="132">
        <f t="shared" ref="G17875:G17878" si="426">F17875-E17875</f>
        <v>-1000</v>
      </c>
      <c r="H17875" s="718" t="s">
        <v>11958</v>
      </c>
    </row>
    <row r="17876" spans="1:8" ht="15" x14ac:dyDescent="0.2">
      <c r="A17876" s="747">
        <v>45280</v>
      </c>
      <c r="B17876" s="65" t="s">
        <v>11205</v>
      </c>
      <c r="C17876" s="65" t="s">
        <v>11106</v>
      </c>
      <c r="D17876" s="189" t="s">
        <v>12107</v>
      </c>
      <c r="E17876" s="132">
        <v>900</v>
      </c>
      <c r="F17876" s="132"/>
      <c r="G17876" s="132">
        <f t="shared" si="426"/>
        <v>-900</v>
      </c>
      <c r="H17876" s="718" t="s">
        <v>11958</v>
      </c>
    </row>
    <row r="17877" spans="1:8" ht="15" x14ac:dyDescent="0.2">
      <c r="A17877" s="747">
        <v>45280</v>
      </c>
      <c r="B17877" s="65" t="s">
        <v>103</v>
      </c>
      <c r="C17877" s="65" t="s">
        <v>103</v>
      </c>
      <c r="D17877" s="189" t="s">
        <v>3288</v>
      </c>
      <c r="E17877" s="132">
        <v>1500</v>
      </c>
      <c r="F17877" s="132"/>
      <c r="G17877" s="132">
        <f t="shared" si="426"/>
        <v>-1500</v>
      </c>
      <c r="H17877" s="718" t="s">
        <v>11958</v>
      </c>
    </row>
    <row r="17878" spans="1:8" ht="15" x14ac:dyDescent="0.2">
      <c r="A17878" s="747">
        <v>45280</v>
      </c>
      <c r="B17878" s="65" t="s">
        <v>11756</v>
      </c>
      <c r="C17878" s="679" t="s">
        <v>2206</v>
      </c>
      <c r="D17878" s="923" t="s">
        <v>12108</v>
      </c>
      <c r="E17878" s="681">
        <v>3400</v>
      </c>
      <c r="F17878" s="132"/>
      <c r="G17878" s="132">
        <f t="shared" si="426"/>
        <v>-3400</v>
      </c>
      <c r="H17878" s="718" t="s">
        <v>11958</v>
      </c>
    </row>
    <row r="17879" spans="1:8" ht="15" x14ac:dyDescent="0.2">
      <c r="A17879" s="747">
        <v>45280</v>
      </c>
      <c r="B17879" s="65" t="s">
        <v>11850</v>
      </c>
      <c r="C17879" s="679" t="s">
        <v>2206</v>
      </c>
      <c r="D17879" s="923" t="s">
        <v>12108</v>
      </c>
      <c r="E17879" s="681">
        <v>3400</v>
      </c>
      <c r="F17879" s="132"/>
      <c r="G17879" s="132">
        <f t="shared" ref="G17879:G17882" si="427">F17879-E17879</f>
        <v>-3400</v>
      </c>
      <c r="H17879" s="718" t="s">
        <v>11958</v>
      </c>
    </row>
    <row r="17880" spans="1:8" ht="15" x14ac:dyDescent="0.2">
      <c r="A17880" s="747">
        <v>45280</v>
      </c>
      <c r="B17880" s="65" t="s">
        <v>10341</v>
      </c>
      <c r="C17880" s="679" t="s">
        <v>2206</v>
      </c>
      <c r="D17880" s="923" t="s">
        <v>12108</v>
      </c>
      <c r="E17880" s="681">
        <v>3400</v>
      </c>
      <c r="F17880" s="132"/>
      <c r="G17880" s="132">
        <f t="shared" si="427"/>
        <v>-3400</v>
      </c>
      <c r="H17880" s="718" t="s">
        <v>11958</v>
      </c>
    </row>
    <row r="17881" spans="1:8" ht="15" x14ac:dyDescent="0.2">
      <c r="A17881" s="747">
        <v>45280</v>
      </c>
      <c r="B17881" s="65" t="s">
        <v>12021</v>
      </c>
      <c r="C17881" s="679" t="s">
        <v>2206</v>
      </c>
      <c r="D17881" s="923" t="s">
        <v>12108</v>
      </c>
      <c r="E17881" s="681">
        <v>3400</v>
      </c>
      <c r="F17881" s="132"/>
      <c r="G17881" s="132">
        <f t="shared" si="427"/>
        <v>-3400</v>
      </c>
      <c r="H17881" s="718" t="s">
        <v>11958</v>
      </c>
    </row>
    <row r="17882" spans="1:8" ht="15" x14ac:dyDescent="0.2">
      <c r="A17882" s="747">
        <v>45280</v>
      </c>
      <c r="B17882" s="65" t="s">
        <v>11205</v>
      </c>
      <c r="C17882" s="679" t="s">
        <v>2206</v>
      </c>
      <c r="D17882" s="923" t="s">
        <v>12108</v>
      </c>
      <c r="E17882" s="681">
        <v>3400</v>
      </c>
      <c r="F17882" s="132"/>
      <c r="G17882" s="132">
        <f t="shared" si="427"/>
        <v>-3400</v>
      </c>
      <c r="H17882" s="718" t="s">
        <v>11958</v>
      </c>
    </row>
    <row r="17883" spans="1:8" ht="15" x14ac:dyDescent="0.2">
      <c r="A17883" s="747">
        <v>45281</v>
      </c>
      <c r="B17883" s="65" t="s">
        <v>12109</v>
      </c>
      <c r="C17883" s="65" t="s">
        <v>394</v>
      </c>
      <c r="D17883" s="189" t="s">
        <v>12110</v>
      </c>
      <c r="E17883" s="132">
        <v>300</v>
      </c>
      <c r="F17883" s="132"/>
      <c r="G17883" s="132">
        <f t="shared" ref="G17883:G17886" si="428">F17883-E17883</f>
        <v>-300</v>
      </c>
      <c r="H17883" s="718" t="s">
        <v>11958</v>
      </c>
    </row>
    <row r="17884" spans="1:8" ht="15" x14ac:dyDescent="0.2">
      <c r="A17884" s="747">
        <v>45281</v>
      </c>
      <c r="B17884" s="65" t="s">
        <v>11756</v>
      </c>
      <c r="C17884" s="65" t="s">
        <v>288</v>
      </c>
      <c r="D17884" s="189" t="s">
        <v>10004</v>
      </c>
      <c r="E17884" s="132">
        <v>200</v>
      </c>
      <c r="F17884" s="132"/>
      <c r="G17884" s="132">
        <f t="shared" si="428"/>
        <v>-200</v>
      </c>
      <c r="H17884" s="718" t="s">
        <v>11958</v>
      </c>
    </row>
    <row r="17885" spans="1:8" ht="15" x14ac:dyDescent="0.2">
      <c r="A17885" s="747">
        <v>45281</v>
      </c>
      <c r="B17885" s="65" t="s">
        <v>11756</v>
      </c>
      <c r="C17885" s="65" t="s">
        <v>5791</v>
      </c>
      <c r="D17885" s="189" t="s">
        <v>372</v>
      </c>
      <c r="E17885" s="132">
        <v>1000</v>
      </c>
      <c r="F17885" s="132"/>
      <c r="G17885" s="132">
        <f t="shared" si="428"/>
        <v>-1000</v>
      </c>
      <c r="H17885" s="718" t="s">
        <v>11958</v>
      </c>
    </row>
    <row r="17886" spans="1:8" ht="15" x14ac:dyDescent="0.2">
      <c r="A17886" s="747">
        <v>45281</v>
      </c>
      <c r="B17886" s="65" t="s">
        <v>11566</v>
      </c>
      <c r="C17886" s="65" t="s">
        <v>12008</v>
      </c>
      <c r="D17886" s="189" t="s">
        <v>12116</v>
      </c>
      <c r="E17886" s="132">
        <v>50000</v>
      </c>
      <c r="F17886" s="132"/>
      <c r="G17886" s="132">
        <f t="shared" si="428"/>
        <v>-50000</v>
      </c>
      <c r="H17886" s="718" t="s">
        <v>11958</v>
      </c>
    </row>
    <row r="17887" spans="1:8" ht="15" x14ac:dyDescent="0.2">
      <c r="A17887" s="747">
        <v>45281</v>
      </c>
      <c r="B17887" s="65" t="s">
        <v>11756</v>
      </c>
      <c r="C17887" s="65" t="s">
        <v>5791</v>
      </c>
      <c r="D17887" s="189" t="s">
        <v>12117</v>
      </c>
      <c r="E17887" s="132">
        <v>300</v>
      </c>
      <c r="F17887" s="132"/>
      <c r="G17887" s="132">
        <f t="shared" ref="G17887:G17894" si="429">F17887-E17887</f>
        <v>-300</v>
      </c>
      <c r="H17887" s="718" t="s">
        <v>11958</v>
      </c>
    </row>
    <row r="17888" spans="1:8" ht="15" x14ac:dyDescent="0.2">
      <c r="A17888" s="747">
        <v>45281</v>
      </c>
      <c r="B17888" s="65" t="s">
        <v>11850</v>
      </c>
      <c r="C17888" s="65" t="s">
        <v>11106</v>
      </c>
      <c r="D17888" s="189" t="s">
        <v>12118</v>
      </c>
      <c r="E17888" s="132">
        <v>5400</v>
      </c>
      <c r="F17888" s="132"/>
      <c r="G17888" s="132">
        <f t="shared" si="429"/>
        <v>-5400</v>
      </c>
      <c r="H17888" s="718" t="s">
        <v>11958</v>
      </c>
    </row>
    <row r="17889" spans="1:8" ht="15" x14ac:dyDescent="0.2">
      <c r="A17889" s="747">
        <v>45281</v>
      </c>
      <c r="B17889" s="65" t="s">
        <v>11139</v>
      </c>
      <c r="C17889" s="65" t="s">
        <v>5791</v>
      </c>
      <c r="D17889" s="189" t="s">
        <v>372</v>
      </c>
      <c r="E17889" s="132">
        <v>1800</v>
      </c>
      <c r="F17889" s="132"/>
      <c r="G17889" s="132">
        <f t="shared" si="429"/>
        <v>-1800</v>
      </c>
      <c r="H17889" s="718" t="s">
        <v>11958</v>
      </c>
    </row>
    <row r="17890" spans="1:8" ht="15" x14ac:dyDescent="0.2">
      <c r="A17890" s="747">
        <v>45281</v>
      </c>
      <c r="B17890" s="65" t="s">
        <v>12021</v>
      </c>
      <c r="C17890" s="65" t="s">
        <v>5791</v>
      </c>
      <c r="D17890" s="189" t="s">
        <v>372</v>
      </c>
      <c r="E17890" s="132">
        <v>1500</v>
      </c>
      <c r="F17890" s="132"/>
      <c r="G17890" s="132">
        <f t="shared" si="429"/>
        <v>-1500</v>
      </c>
      <c r="H17890" s="718" t="s">
        <v>11958</v>
      </c>
    </row>
    <row r="17891" spans="1:8" ht="15" x14ac:dyDescent="0.2">
      <c r="A17891" s="747">
        <v>45281</v>
      </c>
      <c r="B17891" s="65" t="s">
        <v>103</v>
      </c>
      <c r="C17891" s="65" t="s">
        <v>394</v>
      </c>
      <c r="D17891" s="189" t="s">
        <v>12119</v>
      </c>
      <c r="E17891" s="132">
        <v>1300</v>
      </c>
      <c r="F17891" s="132"/>
      <c r="G17891" s="132">
        <f t="shared" si="429"/>
        <v>-1300</v>
      </c>
      <c r="H17891" s="718" t="s">
        <v>11958</v>
      </c>
    </row>
    <row r="17892" spans="1:8" ht="15" x14ac:dyDescent="0.2">
      <c r="A17892" s="747">
        <v>45281</v>
      </c>
      <c r="B17892" s="65" t="s">
        <v>103</v>
      </c>
      <c r="C17892" s="65" t="s">
        <v>394</v>
      </c>
      <c r="D17892" s="189" t="s">
        <v>12125</v>
      </c>
      <c r="E17892" s="132">
        <v>3700</v>
      </c>
      <c r="F17892" s="132"/>
      <c r="G17892" s="132">
        <f t="shared" si="429"/>
        <v>-3700</v>
      </c>
      <c r="H17892" s="718" t="s">
        <v>11958</v>
      </c>
    </row>
    <row r="17893" spans="1:8" ht="15" x14ac:dyDescent="0.2">
      <c r="A17893" s="747">
        <v>45281</v>
      </c>
      <c r="B17893" s="65" t="s">
        <v>12021</v>
      </c>
      <c r="C17893" s="65" t="s">
        <v>11106</v>
      </c>
      <c r="D17893" s="189" t="s">
        <v>12120</v>
      </c>
      <c r="E17893" s="132">
        <v>59500</v>
      </c>
      <c r="F17893" s="132"/>
      <c r="G17893" s="132">
        <f t="shared" si="429"/>
        <v>-59500</v>
      </c>
      <c r="H17893" s="718" t="s">
        <v>11958</v>
      </c>
    </row>
    <row r="17894" spans="1:8" ht="15" x14ac:dyDescent="0.2">
      <c r="A17894" s="747">
        <v>45281</v>
      </c>
      <c r="B17894" s="65" t="s">
        <v>11938</v>
      </c>
      <c r="C17894" s="65" t="s">
        <v>799</v>
      </c>
      <c r="D17894" s="189" t="s">
        <v>12121</v>
      </c>
      <c r="E17894" s="132">
        <v>21600</v>
      </c>
      <c r="F17894" s="132"/>
      <c r="G17894" s="132">
        <f t="shared" si="429"/>
        <v>-21600</v>
      </c>
      <c r="H17894" s="718" t="s">
        <v>11958</v>
      </c>
    </row>
    <row r="17895" spans="1:8" ht="15" x14ac:dyDescent="0.2">
      <c r="A17895" s="747">
        <v>45282</v>
      </c>
      <c r="B17895" s="65" t="s">
        <v>11756</v>
      </c>
      <c r="C17895" s="65" t="s">
        <v>11106</v>
      </c>
      <c r="D17895" s="189" t="s">
        <v>12122</v>
      </c>
      <c r="E17895" s="132">
        <v>3050</v>
      </c>
      <c r="F17895" s="132"/>
      <c r="G17895" s="132">
        <f t="shared" ref="G17895:G17916" si="430">F17895-E17895</f>
        <v>-3050</v>
      </c>
      <c r="H17895" s="718" t="s">
        <v>11958</v>
      </c>
    </row>
    <row r="17896" spans="1:8" ht="15" x14ac:dyDescent="0.2">
      <c r="A17896" s="747">
        <v>45282</v>
      </c>
      <c r="B17896" s="65" t="s">
        <v>103</v>
      </c>
      <c r="C17896" s="65" t="s">
        <v>103</v>
      </c>
      <c r="D17896" s="189" t="s">
        <v>12123</v>
      </c>
      <c r="E17896" s="132">
        <v>3000</v>
      </c>
      <c r="F17896" s="132"/>
      <c r="G17896" s="132">
        <f t="shared" si="430"/>
        <v>-3000</v>
      </c>
      <c r="H17896" s="718" t="s">
        <v>11958</v>
      </c>
    </row>
    <row r="17897" spans="1:8" ht="15" x14ac:dyDescent="0.2">
      <c r="A17897" s="747">
        <v>45282</v>
      </c>
      <c r="B17897" s="65" t="s">
        <v>11020</v>
      </c>
      <c r="C17897" s="65" t="s">
        <v>5791</v>
      </c>
      <c r="D17897" s="189" t="s">
        <v>372</v>
      </c>
      <c r="E17897" s="132">
        <v>600</v>
      </c>
      <c r="F17897" s="132"/>
      <c r="G17897" s="132">
        <f t="shared" si="430"/>
        <v>-600</v>
      </c>
      <c r="H17897" s="718" t="s">
        <v>11958</v>
      </c>
    </row>
    <row r="17898" spans="1:8" ht="15" x14ac:dyDescent="0.2">
      <c r="A17898" s="747">
        <v>45282</v>
      </c>
      <c r="B17898" s="65" t="s">
        <v>11020</v>
      </c>
      <c r="C17898" s="65" t="s">
        <v>394</v>
      </c>
      <c r="D17898" s="189" t="s">
        <v>12124</v>
      </c>
      <c r="E17898" s="132">
        <v>5000</v>
      </c>
      <c r="F17898" s="132"/>
      <c r="G17898" s="132">
        <f t="shared" si="430"/>
        <v>-5000</v>
      </c>
      <c r="H17898" s="718" t="s">
        <v>11958</v>
      </c>
    </row>
    <row r="17899" spans="1:8" ht="15" x14ac:dyDescent="0.2">
      <c r="A17899" s="747">
        <v>45283</v>
      </c>
      <c r="B17899" s="65" t="s">
        <v>10341</v>
      </c>
      <c r="C17899" s="65" t="s">
        <v>6843</v>
      </c>
      <c r="D17899" s="189" t="s">
        <v>12169</v>
      </c>
      <c r="E17899" s="132">
        <v>100000</v>
      </c>
      <c r="F17899" s="132"/>
      <c r="G17899" s="132">
        <f t="shared" si="430"/>
        <v>-100000</v>
      </c>
      <c r="H17899" s="718" t="s">
        <v>11958</v>
      </c>
    </row>
    <row r="17900" spans="1:8" ht="15" x14ac:dyDescent="0.2">
      <c r="A17900" s="747">
        <v>45283</v>
      </c>
      <c r="B17900" s="65" t="s">
        <v>12021</v>
      </c>
      <c r="C17900" s="65" t="s">
        <v>5791</v>
      </c>
      <c r="D17900" s="189" t="s">
        <v>12135</v>
      </c>
      <c r="E17900" s="132">
        <v>11000</v>
      </c>
      <c r="F17900" s="132"/>
      <c r="G17900" s="132">
        <f t="shared" ref="G17900:G17903" si="431">F17900-E17900</f>
        <v>-11000</v>
      </c>
      <c r="H17900" s="718" t="s">
        <v>11958</v>
      </c>
    </row>
    <row r="17901" spans="1:8" ht="15" x14ac:dyDescent="0.2">
      <c r="A17901" s="747">
        <v>45283</v>
      </c>
      <c r="B17901" s="65" t="s">
        <v>11850</v>
      </c>
      <c r="C17901" s="65" t="s">
        <v>5791</v>
      </c>
      <c r="D17901" s="189" t="s">
        <v>10446</v>
      </c>
      <c r="E17901" s="132">
        <v>800</v>
      </c>
      <c r="F17901" s="132"/>
      <c r="G17901" s="132">
        <f t="shared" si="431"/>
        <v>-800</v>
      </c>
      <c r="H17901" s="718" t="s">
        <v>11958</v>
      </c>
    </row>
    <row r="17902" spans="1:8" ht="15" x14ac:dyDescent="0.2">
      <c r="A17902" s="747">
        <v>45286</v>
      </c>
      <c r="B17902" s="65" t="s">
        <v>11020</v>
      </c>
      <c r="C17902" s="65" t="s">
        <v>5791</v>
      </c>
      <c r="D17902" s="189" t="s">
        <v>12136</v>
      </c>
      <c r="E17902" s="132">
        <v>200</v>
      </c>
      <c r="F17902" s="132"/>
      <c r="G17902" s="132">
        <f t="shared" si="431"/>
        <v>-200</v>
      </c>
      <c r="H17902" s="718" t="s">
        <v>11958</v>
      </c>
    </row>
    <row r="17903" spans="1:8" ht="15" x14ac:dyDescent="0.2">
      <c r="A17903" s="747">
        <v>45286</v>
      </c>
      <c r="B17903" s="65" t="s">
        <v>11756</v>
      </c>
      <c r="C17903" s="65" t="s">
        <v>5457</v>
      </c>
      <c r="D17903" s="189" t="s">
        <v>372</v>
      </c>
      <c r="E17903" s="132">
        <v>9500</v>
      </c>
      <c r="F17903" s="132"/>
      <c r="G17903" s="132">
        <f t="shared" si="431"/>
        <v>-9500</v>
      </c>
      <c r="H17903" s="718" t="s">
        <v>11958</v>
      </c>
    </row>
    <row r="17904" spans="1:8" ht="15" x14ac:dyDescent="0.2">
      <c r="A17904" s="747">
        <v>45286</v>
      </c>
      <c r="B17904" s="65" t="s">
        <v>10095</v>
      </c>
      <c r="C17904" s="65" t="s">
        <v>11106</v>
      </c>
      <c r="D17904" s="189" t="s">
        <v>5008</v>
      </c>
      <c r="E17904" s="132">
        <v>18830</v>
      </c>
      <c r="F17904" s="132"/>
      <c r="G17904" s="132">
        <f t="shared" si="430"/>
        <v>-18830</v>
      </c>
      <c r="H17904" s="718" t="s">
        <v>11958</v>
      </c>
    </row>
    <row r="17905" spans="1:8" ht="15" x14ac:dyDescent="0.2">
      <c r="A17905" s="747">
        <v>45286</v>
      </c>
      <c r="B17905" s="65" t="s">
        <v>10341</v>
      </c>
      <c r="C17905" s="65" t="s">
        <v>9657</v>
      </c>
      <c r="D17905" s="189" t="s">
        <v>12132</v>
      </c>
      <c r="E17905" s="132">
        <v>125000</v>
      </c>
      <c r="F17905" s="132"/>
      <c r="G17905" s="132">
        <f t="shared" si="430"/>
        <v>-125000</v>
      </c>
      <c r="H17905" s="718" t="s">
        <v>11958</v>
      </c>
    </row>
    <row r="17906" spans="1:8" ht="15" x14ac:dyDescent="0.2">
      <c r="A17906" s="747">
        <v>45286</v>
      </c>
      <c r="B17906" s="65" t="s">
        <v>10095</v>
      </c>
      <c r="C17906" s="65" t="s">
        <v>6533</v>
      </c>
      <c r="D17906" s="189" t="s">
        <v>12133</v>
      </c>
      <c r="E17906" s="132">
        <v>200000</v>
      </c>
      <c r="F17906" s="132"/>
      <c r="G17906" s="132">
        <f t="shared" si="430"/>
        <v>-200000</v>
      </c>
      <c r="H17906" s="718" t="s">
        <v>11958</v>
      </c>
    </row>
    <row r="17907" spans="1:8" ht="15" x14ac:dyDescent="0.2">
      <c r="A17907" s="747">
        <v>45286</v>
      </c>
      <c r="B17907" s="65" t="s">
        <v>11738</v>
      </c>
      <c r="C17907" s="65" t="s">
        <v>11215</v>
      </c>
      <c r="D17907" s="189" t="s">
        <v>12133</v>
      </c>
      <c r="E17907" s="132">
        <v>100000</v>
      </c>
      <c r="F17907" s="132"/>
      <c r="G17907" s="132">
        <f t="shared" si="430"/>
        <v>-100000</v>
      </c>
      <c r="H17907" s="718" t="s">
        <v>11958</v>
      </c>
    </row>
    <row r="17908" spans="1:8" ht="15" x14ac:dyDescent="0.2">
      <c r="A17908" s="747">
        <v>45286</v>
      </c>
      <c r="B17908" s="65" t="s">
        <v>9463</v>
      </c>
      <c r="C17908" s="65" t="s">
        <v>5731</v>
      </c>
      <c r="D17908" s="189" t="s">
        <v>12133</v>
      </c>
      <c r="E17908" s="132">
        <v>500000</v>
      </c>
      <c r="F17908" s="132"/>
      <c r="G17908" s="132">
        <f t="shared" si="430"/>
        <v>-500000</v>
      </c>
      <c r="H17908" s="718" t="s">
        <v>11958</v>
      </c>
    </row>
    <row r="17909" spans="1:8" ht="24" x14ac:dyDescent="0.2">
      <c r="A17909" s="747">
        <v>45286</v>
      </c>
      <c r="B17909" s="65" t="s">
        <v>11738</v>
      </c>
      <c r="C17909" s="65" t="s">
        <v>11106</v>
      </c>
      <c r="D17909" s="189" t="s">
        <v>12134</v>
      </c>
      <c r="E17909" s="132">
        <v>42000</v>
      </c>
      <c r="F17909" s="132"/>
      <c r="G17909" s="132">
        <f t="shared" si="430"/>
        <v>-42000</v>
      </c>
      <c r="H17909" s="718" t="s">
        <v>11958</v>
      </c>
    </row>
    <row r="17910" spans="1:8" ht="15" x14ac:dyDescent="0.2">
      <c r="A17910" s="747">
        <v>45286</v>
      </c>
      <c r="B17910" s="65" t="s">
        <v>12021</v>
      </c>
      <c r="C17910" s="575" t="s">
        <v>12140</v>
      </c>
      <c r="D17910" s="891" t="s">
        <v>12141</v>
      </c>
      <c r="E17910" s="576">
        <v>40000</v>
      </c>
      <c r="F17910" s="132"/>
      <c r="G17910" s="132">
        <f t="shared" si="430"/>
        <v>-40000</v>
      </c>
      <c r="H17910" s="718" t="s">
        <v>11958</v>
      </c>
    </row>
    <row r="17911" spans="1:8" ht="15" x14ac:dyDescent="0.2">
      <c r="A17911" s="747">
        <v>45286</v>
      </c>
      <c r="B17911" s="65" t="s">
        <v>11020</v>
      </c>
      <c r="C17911" s="575" t="s">
        <v>12140</v>
      </c>
      <c r="D17911" s="891" t="s">
        <v>12141</v>
      </c>
      <c r="E17911" s="576">
        <v>15000</v>
      </c>
      <c r="F17911" s="132"/>
      <c r="G17911" s="132">
        <f t="shared" si="430"/>
        <v>-15000</v>
      </c>
      <c r="H17911" s="718" t="s">
        <v>11958</v>
      </c>
    </row>
    <row r="17912" spans="1:8" ht="15" x14ac:dyDescent="0.2">
      <c r="A17912" s="747">
        <v>45286</v>
      </c>
      <c r="B17912" s="65" t="s">
        <v>11756</v>
      </c>
      <c r="C17912" s="575" t="s">
        <v>12140</v>
      </c>
      <c r="D17912" s="891" t="s">
        <v>12141</v>
      </c>
      <c r="E17912" s="576">
        <v>2000</v>
      </c>
      <c r="F17912" s="132"/>
      <c r="G17912" s="132">
        <f t="shared" si="430"/>
        <v>-2000</v>
      </c>
      <c r="H17912" s="718" t="s">
        <v>11958</v>
      </c>
    </row>
    <row r="17913" spans="1:8" ht="15" x14ac:dyDescent="0.2">
      <c r="A17913" s="747">
        <v>45286</v>
      </c>
      <c r="B17913" s="65" t="s">
        <v>10076</v>
      </c>
      <c r="C17913" s="575" t="s">
        <v>12140</v>
      </c>
      <c r="D17913" s="891" t="s">
        <v>12141</v>
      </c>
      <c r="E17913" s="576">
        <v>17000</v>
      </c>
      <c r="F17913" s="132"/>
      <c r="G17913" s="132">
        <f t="shared" si="430"/>
        <v>-17000</v>
      </c>
      <c r="H17913" s="718" t="s">
        <v>11958</v>
      </c>
    </row>
    <row r="17914" spans="1:8" ht="15" x14ac:dyDescent="0.2">
      <c r="A17914" s="747">
        <v>45286</v>
      </c>
      <c r="B17914" s="65" t="s">
        <v>11756</v>
      </c>
      <c r="C17914" s="679" t="s">
        <v>11672</v>
      </c>
      <c r="D17914" s="923" t="s">
        <v>12142</v>
      </c>
      <c r="E17914" s="681">
        <v>25500</v>
      </c>
      <c r="F17914" s="132"/>
      <c r="G17914" s="132">
        <f t="shared" si="430"/>
        <v>-25500</v>
      </c>
      <c r="H17914" s="718" t="s">
        <v>11958</v>
      </c>
    </row>
    <row r="17915" spans="1:8" ht="15" x14ac:dyDescent="0.2">
      <c r="A17915" s="747">
        <v>45286</v>
      </c>
      <c r="B17915" s="65" t="s">
        <v>10341</v>
      </c>
      <c r="C17915" s="679" t="s">
        <v>11672</v>
      </c>
      <c r="D17915" s="923" t="s">
        <v>12142</v>
      </c>
      <c r="E17915" s="681">
        <v>14000</v>
      </c>
      <c r="F17915" s="132"/>
      <c r="G17915" s="132">
        <f t="shared" si="430"/>
        <v>-14000</v>
      </c>
      <c r="H17915" s="718" t="s">
        <v>11958</v>
      </c>
    </row>
    <row r="17916" spans="1:8" ht="15" x14ac:dyDescent="0.2">
      <c r="A17916" s="747">
        <v>45286</v>
      </c>
      <c r="B17916" s="65" t="s">
        <v>11566</v>
      </c>
      <c r="C17916" s="679" t="s">
        <v>11672</v>
      </c>
      <c r="D17916" s="923" t="s">
        <v>12142</v>
      </c>
      <c r="E17916" s="681">
        <v>11500</v>
      </c>
      <c r="F17916" s="132"/>
      <c r="G17916" s="132">
        <f t="shared" si="430"/>
        <v>-11500</v>
      </c>
      <c r="H17916" s="718" t="s">
        <v>11958</v>
      </c>
    </row>
    <row r="17917" spans="1:8" ht="15" x14ac:dyDescent="0.2">
      <c r="A17917" s="747">
        <v>45286</v>
      </c>
      <c r="B17917" s="65" t="s">
        <v>11756</v>
      </c>
      <c r="C17917" s="575" t="s">
        <v>11106</v>
      </c>
      <c r="D17917" s="891" t="s">
        <v>12143</v>
      </c>
      <c r="E17917" s="576">
        <v>36000</v>
      </c>
      <c r="F17917" s="132"/>
      <c r="G17917" s="132">
        <f t="shared" ref="G17917:G17922" si="432">F17917-E17917</f>
        <v>-36000</v>
      </c>
      <c r="H17917" s="718" t="s">
        <v>11958</v>
      </c>
    </row>
    <row r="17918" spans="1:8" ht="15" x14ac:dyDescent="0.2">
      <c r="A17918" s="747">
        <v>45286</v>
      </c>
      <c r="B17918" s="65" t="s">
        <v>12021</v>
      </c>
      <c r="C17918" s="575" t="s">
        <v>11106</v>
      </c>
      <c r="D17918" s="891" t="s">
        <v>12143</v>
      </c>
      <c r="E17918" s="576">
        <v>36000</v>
      </c>
      <c r="F17918" s="132"/>
      <c r="G17918" s="132">
        <f t="shared" si="432"/>
        <v>-36000</v>
      </c>
      <c r="H17918" s="718" t="s">
        <v>11958</v>
      </c>
    </row>
    <row r="17919" spans="1:8" ht="15" x14ac:dyDescent="0.2">
      <c r="A17919" s="747">
        <v>45286</v>
      </c>
      <c r="B17919" s="65" t="s">
        <v>10341</v>
      </c>
      <c r="C17919" s="575" t="s">
        <v>11106</v>
      </c>
      <c r="D17919" s="891" t="s">
        <v>12143</v>
      </c>
      <c r="E17919" s="576">
        <v>36000</v>
      </c>
      <c r="F17919" s="132"/>
      <c r="G17919" s="132">
        <f t="shared" si="432"/>
        <v>-36000</v>
      </c>
      <c r="H17919" s="718" t="s">
        <v>11958</v>
      </c>
    </row>
    <row r="17920" spans="1:8" ht="15" x14ac:dyDescent="0.2">
      <c r="A17920" s="747">
        <v>45286</v>
      </c>
      <c r="B17920" s="65" t="s">
        <v>11850</v>
      </c>
      <c r="C17920" s="575" t="s">
        <v>11106</v>
      </c>
      <c r="D17920" s="891" t="s">
        <v>12143</v>
      </c>
      <c r="E17920" s="576">
        <v>36000</v>
      </c>
      <c r="F17920" s="132"/>
      <c r="G17920" s="132">
        <f t="shared" si="432"/>
        <v>-36000</v>
      </c>
      <c r="H17920" s="718" t="s">
        <v>11958</v>
      </c>
    </row>
    <row r="17921" spans="1:8" ht="15" x14ac:dyDescent="0.2">
      <c r="A17921" s="747">
        <v>45286</v>
      </c>
      <c r="B17921" s="65" t="s">
        <v>11020</v>
      </c>
      <c r="C17921" s="575" t="s">
        <v>11106</v>
      </c>
      <c r="D17921" s="891" t="s">
        <v>12143</v>
      </c>
      <c r="E17921" s="576">
        <v>36000</v>
      </c>
      <c r="F17921" s="132"/>
      <c r="G17921" s="132">
        <f t="shared" si="432"/>
        <v>-36000</v>
      </c>
      <c r="H17921" s="718" t="s">
        <v>11958</v>
      </c>
    </row>
    <row r="17922" spans="1:8" ht="15" x14ac:dyDescent="0.2">
      <c r="A17922" s="747">
        <v>45286</v>
      </c>
      <c r="B17922" s="65" t="s">
        <v>11850</v>
      </c>
      <c r="C17922" s="575" t="s">
        <v>11106</v>
      </c>
      <c r="D17922" s="891" t="s">
        <v>12143</v>
      </c>
      <c r="E17922" s="576">
        <v>38000</v>
      </c>
      <c r="F17922" s="132"/>
      <c r="G17922" s="132">
        <f t="shared" si="432"/>
        <v>-38000</v>
      </c>
      <c r="H17922" s="718" t="s">
        <v>11958</v>
      </c>
    </row>
    <row r="17923" spans="1:8" ht="15" x14ac:dyDescent="0.2">
      <c r="A17923" s="747">
        <v>45286</v>
      </c>
      <c r="B17923" s="65" t="s">
        <v>10341</v>
      </c>
      <c r="C17923" s="679" t="s">
        <v>11106</v>
      </c>
      <c r="D17923" s="923" t="s">
        <v>12144</v>
      </c>
      <c r="E17923" s="681">
        <v>14000</v>
      </c>
      <c r="F17923" s="132"/>
      <c r="G17923" s="132">
        <f t="shared" ref="G17923:G17928" si="433">F17923-E17923</f>
        <v>-14000</v>
      </c>
      <c r="H17923" s="718" t="s">
        <v>11958</v>
      </c>
    </row>
    <row r="17924" spans="1:8" ht="15" x14ac:dyDescent="0.2">
      <c r="A17924" s="747">
        <v>45286</v>
      </c>
      <c r="B17924" s="65" t="s">
        <v>11020</v>
      </c>
      <c r="C17924" s="679" t="s">
        <v>11106</v>
      </c>
      <c r="D17924" s="923" t="s">
        <v>12144</v>
      </c>
      <c r="E17924" s="681">
        <v>14000</v>
      </c>
      <c r="F17924" s="132"/>
      <c r="G17924" s="132">
        <f t="shared" si="433"/>
        <v>-14000</v>
      </c>
      <c r="H17924" s="718" t="s">
        <v>11958</v>
      </c>
    </row>
    <row r="17925" spans="1:8" ht="15" x14ac:dyDescent="0.2">
      <c r="A17925" s="747">
        <v>45286</v>
      </c>
      <c r="B17925" s="65" t="s">
        <v>11756</v>
      </c>
      <c r="C17925" s="679" t="s">
        <v>11106</v>
      </c>
      <c r="D17925" s="923" t="s">
        <v>12144</v>
      </c>
      <c r="E17925" s="681">
        <v>11000</v>
      </c>
      <c r="F17925" s="132"/>
      <c r="G17925" s="132">
        <f t="shared" si="433"/>
        <v>-11000</v>
      </c>
      <c r="H17925" s="718" t="s">
        <v>11958</v>
      </c>
    </row>
    <row r="17926" spans="1:8" ht="15" x14ac:dyDescent="0.2">
      <c r="A17926" s="747">
        <v>45286</v>
      </c>
      <c r="B17926" s="65" t="s">
        <v>10341</v>
      </c>
      <c r="C17926" s="65" t="s">
        <v>6644</v>
      </c>
      <c r="D17926" s="189" t="s">
        <v>12145</v>
      </c>
      <c r="E17926" s="132">
        <v>80000</v>
      </c>
      <c r="F17926" s="132"/>
      <c r="G17926" s="132">
        <f t="shared" si="433"/>
        <v>-80000</v>
      </c>
      <c r="H17926" s="718" t="s">
        <v>11958</v>
      </c>
    </row>
    <row r="17927" spans="1:8" ht="15" x14ac:dyDescent="0.2">
      <c r="A17927" s="747">
        <v>45286</v>
      </c>
      <c r="B17927" s="65" t="s">
        <v>10260</v>
      </c>
      <c r="C17927" s="65" t="s">
        <v>12146</v>
      </c>
      <c r="D17927" s="189" t="s">
        <v>12147</v>
      </c>
      <c r="E17927" s="132">
        <v>50000</v>
      </c>
      <c r="F17927" s="132"/>
      <c r="G17927" s="132">
        <f t="shared" si="433"/>
        <v>-50000</v>
      </c>
      <c r="H17927" s="718" t="s">
        <v>11958</v>
      </c>
    </row>
    <row r="17928" spans="1:8" ht="15" x14ac:dyDescent="0.2">
      <c r="A17928" s="747">
        <v>45286</v>
      </c>
      <c r="B17928" s="65" t="s">
        <v>10095</v>
      </c>
      <c r="C17928" s="65" t="s">
        <v>12148</v>
      </c>
      <c r="D17928" s="189" t="s">
        <v>12133</v>
      </c>
      <c r="E17928" s="132">
        <v>250000</v>
      </c>
      <c r="F17928" s="132"/>
      <c r="G17928" s="132">
        <f t="shared" si="433"/>
        <v>-250000</v>
      </c>
      <c r="H17928" s="718" t="s">
        <v>11958</v>
      </c>
    </row>
    <row r="17929" spans="1:8" ht="15" x14ac:dyDescent="0.2">
      <c r="A17929" s="747">
        <v>45286</v>
      </c>
      <c r="B17929" s="65" t="s">
        <v>11850</v>
      </c>
      <c r="C17929" s="679" t="s">
        <v>11106</v>
      </c>
      <c r="D17929" s="923" t="s">
        <v>12138</v>
      </c>
      <c r="E17929" s="681">
        <v>6000</v>
      </c>
      <c r="F17929" s="132"/>
      <c r="G17929" s="132">
        <f t="shared" ref="G17929:G17934" si="434">F17929-E17929</f>
        <v>-6000</v>
      </c>
      <c r="H17929" s="718" t="s">
        <v>11958</v>
      </c>
    </row>
    <row r="17930" spans="1:8" ht="15" x14ac:dyDescent="0.2">
      <c r="A17930" s="747">
        <v>45286</v>
      </c>
      <c r="B17930" s="65" t="s">
        <v>11744</v>
      </c>
      <c r="C17930" s="679" t="s">
        <v>11106</v>
      </c>
      <c r="D17930" s="923" t="s">
        <v>12138</v>
      </c>
      <c r="E17930" s="681">
        <v>6000</v>
      </c>
      <c r="F17930" s="132"/>
      <c r="G17930" s="132">
        <f t="shared" si="434"/>
        <v>-6000</v>
      </c>
      <c r="H17930" s="718" t="s">
        <v>11958</v>
      </c>
    </row>
    <row r="17931" spans="1:8" ht="15" x14ac:dyDescent="0.2">
      <c r="A17931" s="747">
        <v>45286</v>
      </c>
      <c r="B17931" s="65" t="s">
        <v>11021</v>
      </c>
      <c r="C17931" s="679" t="s">
        <v>11106</v>
      </c>
      <c r="D17931" s="923" t="s">
        <v>12138</v>
      </c>
      <c r="E17931" s="681">
        <v>6000</v>
      </c>
      <c r="F17931" s="132"/>
      <c r="G17931" s="132">
        <f t="shared" si="434"/>
        <v>-6000</v>
      </c>
      <c r="H17931" s="718" t="s">
        <v>11958</v>
      </c>
    </row>
    <row r="17932" spans="1:8" ht="15" x14ac:dyDescent="0.2">
      <c r="A17932" s="747">
        <v>45286</v>
      </c>
      <c r="B17932" s="65" t="s">
        <v>11850</v>
      </c>
      <c r="C17932" s="575" t="s">
        <v>11106</v>
      </c>
      <c r="D17932" s="891" t="s">
        <v>12139</v>
      </c>
      <c r="E17932" s="576">
        <v>15000</v>
      </c>
      <c r="F17932" s="132"/>
      <c r="G17932" s="132">
        <f t="shared" si="434"/>
        <v>-15000</v>
      </c>
      <c r="H17932" s="718" t="s">
        <v>11958</v>
      </c>
    </row>
    <row r="17933" spans="1:8" ht="15" x14ac:dyDescent="0.2">
      <c r="A17933" s="747">
        <v>45286</v>
      </c>
      <c r="B17933" s="65" t="s">
        <v>11744</v>
      </c>
      <c r="C17933" s="575" t="s">
        <v>11106</v>
      </c>
      <c r="D17933" s="891" t="s">
        <v>12139</v>
      </c>
      <c r="E17933" s="576">
        <v>15000</v>
      </c>
      <c r="F17933" s="132"/>
      <c r="G17933" s="132">
        <f t="shared" si="434"/>
        <v>-15000</v>
      </c>
      <c r="H17933" s="718" t="s">
        <v>11958</v>
      </c>
    </row>
    <row r="17934" spans="1:8" ht="15" x14ac:dyDescent="0.2">
      <c r="A17934" s="747">
        <v>45286</v>
      </c>
      <c r="B17934" s="65" t="s">
        <v>11021</v>
      </c>
      <c r="C17934" s="575" t="s">
        <v>11106</v>
      </c>
      <c r="D17934" s="891" t="s">
        <v>12139</v>
      </c>
      <c r="E17934" s="576">
        <v>14000</v>
      </c>
      <c r="F17934" s="132"/>
      <c r="G17934" s="132">
        <f t="shared" si="434"/>
        <v>-14000</v>
      </c>
      <c r="H17934" s="718" t="s">
        <v>11958</v>
      </c>
    </row>
    <row r="17935" spans="1:8" ht="15" x14ac:dyDescent="0.2">
      <c r="A17935" s="747">
        <v>45286</v>
      </c>
      <c r="B17935" s="65" t="s">
        <v>11021</v>
      </c>
      <c r="C17935" s="65" t="s">
        <v>5791</v>
      </c>
      <c r="D17935" s="189" t="s">
        <v>12137</v>
      </c>
      <c r="E17935" s="132">
        <v>7000</v>
      </c>
      <c r="F17935" s="132"/>
      <c r="G17935" s="132">
        <f t="shared" ref="G17935" si="435">F17935-E17935</f>
        <v>-7000</v>
      </c>
      <c r="H17935" s="718" t="s">
        <v>11958</v>
      </c>
    </row>
    <row r="17936" spans="1:8" ht="15" x14ac:dyDescent="0.2">
      <c r="A17936" s="747">
        <v>45287</v>
      </c>
      <c r="B17936" s="65" t="s">
        <v>11850</v>
      </c>
      <c r="C17936" s="65" t="s">
        <v>5791</v>
      </c>
      <c r="D17936" s="189" t="s">
        <v>372</v>
      </c>
      <c r="E17936" s="132">
        <v>2000</v>
      </c>
      <c r="F17936" s="132"/>
      <c r="G17936" s="132">
        <f t="shared" ref="G17936:G17940" si="436">F17936-E17936</f>
        <v>-2000</v>
      </c>
      <c r="H17936" s="718" t="s">
        <v>11958</v>
      </c>
    </row>
    <row r="17937" spans="1:8" ht="15" x14ac:dyDescent="0.2">
      <c r="A17937" s="747">
        <v>45287</v>
      </c>
      <c r="B17937" s="65" t="s">
        <v>11756</v>
      </c>
      <c r="C17937" s="65" t="s">
        <v>394</v>
      </c>
      <c r="D17937" s="189" t="s">
        <v>12149</v>
      </c>
      <c r="E17937" s="132">
        <v>1000</v>
      </c>
      <c r="F17937" s="132"/>
      <c r="G17937" s="132">
        <f t="shared" si="436"/>
        <v>-1000</v>
      </c>
      <c r="H17937" s="718" t="s">
        <v>11958</v>
      </c>
    </row>
    <row r="17938" spans="1:8" ht="15" x14ac:dyDescent="0.2">
      <c r="A17938" s="747">
        <v>45287</v>
      </c>
      <c r="B17938" s="65" t="s">
        <v>11850</v>
      </c>
      <c r="C17938" s="65" t="s">
        <v>5791</v>
      </c>
      <c r="D17938" s="189" t="s">
        <v>12150</v>
      </c>
      <c r="E17938" s="132">
        <v>500</v>
      </c>
      <c r="F17938" s="132"/>
      <c r="G17938" s="132">
        <f t="shared" si="436"/>
        <v>-500</v>
      </c>
      <c r="H17938" s="718" t="s">
        <v>11958</v>
      </c>
    </row>
    <row r="17939" spans="1:8" ht="15" x14ac:dyDescent="0.2">
      <c r="A17939" s="747">
        <v>45287</v>
      </c>
      <c r="B17939" s="65" t="s">
        <v>103</v>
      </c>
      <c r="C17939" s="65" t="s">
        <v>103</v>
      </c>
      <c r="D17939" s="189" t="s">
        <v>8238</v>
      </c>
      <c r="E17939" s="132">
        <v>1700</v>
      </c>
      <c r="F17939" s="132"/>
      <c r="G17939" s="132">
        <f t="shared" si="436"/>
        <v>-1700</v>
      </c>
      <c r="H17939" s="718" t="s">
        <v>11958</v>
      </c>
    </row>
    <row r="17940" spans="1:8" ht="15" x14ac:dyDescent="0.2">
      <c r="A17940" s="747">
        <v>45287</v>
      </c>
      <c r="B17940" s="65" t="s">
        <v>37</v>
      </c>
      <c r="C17940" s="65" t="s">
        <v>394</v>
      </c>
      <c r="D17940" s="189" t="s">
        <v>12151</v>
      </c>
      <c r="E17940" s="132">
        <v>2000</v>
      </c>
      <c r="F17940" s="132"/>
      <c r="G17940" s="132">
        <f t="shared" si="436"/>
        <v>-2000</v>
      </c>
      <c r="H17940" s="718" t="s">
        <v>11958</v>
      </c>
    </row>
    <row r="17941" spans="1:8" ht="15" x14ac:dyDescent="0.2">
      <c r="A17941" s="747">
        <v>45287</v>
      </c>
      <c r="B17941" s="65" t="s">
        <v>103</v>
      </c>
      <c r="C17941" s="65" t="s">
        <v>8230</v>
      </c>
      <c r="D17941" s="189" t="s">
        <v>6392</v>
      </c>
      <c r="E17941" s="132">
        <v>17745</v>
      </c>
      <c r="F17941" s="132"/>
      <c r="G17941" s="132">
        <f t="shared" ref="G17941:G17953" si="437">F17941-E17941</f>
        <v>-17745</v>
      </c>
      <c r="H17941" s="718" t="s">
        <v>11958</v>
      </c>
    </row>
    <row r="17942" spans="1:8" ht="15" x14ac:dyDescent="0.2">
      <c r="A17942" s="747">
        <v>45287</v>
      </c>
      <c r="B17942" s="65" t="s">
        <v>25</v>
      </c>
      <c r="C17942" s="65" t="s">
        <v>8230</v>
      </c>
      <c r="D17942" s="189" t="s">
        <v>6392</v>
      </c>
      <c r="E17942" s="132">
        <v>33919</v>
      </c>
      <c r="F17942" s="132"/>
      <c r="G17942" s="132">
        <f t="shared" si="437"/>
        <v>-33919</v>
      </c>
      <c r="H17942" s="718" t="s">
        <v>11958</v>
      </c>
    </row>
    <row r="17943" spans="1:8" ht="15" x14ac:dyDescent="0.2">
      <c r="A17943" s="747">
        <v>45287</v>
      </c>
      <c r="B17943" s="65" t="s">
        <v>103</v>
      </c>
      <c r="C17943" s="65" t="s">
        <v>8230</v>
      </c>
      <c r="D17943" s="189" t="s">
        <v>6365</v>
      </c>
      <c r="E17943" s="132">
        <v>650</v>
      </c>
      <c r="F17943" s="132"/>
      <c r="G17943" s="132">
        <f t="shared" si="437"/>
        <v>-650</v>
      </c>
      <c r="H17943" s="718" t="s">
        <v>11958</v>
      </c>
    </row>
    <row r="17944" spans="1:8" ht="15" x14ac:dyDescent="0.2">
      <c r="A17944" s="747">
        <v>45287</v>
      </c>
      <c r="B17944" s="65" t="s">
        <v>25</v>
      </c>
      <c r="C17944" s="65" t="s">
        <v>8230</v>
      </c>
      <c r="D17944" s="189" t="s">
        <v>6365</v>
      </c>
      <c r="E17944" s="132">
        <v>1080</v>
      </c>
      <c r="F17944" s="132"/>
      <c r="G17944" s="132">
        <f t="shared" si="437"/>
        <v>-1080</v>
      </c>
      <c r="H17944" s="718" t="s">
        <v>11958</v>
      </c>
    </row>
    <row r="17945" spans="1:8" ht="15" x14ac:dyDescent="0.2">
      <c r="A17945" s="747">
        <v>45287</v>
      </c>
      <c r="B17945" s="65" t="s">
        <v>11860</v>
      </c>
      <c r="C17945" s="65" t="s">
        <v>11106</v>
      </c>
      <c r="D17945" s="189" t="s">
        <v>12000</v>
      </c>
      <c r="E17945" s="132">
        <v>22320</v>
      </c>
      <c r="F17945" s="132"/>
      <c r="G17945" s="132">
        <f t="shared" si="437"/>
        <v>-22320</v>
      </c>
      <c r="H17945" s="718" t="s">
        <v>11958</v>
      </c>
    </row>
    <row r="17946" spans="1:8" ht="15" x14ac:dyDescent="0.2">
      <c r="A17946" s="747">
        <v>45287</v>
      </c>
      <c r="B17946" s="65" t="s">
        <v>10686</v>
      </c>
      <c r="C17946" s="65" t="s">
        <v>394</v>
      </c>
      <c r="D17946" s="189" t="s">
        <v>12152</v>
      </c>
      <c r="E17946" s="132">
        <v>30410</v>
      </c>
      <c r="F17946" s="132"/>
      <c r="G17946" s="132">
        <f t="shared" si="437"/>
        <v>-30410</v>
      </c>
      <c r="H17946" s="718" t="s">
        <v>11958</v>
      </c>
    </row>
    <row r="17947" spans="1:8" ht="24" x14ac:dyDescent="0.2">
      <c r="A17947" s="747">
        <v>45287</v>
      </c>
      <c r="B17947" s="65" t="s">
        <v>14</v>
      </c>
      <c r="C17947" s="65" t="s">
        <v>12153</v>
      </c>
      <c r="D17947" s="189" t="s">
        <v>12154</v>
      </c>
      <c r="E17947" s="132">
        <v>24000</v>
      </c>
      <c r="F17947" s="132"/>
      <c r="G17947" s="132">
        <f t="shared" si="437"/>
        <v>-24000</v>
      </c>
      <c r="H17947" s="718" t="s">
        <v>11958</v>
      </c>
    </row>
    <row r="17948" spans="1:8" ht="15" x14ac:dyDescent="0.2">
      <c r="A17948" s="747">
        <v>45287</v>
      </c>
      <c r="B17948" s="749"/>
      <c r="C17948" s="65" t="s">
        <v>12155</v>
      </c>
      <c r="D17948" s="189" t="s">
        <v>11288</v>
      </c>
      <c r="E17948" s="132">
        <v>250000</v>
      </c>
      <c r="F17948" s="132"/>
      <c r="G17948" s="132">
        <f t="shared" si="437"/>
        <v>-250000</v>
      </c>
      <c r="H17948" s="718" t="s">
        <v>11958</v>
      </c>
    </row>
    <row r="17949" spans="1:8" ht="15" x14ac:dyDescent="0.2">
      <c r="A17949" s="747">
        <v>45287</v>
      </c>
      <c r="B17949" s="65" t="s">
        <v>12021</v>
      </c>
      <c r="C17949" s="65" t="s">
        <v>11106</v>
      </c>
      <c r="D17949" s="189" t="s">
        <v>7447</v>
      </c>
      <c r="E17949" s="132">
        <v>2700</v>
      </c>
      <c r="F17949" s="132"/>
      <c r="G17949" s="132">
        <f t="shared" si="437"/>
        <v>-2700</v>
      </c>
      <c r="H17949" s="718" t="s">
        <v>11958</v>
      </c>
    </row>
    <row r="17950" spans="1:8" ht="15" x14ac:dyDescent="0.2">
      <c r="A17950" s="747">
        <v>45288</v>
      </c>
      <c r="B17950" s="65" t="s">
        <v>11205</v>
      </c>
      <c r="C17950" s="65" t="s">
        <v>5508</v>
      </c>
      <c r="D17950" s="189" t="s">
        <v>12133</v>
      </c>
      <c r="E17950" s="132">
        <v>35000</v>
      </c>
      <c r="F17950" s="132"/>
      <c r="G17950" s="132">
        <f t="shared" si="437"/>
        <v>-35000</v>
      </c>
      <c r="H17950" s="718" t="s">
        <v>11958</v>
      </c>
    </row>
    <row r="17951" spans="1:8" ht="15" x14ac:dyDescent="0.2">
      <c r="A17951" s="747">
        <v>45288</v>
      </c>
      <c r="B17951" s="65" t="s">
        <v>11020</v>
      </c>
      <c r="C17951" s="65" t="s">
        <v>12157</v>
      </c>
      <c r="D17951" s="189" t="s">
        <v>12158</v>
      </c>
      <c r="E17951" s="132">
        <v>765000</v>
      </c>
      <c r="F17951" s="132"/>
      <c r="G17951" s="132">
        <f t="shared" si="437"/>
        <v>-765000</v>
      </c>
      <c r="H17951" s="718" t="s">
        <v>11958</v>
      </c>
    </row>
    <row r="17952" spans="1:8" ht="15" x14ac:dyDescent="0.2">
      <c r="A17952" s="747">
        <v>45288</v>
      </c>
      <c r="B17952" s="65" t="s">
        <v>11566</v>
      </c>
      <c r="C17952" s="65" t="s">
        <v>12159</v>
      </c>
      <c r="D17952" s="189" t="s">
        <v>12160</v>
      </c>
      <c r="E17952" s="132">
        <v>28300</v>
      </c>
      <c r="F17952" s="132"/>
      <c r="G17952" s="132">
        <f t="shared" si="437"/>
        <v>-28300</v>
      </c>
      <c r="H17952" s="718" t="s">
        <v>11958</v>
      </c>
    </row>
    <row r="17953" spans="1:8" ht="15" x14ac:dyDescent="0.2">
      <c r="A17953" s="747">
        <v>45288</v>
      </c>
      <c r="B17953" s="65" t="s">
        <v>11566</v>
      </c>
      <c r="C17953" s="65" t="s">
        <v>12159</v>
      </c>
      <c r="D17953" s="189" t="s">
        <v>12171</v>
      </c>
      <c r="E17953" s="132">
        <v>-5700</v>
      </c>
      <c r="F17953" s="132"/>
      <c r="G17953" s="132">
        <f t="shared" si="437"/>
        <v>5700</v>
      </c>
      <c r="H17953" s="718" t="s">
        <v>11958</v>
      </c>
    </row>
    <row r="17954" spans="1:8" ht="15" x14ac:dyDescent="0.2">
      <c r="A17954" s="747">
        <v>45288</v>
      </c>
      <c r="B17954" s="65" t="s">
        <v>11205</v>
      </c>
      <c r="C17954" s="65" t="s">
        <v>374</v>
      </c>
      <c r="D17954" s="189" t="s">
        <v>2123</v>
      </c>
      <c r="E17954" s="132">
        <v>1000</v>
      </c>
      <c r="F17954" s="132"/>
      <c r="G17954" s="132">
        <f t="shared" ref="G17954:G17967" si="438">F17954-E17954</f>
        <v>-1000</v>
      </c>
      <c r="H17954" s="718" t="s">
        <v>11958</v>
      </c>
    </row>
    <row r="17955" spans="1:8" ht="15" x14ac:dyDescent="0.2">
      <c r="A17955" s="747">
        <v>45288</v>
      </c>
      <c r="B17955" s="65" t="s">
        <v>11850</v>
      </c>
      <c r="C17955" s="65" t="s">
        <v>5791</v>
      </c>
      <c r="D17955" s="189" t="s">
        <v>372</v>
      </c>
      <c r="E17955" s="132">
        <v>1700</v>
      </c>
      <c r="F17955" s="132"/>
      <c r="G17955" s="132">
        <f t="shared" si="438"/>
        <v>-1700</v>
      </c>
      <c r="H17955" s="718" t="s">
        <v>11958</v>
      </c>
    </row>
    <row r="17956" spans="1:8" ht="15" x14ac:dyDescent="0.2">
      <c r="A17956" s="747">
        <v>45289</v>
      </c>
      <c r="B17956" s="65" t="s">
        <v>11205</v>
      </c>
      <c r="C17956" s="65" t="s">
        <v>12104</v>
      </c>
      <c r="D17956" s="189" t="s">
        <v>1164</v>
      </c>
      <c r="E17956" s="132">
        <v>20000</v>
      </c>
      <c r="F17956" s="132"/>
      <c r="G17956" s="132">
        <f t="shared" si="438"/>
        <v>-20000</v>
      </c>
      <c r="H17956" s="718" t="s">
        <v>11958</v>
      </c>
    </row>
    <row r="17957" spans="1:8" ht="15" x14ac:dyDescent="0.2">
      <c r="A17957" s="747">
        <v>45289</v>
      </c>
      <c r="B17957" s="65" t="s">
        <v>11850</v>
      </c>
      <c r="C17957" s="65" t="s">
        <v>11222</v>
      </c>
      <c r="D17957" s="189" t="s">
        <v>1164</v>
      </c>
      <c r="E17957" s="132">
        <v>31000</v>
      </c>
      <c r="F17957" s="132"/>
      <c r="G17957" s="132">
        <f t="shared" si="438"/>
        <v>-31000</v>
      </c>
      <c r="H17957" s="718" t="s">
        <v>11958</v>
      </c>
    </row>
    <row r="17958" spans="1:8" ht="15" x14ac:dyDescent="0.2">
      <c r="A17958" s="747">
        <v>45289</v>
      </c>
      <c r="B17958" s="65" t="s">
        <v>3979</v>
      </c>
      <c r="C17958" s="65" t="s">
        <v>3909</v>
      </c>
      <c r="D17958" s="189" t="s">
        <v>1164</v>
      </c>
      <c r="E17958" s="132">
        <v>50000</v>
      </c>
      <c r="F17958" s="132"/>
      <c r="G17958" s="132">
        <f t="shared" si="438"/>
        <v>-50000</v>
      </c>
      <c r="H17958" s="718" t="s">
        <v>11958</v>
      </c>
    </row>
    <row r="17959" spans="1:8" ht="15" x14ac:dyDescent="0.2">
      <c r="A17959" s="747">
        <v>45289</v>
      </c>
      <c r="B17959" s="65" t="s">
        <v>10341</v>
      </c>
      <c r="C17959" s="65" t="s">
        <v>5791</v>
      </c>
      <c r="D17959" s="189" t="s">
        <v>372</v>
      </c>
      <c r="E17959" s="132">
        <v>1500</v>
      </c>
      <c r="F17959" s="132"/>
      <c r="G17959" s="132">
        <f t="shared" si="438"/>
        <v>-1500</v>
      </c>
      <c r="H17959" s="718" t="s">
        <v>11958</v>
      </c>
    </row>
    <row r="17960" spans="1:8" ht="15" x14ac:dyDescent="0.2">
      <c r="A17960" s="747">
        <v>45289</v>
      </c>
      <c r="B17960" s="65" t="s">
        <v>11850</v>
      </c>
      <c r="C17960" s="65" t="s">
        <v>2577</v>
      </c>
      <c r="D17960" s="189" t="s">
        <v>12161</v>
      </c>
      <c r="E17960" s="132">
        <v>50000</v>
      </c>
      <c r="F17960" s="132"/>
      <c r="G17960" s="132">
        <f t="shared" si="438"/>
        <v>-50000</v>
      </c>
      <c r="H17960" s="718" t="s">
        <v>11958</v>
      </c>
    </row>
    <row r="17961" spans="1:8" ht="15" x14ac:dyDescent="0.2">
      <c r="A17961" s="747">
        <v>45289</v>
      </c>
      <c r="B17961" s="65" t="s">
        <v>103</v>
      </c>
      <c r="C17961" s="65" t="s">
        <v>103</v>
      </c>
      <c r="D17961" s="189" t="s">
        <v>8238</v>
      </c>
      <c r="E17961" s="132">
        <v>1700</v>
      </c>
      <c r="F17961" s="132"/>
      <c r="G17961" s="132">
        <f t="shared" si="438"/>
        <v>-1700</v>
      </c>
      <c r="H17961" s="718" t="s">
        <v>11958</v>
      </c>
    </row>
    <row r="17962" spans="1:8" ht="15" x14ac:dyDescent="0.2">
      <c r="A17962" s="747">
        <v>45289</v>
      </c>
      <c r="B17962" s="65" t="s">
        <v>11756</v>
      </c>
      <c r="C17962" s="65" t="s">
        <v>288</v>
      </c>
      <c r="D17962" s="189" t="s">
        <v>8758</v>
      </c>
      <c r="E17962" s="132">
        <v>1200</v>
      </c>
      <c r="F17962" s="132"/>
      <c r="G17962" s="132">
        <f t="shared" si="438"/>
        <v>-1200</v>
      </c>
      <c r="H17962" s="718" t="s">
        <v>11958</v>
      </c>
    </row>
    <row r="17963" spans="1:8" ht="24" x14ac:dyDescent="0.2">
      <c r="A17963" s="747">
        <v>45289</v>
      </c>
      <c r="B17963" s="65" t="s">
        <v>10580</v>
      </c>
      <c r="C17963" s="65" t="s">
        <v>12162</v>
      </c>
      <c r="D17963" s="189" t="s">
        <v>12163</v>
      </c>
      <c r="E17963" s="132">
        <v>100000</v>
      </c>
      <c r="F17963" s="132"/>
      <c r="G17963" s="132">
        <f t="shared" si="438"/>
        <v>-100000</v>
      </c>
      <c r="H17963" s="718" t="s">
        <v>11958</v>
      </c>
    </row>
    <row r="17964" spans="1:8" ht="15" x14ac:dyDescent="0.2">
      <c r="A17964" s="747">
        <v>45289</v>
      </c>
      <c r="B17964" s="65" t="s">
        <v>11020</v>
      </c>
      <c r="C17964" s="65" t="s">
        <v>394</v>
      </c>
      <c r="D17964" s="189" t="s">
        <v>12164</v>
      </c>
      <c r="E17964" s="132">
        <v>14780</v>
      </c>
      <c r="F17964" s="132"/>
      <c r="G17964" s="132">
        <f t="shared" si="438"/>
        <v>-14780</v>
      </c>
      <c r="H17964" s="718" t="s">
        <v>11958</v>
      </c>
    </row>
    <row r="17965" spans="1:8" ht="24" x14ac:dyDescent="0.2">
      <c r="A17965" s="747">
        <v>45289</v>
      </c>
      <c r="B17965" s="65" t="s">
        <v>12021</v>
      </c>
      <c r="C17965" s="65" t="s">
        <v>8170</v>
      </c>
      <c r="D17965" s="189" t="s">
        <v>12165</v>
      </c>
      <c r="E17965" s="132">
        <v>1000000</v>
      </c>
      <c r="F17965" s="132"/>
      <c r="G17965" s="132">
        <f t="shared" si="438"/>
        <v>-1000000</v>
      </c>
      <c r="H17965" s="718" t="s">
        <v>11958</v>
      </c>
    </row>
    <row r="17966" spans="1:8" ht="15" x14ac:dyDescent="0.2">
      <c r="A17966" s="747">
        <v>45289</v>
      </c>
      <c r="B17966" s="65" t="s">
        <v>12021</v>
      </c>
      <c r="C17966" s="65" t="s">
        <v>8170</v>
      </c>
      <c r="D17966" s="189" t="s">
        <v>12166</v>
      </c>
      <c r="E17966" s="132">
        <v>250000</v>
      </c>
      <c r="F17966" s="132"/>
      <c r="G17966" s="132">
        <f t="shared" si="438"/>
        <v>-250000</v>
      </c>
      <c r="H17966" s="718" t="s">
        <v>11958</v>
      </c>
    </row>
    <row r="17967" spans="1:8" ht="15" x14ac:dyDescent="0.2">
      <c r="A17967" s="747">
        <v>45289</v>
      </c>
      <c r="B17967" s="65" t="s">
        <v>12021</v>
      </c>
      <c r="C17967" s="65" t="s">
        <v>8170</v>
      </c>
      <c r="D17967" s="189" t="s">
        <v>12166</v>
      </c>
      <c r="E17967" s="132">
        <v>250000</v>
      </c>
      <c r="F17967" s="132"/>
      <c r="G17967" s="132">
        <f t="shared" si="438"/>
        <v>-250000</v>
      </c>
      <c r="H17967" s="718" t="s">
        <v>11958</v>
      </c>
    </row>
    <row r="17968" spans="1:8" ht="15" x14ac:dyDescent="0.2">
      <c r="A17968" s="746">
        <v>45261</v>
      </c>
      <c r="B17968" s="180" t="s">
        <v>10260</v>
      </c>
      <c r="C17968" s="180" t="s">
        <v>6683</v>
      </c>
      <c r="D17968" s="234" t="s">
        <v>11988</v>
      </c>
      <c r="E17968" s="242">
        <v>80000</v>
      </c>
      <c r="F17968" s="242"/>
      <c r="G17968" s="242">
        <f t="shared" si="409"/>
        <v>-80000</v>
      </c>
      <c r="H17968" s="722" t="s">
        <v>11958</v>
      </c>
    </row>
    <row r="17969" spans="1:8" ht="15" x14ac:dyDescent="0.2">
      <c r="A17969" s="746">
        <v>45264</v>
      </c>
      <c r="B17969" s="180" t="s">
        <v>11020</v>
      </c>
      <c r="C17969" s="180" t="s">
        <v>11506</v>
      </c>
      <c r="D17969" s="234" t="s">
        <v>11989</v>
      </c>
      <c r="E17969" s="242">
        <v>250000</v>
      </c>
      <c r="F17969" s="242"/>
      <c r="G17969" s="242">
        <f t="shared" ref="G17969" si="439">F17969-E17969</f>
        <v>-250000</v>
      </c>
      <c r="H17969" s="722" t="s">
        <v>11958</v>
      </c>
    </row>
    <row r="17970" spans="1:8" ht="15" x14ac:dyDescent="0.2">
      <c r="A17970" s="746">
        <v>45268</v>
      </c>
      <c r="B17970" s="180" t="s">
        <v>11459</v>
      </c>
      <c r="C17970" s="560" t="s">
        <v>3031</v>
      </c>
      <c r="D17970" s="753" t="s">
        <v>11990</v>
      </c>
      <c r="E17970" s="561">
        <v>15900</v>
      </c>
      <c r="F17970" s="242"/>
      <c r="G17970" s="242">
        <f t="shared" ref="G17970" si="440">F17970-E17970</f>
        <v>-15900</v>
      </c>
      <c r="H17970" s="722" t="s">
        <v>11958</v>
      </c>
    </row>
    <row r="17971" spans="1:8" ht="15" x14ac:dyDescent="0.2">
      <c r="A17971" s="746">
        <v>45268</v>
      </c>
      <c r="B17971" s="180" t="s">
        <v>3979</v>
      </c>
      <c r="C17971" s="560" t="s">
        <v>3031</v>
      </c>
      <c r="D17971" s="753" t="s">
        <v>11990</v>
      </c>
      <c r="E17971" s="561">
        <v>32760</v>
      </c>
      <c r="F17971" s="242"/>
      <c r="G17971" s="242">
        <f t="shared" ref="G17971:G17985" si="441">F17971-E17971</f>
        <v>-32760</v>
      </c>
      <c r="H17971" s="722" t="s">
        <v>11958</v>
      </c>
    </row>
    <row r="17972" spans="1:8" ht="15" x14ac:dyDescent="0.2">
      <c r="A17972" s="746">
        <v>45268</v>
      </c>
      <c r="B17972" s="180" t="s">
        <v>3978</v>
      </c>
      <c r="C17972" s="560" t="s">
        <v>3031</v>
      </c>
      <c r="D17972" s="753" t="s">
        <v>11990</v>
      </c>
      <c r="E17972" s="561">
        <v>35360</v>
      </c>
      <c r="F17972" s="242"/>
      <c r="G17972" s="242">
        <f t="shared" si="441"/>
        <v>-35360</v>
      </c>
      <c r="H17972" s="722" t="s">
        <v>11958</v>
      </c>
    </row>
    <row r="17973" spans="1:8" ht="15" x14ac:dyDescent="0.2">
      <c r="A17973" s="746">
        <v>45272</v>
      </c>
      <c r="B17973" s="180" t="s">
        <v>11020</v>
      </c>
      <c r="C17973" s="180" t="s">
        <v>11656</v>
      </c>
      <c r="D17973" s="234" t="s">
        <v>12016</v>
      </c>
      <c r="E17973" s="242">
        <v>250000</v>
      </c>
      <c r="F17973" s="242"/>
      <c r="G17973" s="242">
        <f t="shared" si="441"/>
        <v>-250000</v>
      </c>
      <c r="H17973" s="722" t="s">
        <v>11958</v>
      </c>
    </row>
    <row r="17974" spans="1:8" ht="15" x14ac:dyDescent="0.2">
      <c r="A17974" s="746">
        <v>45273</v>
      </c>
      <c r="B17974" s="180" t="s">
        <v>11756</v>
      </c>
      <c r="C17974" s="180" t="s">
        <v>8337</v>
      </c>
      <c r="D17974" s="234" t="s">
        <v>12017</v>
      </c>
      <c r="E17974" s="242">
        <v>150000</v>
      </c>
      <c r="F17974" s="242"/>
      <c r="G17974" s="242">
        <f t="shared" si="441"/>
        <v>-150000</v>
      </c>
      <c r="H17974" s="722" t="s">
        <v>11958</v>
      </c>
    </row>
    <row r="17975" spans="1:8" ht="15" x14ac:dyDescent="0.2">
      <c r="A17975" s="746">
        <v>45273</v>
      </c>
      <c r="B17975" s="180" t="s">
        <v>10580</v>
      </c>
      <c r="C17975" s="180" t="s">
        <v>9568</v>
      </c>
      <c r="D17975" s="234" t="s">
        <v>12018</v>
      </c>
      <c r="E17975" s="242">
        <v>50000</v>
      </c>
      <c r="F17975" s="242"/>
      <c r="G17975" s="242">
        <f t="shared" si="441"/>
        <v>-50000</v>
      </c>
      <c r="H17975" s="722" t="s">
        <v>11958</v>
      </c>
    </row>
    <row r="17976" spans="1:8" ht="15" x14ac:dyDescent="0.2">
      <c r="A17976" s="746">
        <v>45273</v>
      </c>
      <c r="B17976" s="180" t="s">
        <v>11744</v>
      </c>
      <c r="C17976" s="560" t="s">
        <v>11506</v>
      </c>
      <c r="D17976" s="753" t="s">
        <v>12019</v>
      </c>
      <c r="E17976" s="561">
        <v>45000</v>
      </c>
      <c r="F17976" s="242"/>
      <c r="G17976" s="242">
        <f t="shared" si="441"/>
        <v>-45000</v>
      </c>
      <c r="H17976" s="722" t="s">
        <v>11958</v>
      </c>
    </row>
    <row r="17977" spans="1:8" ht="15" x14ac:dyDescent="0.2">
      <c r="A17977" s="746">
        <v>45273</v>
      </c>
      <c r="B17977" s="180" t="s">
        <v>11209</v>
      </c>
      <c r="C17977" s="560" t="s">
        <v>11506</v>
      </c>
      <c r="D17977" s="753" t="s">
        <v>12019</v>
      </c>
      <c r="E17977" s="561">
        <v>10000</v>
      </c>
      <c r="F17977" s="242"/>
      <c r="G17977" s="242">
        <f t="shared" si="441"/>
        <v>-10000</v>
      </c>
      <c r="H17977" s="722" t="s">
        <v>11958</v>
      </c>
    </row>
    <row r="17978" spans="1:8" ht="15" x14ac:dyDescent="0.2">
      <c r="A17978" s="746">
        <v>45273</v>
      </c>
      <c r="B17978" s="180" t="s">
        <v>11566</v>
      </c>
      <c r="C17978" s="560" t="s">
        <v>11506</v>
      </c>
      <c r="D17978" s="753" t="s">
        <v>12019</v>
      </c>
      <c r="E17978" s="561">
        <v>75000</v>
      </c>
      <c r="F17978" s="242"/>
      <c r="G17978" s="242">
        <f t="shared" si="441"/>
        <v>-75000</v>
      </c>
      <c r="H17978" s="722" t="s">
        <v>11958</v>
      </c>
    </row>
    <row r="17979" spans="1:8" ht="15" x14ac:dyDescent="0.2">
      <c r="A17979" s="746">
        <v>45273</v>
      </c>
      <c r="B17979" s="180" t="s">
        <v>11020</v>
      </c>
      <c r="C17979" s="560" t="s">
        <v>11506</v>
      </c>
      <c r="D17979" s="753" t="s">
        <v>12019</v>
      </c>
      <c r="E17979" s="561">
        <v>49000</v>
      </c>
      <c r="F17979" s="242"/>
      <c r="G17979" s="242">
        <f t="shared" si="441"/>
        <v>-49000</v>
      </c>
      <c r="H17979" s="722" t="s">
        <v>11958</v>
      </c>
    </row>
    <row r="17980" spans="1:8" ht="24" x14ac:dyDescent="0.2">
      <c r="A17980" s="746">
        <v>45280</v>
      </c>
      <c r="B17980" s="180" t="s">
        <v>11205</v>
      </c>
      <c r="C17980" s="180" t="s">
        <v>10593</v>
      </c>
      <c r="D17980" s="234" t="s">
        <v>12111</v>
      </c>
      <c r="E17980" s="242">
        <v>1500000</v>
      </c>
      <c r="F17980" s="242"/>
      <c r="G17980" s="242">
        <f t="shared" si="441"/>
        <v>-1500000</v>
      </c>
      <c r="H17980" s="722" t="s">
        <v>11958</v>
      </c>
    </row>
    <row r="17981" spans="1:8" ht="15" x14ac:dyDescent="0.2">
      <c r="A17981" s="746">
        <v>45280</v>
      </c>
      <c r="B17981" s="180" t="s">
        <v>11020</v>
      </c>
      <c r="C17981" s="180" t="s">
        <v>1205</v>
      </c>
      <c r="D17981" s="234" t="s">
        <v>12115</v>
      </c>
      <c r="E17981" s="242">
        <v>189553</v>
      </c>
      <c r="F17981" s="242"/>
      <c r="G17981" s="242">
        <f t="shared" si="441"/>
        <v>-189553</v>
      </c>
      <c r="H17981" s="722" t="s">
        <v>11958</v>
      </c>
    </row>
    <row r="17982" spans="1:8" ht="15" x14ac:dyDescent="0.2">
      <c r="A17982" s="746">
        <v>45286</v>
      </c>
      <c r="B17982" s="180" t="s">
        <v>11756</v>
      </c>
      <c r="C17982" s="180" t="s">
        <v>7538</v>
      </c>
      <c r="D17982" s="234" t="s">
        <v>12167</v>
      </c>
      <c r="E17982" s="242">
        <v>1500000</v>
      </c>
      <c r="F17982" s="242"/>
      <c r="G17982" s="242">
        <f t="shared" si="441"/>
        <v>-1500000</v>
      </c>
      <c r="H17982" s="722" t="s">
        <v>11958</v>
      </c>
    </row>
    <row r="17983" spans="1:8" ht="15" x14ac:dyDescent="0.2">
      <c r="A17983" s="746">
        <v>45286</v>
      </c>
      <c r="B17983" s="180" t="s">
        <v>11020</v>
      </c>
      <c r="C17983" s="180" t="s">
        <v>1205</v>
      </c>
      <c r="D17983" s="234" t="s">
        <v>12115</v>
      </c>
      <c r="E17983" s="242">
        <v>472527</v>
      </c>
      <c r="F17983" s="242"/>
      <c r="G17983" s="242">
        <f t="shared" si="441"/>
        <v>-472527</v>
      </c>
      <c r="H17983" s="722" t="s">
        <v>11958</v>
      </c>
    </row>
    <row r="17984" spans="1:8" ht="15" x14ac:dyDescent="0.2">
      <c r="A17984" s="746">
        <v>45287</v>
      </c>
      <c r="B17984" s="180" t="s">
        <v>11756</v>
      </c>
      <c r="C17984" s="180" t="s">
        <v>8170</v>
      </c>
      <c r="D17984" s="234" t="s">
        <v>12167</v>
      </c>
      <c r="E17984" s="242">
        <v>1000000</v>
      </c>
      <c r="F17984" s="242"/>
      <c r="G17984" s="242">
        <f t="shared" si="441"/>
        <v>-1000000</v>
      </c>
      <c r="H17984" s="722" t="s">
        <v>11958</v>
      </c>
    </row>
    <row r="17985" spans="1:8" ht="15" x14ac:dyDescent="0.2">
      <c r="A17985" s="746">
        <v>45287</v>
      </c>
      <c r="B17985" s="180" t="s">
        <v>12021</v>
      </c>
      <c r="C17985" s="180" t="s">
        <v>12168</v>
      </c>
      <c r="D17985" s="234" t="s">
        <v>12167</v>
      </c>
      <c r="E17985" s="242">
        <v>1000000</v>
      </c>
      <c r="F17985" s="242"/>
      <c r="G17985" s="242">
        <f t="shared" si="441"/>
        <v>-1000000</v>
      </c>
      <c r="H17985" s="722" t="s">
        <v>11958</v>
      </c>
    </row>
    <row r="17986" spans="1:8" ht="15" x14ac:dyDescent="0.2">
      <c r="A17986" s="743">
        <v>45267</v>
      </c>
      <c r="B17986" s="97" t="s">
        <v>11674</v>
      </c>
      <c r="C17986" s="97" t="s">
        <v>561</v>
      </c>
      <c r="D17986" s="908" t="s">
        <v>11951</v>
      </c>
      <c r="E17986" s="182"/>
      <c r="F17986" s="182">
        <v>1000000</v>
      </c>
      <c r="G17986" s="182">
        <f t="shared" si="400"/>
        <v>1000000</v>
      </c>
      <c r="H17986" s="715" t="s">
        <v>11958</v>
      </c>
    </row>
    <row r="17987" spans="1:8" ht="15" x14ac:dyDescent="0.2">
      <c r="A17987" s="743">
        <v>45267</v>
      </c>
      <c r="B17987" s="97" t="s">
        <v>10231</v>
      </c>
      <c r="C17987" s="97" t="s">
        <v>561</v>
      </c>
      <c r="D17987" s="908" t="s">
        <v>11952</v>
      </c>
      <c r="E17987" s="182"/>
      <c r="F17987" s="182">
        <v>100000</v>
      </c>
      <c r="G17987" s="182">
        <f t="shared" si="400"/>
        <v>100000</v>
      </c>
      <c r="H17987" s="715" t="s">
        <v>11958</v>
      </c>
    </row>
    <row r="17988" spans="1:8" ht="15" x14ac:dyDescent="0.2">
      <c r="A17988" s="743">
        <v>45267</v>
      </c>
      <c r="B17988" s="97" t="s">
        <v>10231</v>
      </c>
      <c r="C17988" s="97" t="s">
        <v>561</v>
      </c>
      <c r="D17988" s="908" t="s">
        <v>12072</v>
      </c>
      <c r="E17988" s="182"/>
      <c r="F17988" s="182">
        <v>-100000</v>
      </c>
      <c r="G17988" s="182">
        <f t="shared" si="400"/>
        <v>-100000</v>
      </c>
      <c r="H17988" s="715" t="s">
        <v>11958</v>
      </c>
    </row>
    <row r="17989" spans="1:8" ht="24" x14ac:dyDescent="0.2">
      <c r="A17989" s="743">
        <v>45267</v>
      </c>
      <c r="B17989" s="97" t="s">
        <v>10095</v>
      </c>
      <c r="C17989" s="97" t="s">
        <v>561</v>
      </c>
      <c r="D17989" s="818" t="s">
        <v>11953</v>
      </c>
      <c r="E17989" s="182"/>
      <c r="F17989" s="182">
        <v>520000</v>
      </c>
      <c r="G17989" s="182">
        <f t="shared" ref="G17989" si="442">F17989-E17989</f>
        <v>520000</v>
      </c>
      <c r="H17989" s="715" t="s">
        <v>11958</v>
      </c>
    </row>
    <row r="17990" spans="1:8" ht="15" x14ac:dyDescent="0.2">
      <c r="A17990" s="743">
        <v>45272</v>
      </c>
      <c r="B17990" s="97" t="s">
        <v>9769</v>
      </c>
      <c r="C17990" s="97" t="s">
        <v>561</v>
      </c>
      <c r="D17990" s="818" t="s">
        <v>11999</v>
      </c>
      <c r="E17990" s="182"/>
      <c r="F17990" s="182">
        <v>3221233</v>
      </c>
      <c r="G17990" s="182">
        <f t="shared" ref="G17990:G17992" si="443">F17990-E17990</f>
        <v>3221233</v>
      </c>
      <c r="H17990" s="715" t="s">
        <v>11958</v>
      </c>
    </row>
    <row r="17991" spans="1:8" ht="15" x14ac:dyDescent="0.2">
      <c r="A17991" s="743">
        <v>45272</v>
      </c>
      <c r="B17991" s="97" t="s">
        <v>11738</v>
      </c>
      <c r="C17991" s="97" t="s">
        <v>561</v>
      </c>
      <c r="D17991" s="818" t="s">
        <v>11999</v>
      </c>
      <c r="E17991" s="182"/>
      <c r="F17991" s="182">
        <v>1000000</v>
      </c>
      <c r="G17991" s="182">
        <f t="shared" si="443"/>
        <v>1000000</v>
      </c>
      <c r="H17991" s="715" t="s">
        <v>11958</v>
      </c>
    </row>
    <row r="17992" spans="1:8" ht="15" x14ac:dyDescent="0.2">
      <c r="A17992" s="743">
        <v>45272</v>
      </c>
      <c r="B17992" s="97" t="s">
        <v>9769</v>
      </c>
      <c r="C17992" s="97" t="s">
        <v>561</v>
      </c>
      <c r="D17992" s="914" t="s">
        <v>12170</v>
      </c>
      <c r="E17992" s="652">
        <v>42212</v>
      </c>
      <c r="F17992" s="652"/>
      <c r="G17992" s="182">
        <f t="shared" si="443"/>
        <v>-42212</v>
      </c>
      <c r="H17992" s="715" t="s">
        <v>11958</v>
      </c>
    </row>
    <row r="17993" spans="1:8" ht="15" x14ac:dyDescent="0.2">
      <c r="A17993" s="743">
        <v>45272</v>
      </c>
      <c r="B17993" s="97" t="s">
        <v>3979</v>
      </c>
      <c r="C17993" s="97" t="s">
        <v>561</v>
      </c>
      <c r="D17993" s="908" t="s">
        <v>12014</v>
      </c>
      <c r="E17993" s="182"/>
      <c r="F17993" s="182">
        <v>359992</v>
      </c>
      <c r="G17993" s="182">
        <f t="shared" ref="G17993" si="444">F17993-E17993</f>
        <v>359992</v>
      </c>
      <c r="H17993" s="715" t="s">
        <v>11958</v>
      </c>
    </row>
    <row r="17994" spans="1:8" ht="15" x14ac:dyDescent="0.2">
      <c r="A17994" s="743">
        <v>45273</v>
      </c>
      <c r="B17994" s="97" t="s">
        <v>10341</v>
      </c>
      <c r="C17994" s="97" t="s">
        <v>561</v>
      </c>
      <c r="D17994" s="908" t="s">
        <v>12015</v>
      </c>
      <c r="E17994" s="182"/>
      <c r="F17994" s="182">
        <v>1500000</v>
      </c>
      <c r="G17994" s="182">
        <f t="shared" ref="G17994" si="445">F17994-E17994</f>
        <v>1500000</v>
      </c>
      <c r="H17994" s="715" t="s">
        <v>11958</v>
      </c>
    </row>
    <row r="17995" spans="1:8" ht="15" x14ac:dyDescent="0.2">
      <c r="A17995" s="743">
        <v>45275</v>
      </c>
      <c r="B17995" s="97" t="s">
        <v>10341</v>
      </c>
      <c r="C17995" s="97" t="s">
        <v>561</v>
      </c>
      <c r="D17995" s="908" t="s">
        <v>12032</v>
      </c>
      <c r="E17995" s="182"/>
      <c r="F17995" s="182">
        <v>1000000</v>
      </c>
      <c r="G17995" s="182">
        <f t="shared" ref="G17995:G17998" si="446">F17995-E17995</f>
        <v>1000000</v>
      </c>
      <c r="H17995" s="715" t="s">
        <v>11958</v>
      </c>
    </row>
    <row r="17996" spans="1:8" ht="24" x14ac:dyDescent="0.2">
      <c r="A17996" s="743">
        <v>45275</v>
      </c>
      <c r="B17996" s="97" t="s">
        <v>10341</v>
      </c>
      <c r="C17996" s="97" t="s">
        <v>561</v>
      </c>
      <c r="D17996" s="818" t="s">
        <v>12033</v>
      </c>
      <c r="E17996" s="182"/>
      <c r="F17996" s="182">
        <v>1000000</v>
      </c>
      <c r="G17996" s="182">
        <f t="shared" si="446"/>
        <v>1000000</v>
      </c>
      <c r="H17996" s="715" t="s">
        <v>11958</v>
      </c>
    </row>
    <row r="17997" spans="1:8" ht="15" x14ac:dyDescent="0.2">
      <c r="A17997" s="743">
        <v>45275</v>
      </c>
      <c r="B17997" s="97" t="s">
        <v>10341</v>
      </c>
      <c r="C17997" s="97" t="s">
        <v>561</v>
      </c>
      <c r="D17997" s="908" t="s">
        <v>12034</v>
      </c>
      <c r="E17997" s="182"/>
      <c r="F17997" s="182">
        <v>1000000</v>
      </c>
      <c r="G17997" s="182">
        <f t="shared" si="446"/>
        <v>1000000</v>
      </c>
      <c r="H17997" s="715" t="s">
        <v>11958</v>
      </c>
    </row>
    <row r="17998" spans="1:8" ht="15" x14ac:dyDescent="0.2">
      <c r="A17998" s="743">
        <v>45275</v>
      </c>
      <c r="B17998" s="97" t="s">
        <v>10341</v>
      </c>
      <c r="C17998" s="97" t="s">
        <v>561</v>
      </c>
      <c r="D17998" s="908" t="s">
        <v>12031</v>
      </c>
      <c r="E17998" s="182"/>
      <c r="F17998" s="182">
        <v>1000000</v>
      </c>
      <c r="G17998" s="182">
        <f t="shared" si="446"/>
        <v>1000000</v>
      </c>
      <c r="H17998" s="715" t="s">
        <v>11958</v>
      </c>
    </row>
    <row r="17999" spans="1:8" ht="15" x14ac:dyDescent="0.2">
      <c r="A17999" s="743">
        <v>45275</v>
      </c>
      <c r="B17999" s="97" t="s">
        <v>10341</v>
      </c>
      <c r="C17999" s="97" t="s">
        <v>561</v>
      </c>
      <c r="D17999" s="908" t="s">
        <v>12035</v>
      </c>
      <c r="E17999" s="182"/>
      <c r="F17999" s="182">
        <v>1500000</v>
      </c>
      <c r="G17999" s="182">
        <f t="shared" ref="G17999" si="447">F17999-E17999</f>
        <v>1500000</v>
      </c>
      <c r="H17999" s="715" t="s">
        <v>11958</v>
      </c>
    </row>
    <row r="18000" spans="1:8" ht="15" x14ac:dyDescent="0.2">
      <c r="A18000" s="743">
        <v>45276</v>
      </c>
      <c r="B18000" s="97" t="s">
        <v>10341</v>
      </c>
      <c r="C18000" s="97" t="s">
        <v>561</v>
      </c>
      <c r="D18000" s="908" t="s">
        <v>12129</v>
      </c>
      <c r="E18000" s="182"/>
      <c r="F18000" s="182">
        <v>1000000</v>
      </c>
      <c r="G18000" s="182">
        <f t="shared" ref="G18000:G18005" si="448">F18000-E18000</f>
        <v>1000000</v>
      </c>
      <c r="H18000" s="715" t="s">
        <v>11958</v>
      </c>
    </row>
    <row r="18001" spans="1:8" ht="15" x14ac:dyDescent="0.2">
      <c r="A18001" s="743">
        <v>45276</v>
      </c>
      <c r="B18001" s="97" t="s">
        <v>10341</v>
      </c>
      <c r="C18001" s="97" t="s">
        <v>561</v>
      </c>
      <c r="D18001" s="908" t="s">
        <v>12131</v>
      </c>
      <c r="E18001" s="182"/>
      <c r="F18001" s="182">
        <v>1000000</v>
      </c>
      <c r="G18001" s="182">
        <f t="shared" si="448"/>
        <v>1000000</v>
      </c>
      <c r="H18001" s="715" t="s">
        <v>11958</v>
      </c>
    </row>
    <row r="18002" spans="1:8" ht="15" x14ac:dyDescent="0.2">
      <c r="A18002" s="743">
        <v>45276</v>
      </c>
      <c r="B18002" s="97" t="s">
        <v>10341</v>
      </c>
      <c r="C18002" s="97" t="s">
        <v>561</v>
      </c>
      <c r="D18002" s="908" t="s">
        <v>12074</v>
      </c>
      <c r="E18002" s="182"/>
      <c r="F18002" s="182">
        <v>1000000</v>
      </c>
      <c r="G18002" s="182">
        <f t="shared" si="448"/>
        <v>1000000</v>
      </c>
      <c r="H18002" s="715" t="s">
        <v>11958</v>
      </c>
    </row>
    <row r="18003" spans="1:8" ht="24" x14ac:dyDescent="0.2">
      <c r="A18003" s="743">
        <v>45276</v>
      </c>
      <c r="B18003" s="97" t="s">
        <v>10341</v>
      </c>
      <c r="C18003" s="97" t="s">
        <v>561</v>
      </c>
      <c r="D18003" s="818" t="s">
        <v>12112</v>
      </c>
      <c r="E18003" s="182"/>
      <c r="F18003" s="182">
        <v>1500000</v>
      </c>
      <c r="G18003" s="182">
        <f t="shared" si="448"/>
        <v>1500000</v>
      </c>
      <c r="H18003" s="715" t="s">
        <v>11958</v>
      </c>
    </row>
    <row r="18004" spans="1:8" ht="15" x14ac:dyDescent="0.2">
      <c r="A18004" s="743">
        <v>45276</v>
      </c>
      <c r="B18004" s="97" t="s">
        <v>10341</v>
      </c>
      <c r="C18004" s="97" t="s">
        <v>561</v>
      </c>
      <c r="D18004" s="908" t="s">
        <v>12130</v>
      </c>
      <c r="E18004" s="182"/>
      <c r="F18004" s="182">
        <v>1500000</v>
      </c>
      <c r="G18004" s="182">
        <f t="shared" si="448"/>
        <v>1500000</v>
      </c>
      <c r="H18004" s="715" t="s">
        <v>11958</v>
      </c>
    </row>
    <row r="18005" spans="1:8" ht="15" x14ac:dyDescent="0.2">
      <c r="A18005" s="743">
        <v>45276</v>
      </c>
      <c r="B18005" s="97" t="s">
        <v>10341</v>
      </c>
      <c r="C18005" s="97" t="s">
        <v>561</v>
      </c>
      <c r="D18005" s="908" t="s">
        <v>12074</v>
      </c>
      <c r="E18005" s="182"/>
      <c r="F18005" s="182">
        <v>1417880</v>
      </c>
      <c r="G18005" s="182">
        <f t="shared" si="448"/>
        <v>1417880</v>
      </c>
      <c r="H18005" s="715" t="s">
        <v>11958</v>
      </c>
    </row>
    <row r="18006" spans="1:8" ht="15" x14ac:dyDescent="0.2">
      <c r="A18006" s="743">
        <v>45276</v>
      </c>
      <c r="B18006" s="97" t="s">
        <v>10341</v>
      </c>
      <c r="C18006" s="97" t="s">
        <v>561</v>
      </c>
      <c r="D18006" s="908" t="s">
        <v>12075</v>
      </c>
      <c r="E18006" s="182"/>
      <c r="F18006" s="182">
        <v>2200</v>
      </c>
      <c r="G18006" s="182">
        <f t="shared" ref="G18006:G18008" si="449">F18006-E18006</f>
        <v>2200</v>
      </c>
      <c r="H18006" s="715" t="s">
        <v>11958</v>
      </c>
    </row>
    <row r="18007" spans="1:8" ht="24" x14ac:dyDescent="0.2">
      <c r="A18007" s="743">
        <v>45280</v>
      </c>
      <c r="B18007" s="97" t="s">
        <v>9769</v>
      </c>
      <c r="C18007" s="97" t="s">
        <v>561</v>
      </c>
      <c r="D18007" s="818" t="s">
        <v>12101</v>
      </c>
      <c r="E18007" s="182"/>
      <c r="F18007" s="182">
        <v>5000000</v>
      </c>
      <c r="G18007" s="182">
        <f t="shared" si="449"/>
        <v>5000000</v>
      </c>
      <c r="H18007" s="715" t="s">
        <v>11958</v>
      </c>
    </row>
    <row r="18008" spans="1:8" ht="15" x14ac:dyDescent="0.2">
      <c r="A18008" s="743">
        <v>45283</v>
      </c>
      <c r="B18008" s="97" t="s">
        <v>10341</v>
      </c>
      <c r="C18008" s="97" t="s">
        <v>561</v>
      </c>
      <c r="D18008" s="908" t="s">
        <v>12074</v>
      </c>
      <c r="E18008" s="182"/>
      <c r="F18008" s="182">
        <v>550000</v>
      </c>
      <c r="G18008" s="182">
        <f t="shared" si="449"/>
        <v>550000</v>
      </c>
      <c r="H18008" s="715" t="s">
        <v>11958</v>
      </c>
    </row>
    <row r="18009" spans="1:8" ht="15" x14ac:dyDescent="0.2">
      <c r="A18009" s="743">
        <v>45283</v>
      </c>
      <c r="B18009" s="97" t="s">
        <v>10341</v>
      </c>
      <c r="C18009" s="97" t="s">
        <v>561</v>
      </c>
      <c r="D18009" s="908" t="s">
        <v>12074</v>
      </c>
      <c r="E18009" s="182"/>
      <c r="F18009" s="182">
        <v>600000</v>
      </c>
      <c r="G18009" s="182">
        <f t="shared" ref="G18009:G18014" si="450">F18009-E18009</f>
        <v>600000</v>
      </c>
      <c r="H18009" s="715" t="s">
        <v>11958</v>
      </c>
    </row>
    <row r="18010" spans="1:8" ht="15" x14ac:dyDescent="0.2">
      <c r="A18010" s="743">
        <v>45283</v>
      </c>
      <c r="B18010" s="97" t="s">
        <v>10341</v>
      </c>
      <c r="C18010" s="97" t="s">
        <v>561</v>
      </c>
      <c r="D18010" s="908" t="s">
        <v>12074</v>
      </c>
      <c r="E18010" s="182"/>
      <c r="F18010" s="182">
        <v>650000</v>
      </c>
      <c r="G18010" s="182">
        <f t="shared" si="450"/>
        <v>650000</v>
      </c>
      <c r="H18010" s="715" t="s">
        <v>11958</v>
      </c>
    </row>
    <row r="18011" spans="1:8" ht="15" x14ac:dyDescent="0.2">
      <c r="A18011" s="743">
        <v>45283</v>
      </c>
      <c r="B18011" s="97" t="s">
        <v>10341</v>
      </c>
      <c r="C18011" s="97" t="s">
        <v>561</v>
      </c>
      <c r="D18011" s="908" t="s">
        <v>12074</v>
      </c>
      <c r="E18011" s="182"/>
      <c r="F18011" s="182">
        <v>700000</v>
      </c>
      <c r="G18011" s="182">
        <f t="shared" si="450"/>
        <v>700000</v>
      </c>
      <c r="H18011" s="715" t="s">
        <v>11958</v>
      </c>
    </row>
    <row r="18012" spans="1:8" ht="15" x14ac:dyDescent="0.2">
      <c r="A18012" s="743">
        <v>45283</v>
      </c>
      <c r="B18012" s="97" t="s">
        <v>10341</v>
      </c>
      <c r="C18012" s="97" t="s">
        <v>561</v>
      </c>
      <c r="D18012" s="908" t="s">
        <v>12074</v>
      </c>
      <c r="E18012" s="182"/>
      <c r="F18012" s="182">
        <v>750000</v>
      </c>
      <c r="G18012" s="182">
        <f t="shared" si="450"/>
        <v>750000</v>
      </c>
      <c r="H18012" s="715" t="s">
        <v>11958</v>
      </c>
    </row>
    <row r="18013" spans="1:8" ht="15" x14ac:dyDescent="0.2">
      <c r="A18013" s="743">
        <v>45283</v>
      </c>
      <c r="B18013" s="97" t="s">
        <v>10341</v>
      </c>
      <c r="C18013" s="97" t="s">
        <v>561</v>
      </c>
      <c r="D18013" s="908" t="s">
        <v>12074</v>
      </c>
      <c r="E18013" s="182"/>
      <c r="F18013" s="182">
        <v>850000</v>
      </c>
      <c r="G18013" s="182">
        <f t="shared" si="450"/>
        <v>850000</v>
      </c>
      <c r="H18013" s="715" t="s">
        <v>11958</v>
      </c>
    </row>
    <row r="18014" spans="1:8" ht="15" x14ac:dyDescent="0.2">
      <c r="A18014" s="743">
        <v>45283</v>
      </c>
      <c r="B18014" s="97" t="s">
        <v>10341</v>
      </c>
      <c r="C18014" s="97" t="s">
        <v>561</v>
      </c>
      <c r="D18014" s="908" t="s">
        <v>12074</v>
      </c>
      <c r="E18014" s="182"/>
      <c r="F18014" s="182">
        <v>900000</v>
      </c>
      <c r="G18014" s="182">
        <f t="shared" si="450"/>
        <v>900000</v>
      </c>
      <c r="H18014" s="715" t="s">
        <v>11958</v>
      </c>
    </row>
    <row r="18015" spans="1:8" ht="15" x14ac:dyDescent="0.2">
      <c r="A18015" s="743">
        <v>45283</v>
      </c>
      <c r="B18015" s="97" t="s">
        <v>11020</v>
      </c>
      <c r="C18015" s="97" t="s">
        <v>561</v>
      </c>
      <c r="D18015" s="908" t="s">
        <v>12114</v>
      </c>
      <c r="E18015" s="182"/>
      <c r="F18015" s="182">
        <v>189553</v>
      </c>
      <c r="G18015" s="182">
        <f t="shared" ref="G18015:G18017" si="451">F18015-E18015</f>
        <v>189553</v>
      </c>
      <c r="H18015" s="715" t="s">
        <v>11958</v>
      </c>
    </row>
    <row r="18016" spans="1:8" ht="15" x14ac:dyDescent="0.2">
      <c r="A18016" s="743">
        <v>45283</v>
      </c>
      <c r="B18016" s="97" t="s">
        <v>11020</v>
      </c>
      <c r="C18016" s="97" t="s">
        <v>561</v>
      </c>
      <c r="D18016" s="908" t="s">
        <v>12114</v>
      </c>
      <c r="E18016" s="182"/>
      <c r="F18016" s="182">
        <v>472527</v>
      </c>
      <c r="G18016" s="182">
        <f t="shared" si="451"/>
        <v>472527</v>
      </c>
      <c r="H18016" s="715" t="s">
        <v>11958</v>
      </c>
    </row>
    <row r="18017" spans="1:8" ht="15" x14ac:dyDescent="0.2">
      <c r="A18017" s="743">
        <v>45286</v>
      </c>
      <c r="B18017" s="97" t="s">
        <v>3978</v>
      </c>
      <c r="C18017" s="97" t="s">
        <v>561</v>
      </c>
      <c r="D18017" s="908" t="s">
        <v>12127</v>
      </c>
      <c r="E18017" s="182"/>
      <c r="F18017" s="182">
        <v>333522</v>
      </c>
      <c r="G18017" s="182">
        <f t="shared" si="451"/>
        <v>333522</v>
      </c>
      <c r="H18017" s="715" t="s">
        <v>11958</v>
      </c>
    </row>
    <row r="18018" spans="1:8" ht="15" x14ac:dyDescent="0.2">
      <c r="A18018" s="743">
        <v>45287</v>
      </c>
      <c r="B18018" s="97" t="s">
        <v>8653</v>
      </c>
      <c r="C18018" s="97" t="s">
        <v>561</v>
      </c>
      <c r="D18018" s="908" t="s">
        <v>12176</v>
      </c>
      <c r="E18018" s="182"/>
      <c r="F18018" s="182">
        <v>561910</v>
      </c>
      <c r="G18018" s="182">
        <f t="shared" ref="G18018" si="452">F18018-E18018</f>
        <v>561910</v>
      </c>
      <c r="H18018" s="715" t="s">
        <v>11958</v>
      </c>
    </row>
    <row r="18019" spans="1:8" ht="15" x14ac:dyDescent="0.2">
      <c r="A18019" s="743">
        <v>45287</v>
      </c>
      <c r="B18019" s="97" t="s">
        <v>11746</v>
      </c>
      <c r="C18019" s="97" t="s">
        <v>561</v>
      </c>
      <c r="D18019" s="908" t="s">
        <v>12128</v>
      </c>
      <c r="E18019" s="182"/>
      <c r="F18019" s="182">
        <v>112665</v>
      </c>
      <c r="G18019" s="182">
        <f t="shared" ref="G18019" si="453">F18019-E18019</f>
        <v>112665</v>
      </c>
      <c r="H18019" s="715" t="s">
        <v>11958</v>
      </c>
    </row>
    <row r="18020" spans="1:8" ht="60" x14ac:dyDescent="0.2">
      <c r="A18020" s="743">
        <v>45288</v>
      </c>
      <c r="B18020" s="97" t="s">
        <v>11020</v>
      </c>
      <c r="C18020" s="97" t="s">
        <v>561</v>
      </c>
      <c r="D18020" s="818" t="s">
        <v>12175</v>
      </c>
      <c r="E18020" s="182"/>
      <c r="F18020" s="182">
        <v>4416116</v>
      </c>
      <c r="G18020" s="182">
        <f t="shared" ref="G18020:G18021" si="454">F18020-E18020</f>
        <v>4416116</v>
      </c>
      <c r="H18020" s="715" t="s">
        <v>11958</v>
      </c>
    </row>
    <row r="18021" spans="1:8" ht="60" x14ac:dyDescent="0.2">
      <c r="A18021" s="743">
        <v>45288</v>
      </c>
      <c r="B18021" s="97" t="s">
        <v>14</v>
      </c>
      <c r="C18021" s="97" t="s">
        <v>561</v>
      </c>
      <c r="D18021" s="818" t="s">
        <v>12174</v>
      </c>
      <c r="E18021" s="182"/>
      <c r="F18021" s="182">
        <v>132000</v>
      </c>
      <c r="G18021" s="182">
        <f t="shared" si="454"/>
        <v>132000</v>
      </c>
      <c r="H18021" s="715" t="s">
        <v>11958</v>
      </c>
    </row>
  </sheetData>
  <autoFilter ref="A1:P1802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2" sqref="C12"/>
    </sheetView>
  </sheetViews>
  <sheetFormatPr defaultColWidth="8.85546875" defaultRowHeight="18.75" x14ac:dyDescent="0.3"/>
  <cols>
    <col min="1" max="1" width="55.5703125" style="251" bestFit="1" customWidth="1"/>
    <col min="2" max="2" width="24.5703125" style="251" bestFit="1" customWidth="1"/>
    <col min="3" max="3" width="27.710937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1" t="s">
        <v>0</v>
      </c>
      <c r="B1" s="1141" t="s">
        <v>47</v>
      </c>
    </row>
    <row r="2" spans="1:11" hidden="1" x14ac:dyDescent="0.3">
      <c r="A2" s="1141" t="s">
        <v>2</v>
      </c>
      <c r="B2" s="1141" t="s">
        <v>47</v>
      </c>
    </row>
    <row r="3" spans="1:11" hidden="1" x14ac:dyDescent="0.3">
      <c r="A3" s="1141" t="s">
        <v>845</v>
      </c>
      <c r="B3" s="1141" t="s">
        <v>47</v>
      </c>
    </row>
    <row r="4" spans="1:11" ht="24" hidden="1" thickBot="1" x14ac:dyDescent="0.35">
      <c r="A4"/>
      <c r="B4"/>
      <c r="C4"/>
      <c r="D4"/>
      <c r="F4" s="101" t="s">
        <v>1779</v>
      </c>
      <c r="H4" s="1149" t="s">
        <v>1779</v>
      </c>
      <c r="I4" s="1149"/>
      <c r="J4" s="1149"/>
    </row>
    <row r="5" spans="1:11" ht="24" thickBot="1" x14ac:dyDescent="0.35">
      <c r="A5" s="1142" t="s">
        <v>4172</v>
      </c>
      <c r="B5" s="1143" t="s">
        <v>4169</v>
      </c>
      <c r="C5" s="1143" t="s">
        <v>4170</v>
      </c>
      <c r="D5" s="1143" t="s">
        <v>4171</v>
      </c>
      <c r="E5" s="355"/>
      <c r="H5" s="1149"/>
      <c r="I5" s="1149"/>
      <c r="J5" s="1149"/>
      <c r="K5" s="1033" t="s">
        <v>10972</v>
      </c>
    </row>
    <row r="6" spans="1:11" ht="26.25" x14ac:dyDescent="0.4">
      <c r="A6" s="751" t="s">
        <v>12021</v>
      </c>
      <c r="B6" s="752">
        <v>6718800</v>
      </c>
      <c r="C6" s="752"/>
      <c r="D6" s="752">
        <v>-6718800</v>
      </c>
      <c r="F6" s="710" t="s">
        <v>155</v>
      </c>
      <c r="G6" s="711" t="s">
        <v>2636</v>
      </c>
      <c r="H6" s="711" t="s">
        <v>7761</v>
      </c>
      <c r="I6" s="710" t="s">
        <v>2638</v>
      </c>
    </row>
    <row r="7" spans="1:11" ht="26.25" x14ac:dyDescent="0.4">
      <c r="A7" s="751" t="s">
        <v>11738</v>
      </c>
      <c r="B7" s="752">
        <v>1129786</v>
      </c>
      <c r="C7" s="752">
        <v>2600000</v>
      </c>
      <c r="D7" s="752">
        <v>1470214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11631</v>
      </c>
      <c r="B8" s="752">
        <v>890554</v>
      </c>
      <c r="C8" s="752"/>
      <c r="D8" s="752">
        <v>-890554</v>
      </c>
      <c r="F8" s="708" t="s">
        <v>4760</v>
      </c>
      <c r="G8" s="709">
        <f t="shared" si="0"/>
        <v>10957853.041129032</v>
      </c>
      <c r="H8" s="709">
        <f>VLOOKUP(F8,'Project wise Supplier balance'!$A$6:$D$91,4,0)</f>
        <v>99334</v>
      </c>
      <c r="I8" s="706">
        <f t="shared" si="1"/>
        <v>10858519.041129032</v>
      </c>
    </row>
    <row r="9" spans="1:11" ht="26.25" x14ac:dyDescent="0.4">
      <c r="A9" s="751" t="s">
        <v>11566</v>
      </c>
      <c r="B9" s="752">
        <v>2660314</v>
      </c>
      <c r="C9" s="752"/>
      <c r="D9" s="752">
        <v>-2660314</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11459</v>
      </c>
      <c r="B11" s="752">
        <v>38020</v>
      </c>
      <c r="C11" s="752"/>
      <c r="D11" s="752">
        <v>-38020</v>
      </c>
      <c r="F11" s="708" t="s">
        <v>7191</v>
      </c>
      <c r="G11" s="709">
        <f t="shared" si="0"/>
        <v>27649</v>
      </c>
      <c r="H11" s="709">
        <f>VLOOKUP(F11,'Project wise Supplier balance'!$A$6:$D$91,4,0)</f>
        <v>0</v>
      </c>
      <c r="I11" s="706">
        <f t="shared" si="1"/>
        <v>27649</v>
      </c>
    </row>
    <row r="12" spans="1:11" ht="26.25" x14ac:dyDescent="0.4">
      <c r="A12" s="751" t="s">
        <v>11191</v>
      </c>
      <c r="B12" s="752">
        <v>978658</v>
      </c>
      <c r="C12" s="752">
        <v>1000000</v>
      </c>
      <c r="D12" s="752">
        <v>21342</v>
      </c>
      <c r="F12" s="708" t="s">
        <v>7132</v>
      </c>
      <c r="G12" s="709">
        <f t="shared" si="0"/>
        <v>5665632</v>
      </c>
      <c r="H12" s="709">
        <f>VLOOKUP(F12,'Project wise Supplier balance'!$A$6:$D$91,4,0)</f>
        <v>940</v>
      </c>
      <c r="I12" s="706">
        <f t="shared" si="1"/>
        <v>5664692</v>
      </c>
    </row>
    <row r="13" spans="1:11" ht="26.25" x14ac:dyDescent="0.4">
      <c r="A13" s="751" t="s">
        <v>11389</v>
      </c>
      <c r="B13" s="752">
        <v>570260</v>
      </c>
      <c r="C13" s="752">
        <v>1300000</v>
      </c>
      <c r="D13" s="752">
        <v>729740</v>
      </c>
      <c r="F13" s="708" t="s">
        <v>6568</v>
      </c>
      <c r="G13" s="709">
        <f t="shared" si="0"/>
        <v>2445161</v>
      </c>
      <c r="H13" s="709" t="e">
        <f>VLOOKUP(F13,'Project wise Supplier balance'!$A$6:$D$91,4,0)</f>
        <v>#N/A</v>
      </c>
      <c r="I13" s="706" t="e">
        <f t="shared" si="1"/>
        <v>#N/A</v>
      </c>
    </row>
    <row r="14" spans="1:11" ht="26.25" x14ac:dyDescent="0.4">
      <c r="A14" s="751" t="s">
        <v>11120</v>
      </c>
      <c r="B14" s="752">
        <v>249580</v>
      </c>
      <c r="C14" s="752">
        <v>900000</v>
      </c>
      <c r="D14" s="752">
        <v>650420</v>
      </c>
      <c r="F14" s="708" t="s">
        <v>6575</v>
      </c>
      <c r="G14" s="709">
        <f t="shared" si="0"/>
        <v>1915801.3763440857</v>
      </c>
      <c r="H14" s="709" t="e">
        <f>VLOOKUP(F14,'Project wise Supplier balance'!$A$6:$D$91,4,0)</f>
        <v>#N/A</v>
      </c>
      <c r="I14" s="706" t="e">
        <f t="shared" si="1"/>
        <v>#N/A</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11021</v>
      </c>
      <c r="B16" s="752">
        <v>16000913.333333334</v>
      </c>
      <c r="C16" s="752">
        <v>27083716</v>
      </c>
      <c r="D16" s="752">
        <v>11082802.666666668</v>
      </c>
      <c r="F16" s="708" t="s">
        <v>6562</v>
      </c>
      <c r="G16" s="709">
        <f t="shared" si="0"/>
        <v>4541791.3617511522</v>
      </c>
      <c r="H16" s="709">
        <f>VLOOKUP(F16,'Project wise Supplier balance'!$A$6:$D$91,4,0)</f>
        <v>0</v>
      </c>
      <c r="I16" s="706">
        <f t="shared" si="1"/>
        <v>4541791.3617511522</v>
      </c>
    </row>
    <row r="17" spans="1:9" ht="26.25" x14ac:dyDescent="0.4">
      <c r="A17" s="751" t="s">
        <v>10686</v>
      </c>
      <c r="B17" s="752">
        <v>30511997.333333336</v>
      </c>
      <c r="C17" s="752">
        <v>35032291</v>
      </c>
      <c r="D17" s="752">
        <v>4520293.6666666679</v>
      </c>
      <c r="F17" s="708" t="s">
        <v>7627</v>
      </c>
      <c r="G17" s="709">
        <f t="shared" si="0"/>
        <v>946445.53225806449</v>
      </c>
      <c r="H17" s="709">
        <f>VLOOKUP(F17,'Project wise Supplier balance'!$A$6:$D$91,4,0)</f>
        <v>0</v>
      </c>
      <c r="I17" s="706">
        <f t="shared" si="1"/>
        <v>946445.53225806449</v>
      </c>
    </row>
    <row r="18" spans="1:9" ht="26.25" x14ac:dyDescent="0.4">
      <c r="A18" s="751" t="s">
        <v>10488</v>
      </c>
      <c r="B18" s="752">
        <v>3506345</v>
      </c>
      <c r="C18" s="752">
        <v>3000000</v>
      </c>
      <c r="D18" s="752">
        <v>-506345</v>
      </c>
      <c r="F18" s="708" t="s">
        <v>7015</v>
      </c>
      <c r="G18" s="709">
        <f t="shared" si="0"/>
        <v>1351664</v>
      </c>
      <c r="H18" s="709" t="e">
        <f>VLOOKUP(F18,'Project wise Supplier balance'!$A$6:$D$91,4,0)</f>
        <v>#N/A</v>
      </c>
      <c r="I18" s="706" t="e">
        <f t="shared" si="1"/>
        <v>#N/A</v>
      </c>
    </row>
    <row r="19" spans="1:9" ht="26.25" x14ac:dyDescent="0.4">
      <c r="A19" s="751" t="s">
        <v>10447</v>
      </c>
      <c r="B19" s="752">
        <v>4444152</v>
      </c>
      <c r="C19" s="752">
        <v>6586000</v>
      </c>
      <c r="D19" s="752">
        <v>2141848</v>
      </c>
      <c r="F19" s="708" t="s">
        <v>6706</v>
      </c>
      <c r="G19" s="709">
        <f t="shared" si="0"/>
        <v>67087</v>
      </c>
      <c r="H19" s="709" t="e">
        <f>VLOOKUP(F19,'Project wise Supplier balance'!$A$6:$D$91,4,0)</f>
        <v>#N/A</v>
      </c>
      <c r="I19" s="706" t="e">
        <f t="shared" si="1"/>
        <v>#N/A</v>
      </c>
    </row>
    <row r="20" spans="1:9" ht="26.25" x14ac:dyDescent="0.4">
      <c r="A20" s="751" t="s">
        <v>10405</v>
      </c>
      <c r="B20" s="752">
        <v>3756648.4623655914</v>
      </c>
      <c r="C20" s="752">
        <v>2000000</v>
      </c>
      <c r="D20" s="752">
        <v>-1756648.4623655914</v>
      </c>
      <c r="F20" s="708" t="s">
        <v>7177</v>
      </c>
      <c r="G20" s="709">
        <f t="shared" si="0"/>
        <v>641998.78494623653</v>
      </c>
      <c r="H20" s="709" t="e">
        <f>VLOOKUP(F20,'Project wise Supplier balance'!$A$6:$D$91,4,0)</f>
        <v>#N/A</v>
      </c>
      <c r="I20" s="706" t="e">
        <f t="shared" si="1"/>
        <v>#N/A</v>
      </c>
    </row>
    <row r="21" spans="1:9" ht="26.25" x14ac:dyDescent="0.4">
      <c r="A21" s="751" t="s">
        <v>10341</v>
      </c>
      <c r="B21" s="752">
        <v>15116413.333333334</v>
      </c>
      <c r="C21" s="752">
        <v>25920080</v>
      </c>
      <c r="D21" s="752">
        <v>10803666.666666666</v>
      </c>
      <c r="F21" s="708" t="s">
        <v>7733</v>
      </c>
      <c r="G21" s="709">
        <f t="shared" si="0"/>
        <v>702698.51</v>
      </c>
      <c r="H21" s="709">
        <f>VLOOKUP(F21,'Project wise Supplier balance'!$A$6:$D$91,4,0)</f>
        <v>0</v>
      </c>
      <c r="I21" s="706">
        <f t="shared" si="1"/>
        <v>702698.51</v>
      </c>
    </row>
    <row r="22" spans="1:9" ht="26.25" x14ac:dyDescent="0.4">
      <c r="A22" s="751" t="s">
        <v>10253</v>
      </c>
      <c r="B22" s="752">
        <v>6605122</v>
      </c>
      <c r="C22" s="752">
        <v>7704349</v>
      </c>
      <c r="D22" s="752">
        <v>1099227</v>
      </c>
      <c r="F22" s="708" t="s">
        <v>6463</v>
      </c>
      <c r="G22" s="709">
        <f t="shared" si="0"/>
        <v>-209739.22580645164</v>
      </c>
      <c r="H22" s="709">
        <f>VLOOKUP(F22,'Project wise Supplier balance'!$A$6:$D$91,4,0)</f>
        <v>80843</v>
      </c>
      <c r="I22" s="706">
        <f t="shared" si="1"/>
        <v>-290582.22580645164</v>
      </c>
    </row>
    <row r="23" spans="1:9" ht="26.25" x14ac:dyDescent="0.4">
      <c r="A23" s="751" t="s">
        <v>10231</v>
      </c>
      <c r="B23" s="752">
        <v>83200</v>
      </c>
      <c r="C23" s="752">
        <v>0</v>
      </c>
      <c r="D23" s="752">
        <v>-83200</v>
      </c>
      <c r="F23" s="708" t="s">
        <v>7811</v>
      </c>
      <c r="G23" s="709">
        <f t="shared" si="0"/>
        <v>301911.87096774194</v>
      </c>
      <c r="H23" s="709">
        <f>VLOOKUP(F23,'Project wise Supplier balance'!$A$6:$D$91,4,0)</f>
        <v>0</v>
      </c>
      <c r="I23" s="706">
        <f t="shared" si="1"/>
        <v>301911.87096774194</v>
      </c>
    </row>
    <row r="24" spans="1:9" ht="26.25" x14ac:dyDescent="0.4">
      <c r="A24" s="751" t="s">
        <v>10132</v>
      </c>
      <c r="B24" s="752">
        <v>6879313.5</v>
      </c>
      <c r="C24" s="752">
        <v>3520000</v>
      </c>
      <c r="D24" s="752">
        <v>-3359313.5</v>
      </c>
      <c r="F24" s="708" t="s">
        <v>7825</v>
      </c>
      <c r="G24" s="709" t="e">
        <f t="shared" si="0"/>
        <v>#N/A</v>
      </c>
      <c r="H24" s="709" t="e">
        <f>VLOOKUP(F24,'Project wise Supplier balance'!$A$6:$D$91,4,0)</f>
        <v>#N/A</v>
      </c>
      <c r="I24" s="706" t="e">
        <f t="shared" si="1"/>
        <v>#N/A</v>
      </c>
    </row>
    <row r="25" spans="1:9" ht="26.25" x14ac:dyDescent="0.4">
      <c r="A25" s="751" t="s">
        <v>9940</v>
      </c>
      <c r="B25" s="752">
        <v>19022255</v>
      </c>
      <c r="C25" s="752">
        <v>19830000</v>
      </c>
      <c r="D25" s="752">
        <v>807745</v>
      </c>
    </row>
    <row r="26" spans="1:9" ht="26.25" x14ac:dyDescent="0.4">
      <c r="A26" s="751" t="s">
        <v>9877</v>
      </c>
      <c r="B26" s="752">
        <v>16061004</v>
      </c>
      <c r="C26" s="752">
        <v>19855650</v>
      </c>
      <c r="D26" s="752">
        <v>3794646</v>
      </c>
    </row>
    <row r="27" spans="1:9" ht="26.25" x14ac:dyDescent="0.4">
      <c r="A27" s="751" t="s">
        <v>9769</v>
      </c>
      <c r="B27" s="752">
        <v>4746540.9032258065</v>
      </c>
      <c r="C27" s="752">
        <v>13221233</v>
      </c>
      <c r="D27" s="752">
        <v>8474692.0967741944</v>
      </c>
    </row>
    <row r="28" spans="1:9" ht="26.25" x14ac:dyDescent="0.4">
      <c r="A28" s="751" t="s">
        <v>9572</v>
      </c>
      <c r="B28" s="752">
        <v>2095832</v>
      </c>
      <c r="C28" s="752">
        <v>2722000</v>
      </c>
      <c r="D28" s="752">
        <v>626168</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22811005.833333332</v>
      </c>
      <c r="C32" s="752">
        <v>19140130</v>
      </c>
      <c r="D32" s="752">
        <v>-3670875.833333334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3436259</v>
      </c>
      <c r="D35" s="752">
        <v>-1191633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146" t="s">
        <v>6565</v>
      </c>
      <c r="B42" s="1145">
        <v>2808804</v>
      </c>
      <c r="C42" s="1145">
        <v>4926982</v>
      </c>
      <c r="D42" s="1145">
        <v>2118178</v>
      </c>
    </row>
    <row r="43" spans="1:9" ht="26.25" x14ac:dyDescent="0.4">
      <c r="A43" s="1146" t="s">
        <v>6568</v>
      </c>
      <c r="B43" s="1145">
        <v>7639492</v>
      </c>
      <c r="C43" s="1145">
        <v>10084653</v>
      </c>
      <c r="D43" s="1145">
        <v>2445161</v>
      </c>
      <c r="F43" s="298"/>
      <c r="G43" s="707"/>
      <c r="H43" s="707"/>
      <c r="I43" s="298"/>
    </row>
    <row r="44" spans="1:9" ht="26.25" x14ac:dyDescent="0.4">
      <c r="A44" s="1146" t="s">
        <v>7191</v>
      </c>
      <c r="B44" s="1145">
        <v>2367767</v>
      </c>
      <c r="C44" s="1145">
        <v>2395416</v>
      </c>
      <c r="D44" s="1145">
        <v>27649</v>
      </c>
      <c r="F44" s="298"/>
      <c r="G44" s="707"/>
      <c r="H44" s="707"/>
      <c r="I44" s="298"/>
    </row>
    <row r="45" spans="1:9" ht="26.25" x14ac:dyDescent="0.4">
      <c r="A45" s="1146" t="s">
        <v>6463</v>
      </c>
      <c r="B45" s="1145">
        <v>4913171.2258064514</v>
      </c>
      <c r="C45" s="1145">
        <v>4645812</v>
      </c>
      <c r="D45" s="1145">
        <v>-209739.22580645164</v>
      </c>
      <c r="F45" s="298"/>
      <c r="G45" s="707"/>
      <c r="H45" s="707"/>
      <c r="I45" s="298"/>
    </row>
    <row r="46" spans="1:9" ht="26.25" x14ac:dyDescent="0.4">
      <c r="A46" s="1146" t="s">
        <v>18</v>
      </c>
      <c r="B46" s="1145">
        <v>2368025.1605222733</v>
      </c>
      <c r="C46" s="1145">
        <v>3296750</v>
      </c>
      <c r="D46" s="1145">
        <v>938724.83947772672</v>
      </c>
      <c r="F46" s="298"/>
      <c r="G46" s="707"/>
      <c r="H46" s="707"/>
      <c r="I46" s="298"/>
    </row>
    <row r="47" spans="1:9" s="298" customFormat="1" ht="26.25" x14ac:dyDescent="0.4">
      <c r="A47" s="1146" t="s">
        <v>8032</v>
      </c>
      <c r="B47" s="1145">
        <v>4397458</v>
      </c>
      <c r="C47" s="1145">
        <v>6566988</v>
      </c>
      <c r="D47" s="1145">
        <v>2169530</v>
      </c>
      <c r="G47" s="707"/>
      <c r="H47" s="707"/>
    </row>
    <row r="48" spans="1:9" s="298" customFormat="1" ht="26.25" x14ac:dyDescent="0.4">
      <c r="A48" s="1146" t="s">
        <v>7896</v>
      </c>
      <c r="B48" s="1145">
        <v>781154</v>
      </c>
      <c r="C48" s="1145">
        <v>1300000</v>
      </c>
      <c r="D48" s="1145">
        <v>518846</v>
      </c>
      <c r="G48" s="707"/>
      <c r="H48" s="707"/>
    </row>
    <row r="49" spans="1:8" s="298" customFormat="1" ht="26.25" x14ac:dyDescent="0.4">
      <c r="A49" s="1146" t="s">
        <v>7811</v>
      </c>
      <c r="B49" s="1145">
        <v>428088.12903225806</v>
      </c>
      <c r="C49" s="1145">
        <v>730000</v>
      </c>
      <c r="D49" s="1145">
        <v>301911.87096774194</v>
      </c>
      <c r="G49" s="707"/>
      <c r="H49" s="707"/>
    </row>
    <row r="50" spans="1:8" s="298" customFormat="1" ht="26.25" x14ac:dyDescent="0.4">
      <c r="A50" s="1146" t="s">
        <v>4760</v>
      </c>
      <c r="B50" s="1145">
        <v>4198143.8588709673</v>
      </c>
      <c r="C50" s="1145">
        <v>15155996.9</v>
      </c>
      <c r="D50" s="1145">
        <v>10957853.041129032</v>
      </c>
      <c r="G50" s="707"/>
      <c r="H50" s="707"/>
    </row>
    <row r="51" spans="1:8" s="298" customFormat="1" ht="26.25" x14ac:dyDescent="0.4">
      <c r="A51" s="1146" t="s">
        <v>5862</v>
      </c>
      <c r="B51" s="1145">
        <v>3130611.7334869434</v>
      </c>
      <c r="C51" s="1145">
        <v>3500000</v>
      </c>
      <c r="D51" s="1145">
        <v>369388.26651305659</v>
      </c>
      <c r="G51" s="707"/>
      <c r="H51" s="707"/>
    </row>
    <row r="52" spans="1:8" s="298" customFormat="1" ht="26.25" x14ac:dyDescent="0.4">
      <c r="A52" s="1146" t="s">
        <v>3979</v>
      </c>
      <c r="B52" s="1145">
        <v>14130246.334058346</v>
      </c>
      <c r="C52" s="1145">
        <v>18645258</v>
      </c>
      <c r="D52" s="1145">
        <v>4532842.6659416538</v>
      </c>
      <c r="G52" s="707"/>
      <c r="H52" s="707"/>
    </row>
    <row r="53" spans="1:8" s="298" customFormat="1" ht="26.25" x14ac:dyDescent="0.4">
      <c r="A53" s="1146" t="s">
        <v>3978</v>
      </c>
      <c r="B53" s="1145">
        <v>9029498.1807199772</v>
      </c>
      <c r="C53" s="1145">
        <v>15112391</v>
      </c>
      <c r="D53" s="1145">
        <v>6086271.8515380863</v>
      </c>
      <c r="G53" s="707"/>
      <c r="H53" s="707"/>
    </row>
    <row r="54" spans="1:8" s="298" customFormat="1" ht="26.25" x14ac:dyDescent="0.4">
      <c r="A54" s="1146" t="s">
        <v>6157</v>
      </c>
      <c r="B54" s="1145">
        <v>289848</v>
      </c>
      <c r="C54" s="1145">
        <v>1337000</v>
      </c>
      <c r="D54" s="1145">
        <v>1047152</v>
      </c>
      <c r="G54" s="707"/>
      <c r="H54" s="707"/>
    </row>
    <row r="55" spans="1:8" s="298" customFormat="1" ht="26.25" x14ac:dyDescent="0.4">
      <c r="A55" s="1146" t="s">
        <v>1407</v>
      </c>
      <c r="B55" s="1145">
        <v>114510981.94410785</v>
      </c>
      <c r="C55" s="1145">
        <v>130502260.09999999</v>
      </c>
      <c r="D55" s="1145">
        <v>16037003.15589213</v>
      </c>
      <c r="G55" s="707"/>
      <c r="H55" s="707"/>
    </row>
    <row r="56" spans="1:8" s="298" customFormat="1" ht="26.25" x14ac:dyDescent="0.4">
      <c r="A56" s="1146" t="s">
        <v>2957</v>
      </c>
      <c r="B56" s="1145">
        <v>97556794.74362056</v>
      </c>
      <c r="C56" s="1145">
        <v>137552234</v>
      </c>
      <c r="D56" s="1145">
        <v>39998531.25637947</v>
      </c>
      <c r="G56" s="707"/>
      <c r="H56" s="707"/>
    </row>
    <row r="57" spans="1:8" s="298" customFormat="1" ht="26.25" x14ac:dyDescent="0.4">
      <c r="A57" s="1146" t="s">
        <v>7733</v>
      </c>
      <c r="B57" s="1145">
        <v>2210566</v>
      </c>
      <c r="C57" s="1145">
        <v>2913264.51</v>
      </c>
      <c r="D57" s="1145">
        <v>702698.51</v>
      </c>
      <c r="G57" s="707"/>
      <c r="H57" s="707"/>
    </row>
    <row r="58" spans="1:8" s="298" customFormat="1" ht="26.25" x14ac:dyDescent="0.4">
      <c r="A58" s="1146" t="s">
        <v>7177</v>
      </c>
      <c r="B58" s="1145">
        <v>3206398.2150537632</v>
      </c>
      <c r="C58" s="1145">
        <v>3848397</v>
      </c>
      <c r="D58" s="1145">
        <v>641998.78494623653</v>
      </c>
      <c r="G58" s="707"/>
      <c r="H58" s="707"/>
    </row>
    <row r="59" spans="1:8" s="298" customFormat="1" ht="26.25" x14ac:dyDescent="0.4">
      <c r="A59" s="1146" t="s">
        <v>7132</v>
      </c>
      <c r="B59" s="1145">
        <v>18681972</v>
      </c>
      <c r="C59" s="1145">
        <v>24347604</v>
      </c>
      <c r="D59" s="1145">
        <v>5665632</v>
      </c>
      <c r="G59" s="707"/>
      <c r="H59" s="707"/>
    </row>
    <row r="60" spans="1:8" s="298" customFormat="1" ht="26.25" x14ac:dyDescent="0.4">
      <c r="A60" s="1146" t="s">
        <v>6562</v>
      </c>
      <c r="B60" s="1145">
        <v>5051519.9715821808</v>
      </c>
      <c r="C60" s="1145">
        <v>9568884</v>
      </c>
      <c r="D60" s="1145">
        <v>4541791.3617511522</v>
      </c>
      <c r="G60" s="707"/>
      <c r="H60" s="707"/>
    </row>
    <row r="61" spans="1:8" s="298" customFormat="1" ht="26.25" x14ac:dyDescent="0.4">
      <c r="A61" s="1146" t="s">
        <v>7627</v>
      </c>
      <c r="B61" s="1145">
        <v>2463913.4677419355</v>
      </c>
      <c r="C61" s="1145">
        <v>3410359</v>
      </c>
      <c r="D61" s="1145">
        <v>946445.53225806449</v>
      </c>
      <c r="G61" s="707"/>
      <c r="H61" s="707"/>
    </row>
    <row r="62" spans="1:8" s="298" customFormat="1" ht="26.25" x14ac:dyDescent="0.4">
      <c r="A62" s="1146" t="s">
        <v>7015</v>
      </c>
      <c r="B62" s="1145">
        <v>3524112</v>
      </c>
      <c r="C62" s="1145">
        <v>4875776</v>
      </c>
      <c r="D62" s="1145">
        <v>1351664</v>
      </c>
      <c r="G62" s="707"/>
      <c r="H62" s="707"/>
    </row>
    <row r="63" spans="1:8" s="298" customFormat="1" ht="26.25" x14ac:dyDescent="0.4">
      <c r="A63" s="1146" t="s">
        <v>6706</v>
      </c>
      <c r="B63" s="1145">
        <v>381763</v>
      </c>
      <c r="C63" s="1145">
        <v>448850</v>
      </c>
      <c r="D63" s="1145">
        <v>67087</v>
      </c>
      <c r="G63" s="707"/>
      <c r="H63" s="707"/>
    </row>
    <row r="64" spans="1:8" s="298" customFormat="1" ht="26.25" x14ac:dyDescent="0.4">
      <c r="A64" s="1146" t="s">
        <v>6575</v>
      </c>
      <c r="B64" s="1145">
        <v>11348698.623655912</v>
      </c>
      <c r="C64" s="1145">
        <v>13264500</v>
      </c>
      <c r="D64" s="1145">
        <v>1915801.3763440857</v>
      </c>
      <c r="G64" s="707"/>
      <c r="H64" s="707"/>
    </row>
    <row r="65" spans="1:8" s="298" customFormat="1" ht="26.25" x14ac:dyDescent="0.4">
      <c r="A65" s="1146" t="s">
        <v>2675</v>
      </c>
      <c r="B65" s="1145">
        <v>26687909.699682843</v>
      </c>
      <c r="C65" s="1145">
        <v>36731542</v>
      </c>
      <c r="D65" s="1145">
        <v>10068965.30031715</v>
      </c>
      <c r="G65" s="707"/>
      <c r="H65" s="707"/>
    </row>
    <row r="66" spans="1:8" s="298" customFormat="1" ht="26.25" x14ac:dyDescent="0.4">
      <c r="A66" s="1146" t="s">
        <v>5593</v>
      </c>
      <c r="B66" s="1145">
        <v>678790.36290322582</v>
      </c>
      <c r="C66" s="1145">
        <v>872151</v>
      </c>
      <c r="D66" s="1145">
        <v>193360.63709677418</v>
      </c>
      <c r="G66" s="707"/>
      <c r="H66" s="707"/>
    </row>
    <row r="67" spans="1:8" s="298" customFormat="1" ht="26.25" x14ac:dyDescent="0.4">
      <c r="A67" s="1146" t="s">
        <v>5691</v>
      </c>
      <c r="B67" s="1145">
        <v>2512284.75</v>
      </c>
      <c r="C67" s="1145">
        <v>3685007</v>
      </c>
      <c r="D67" s="1145">
        <v>1236944.25</v>
      </c>
      <c r="G67" s="707"/>
      <c r="H67" s="707"/>
    </row>
    <row r="68" spans="1:8" s="298" customFormat="1" ht="26.25" x14ac:dyDescent="0.4">
      <c r="A68" s="1146" t="s">
        <v>5095</v>
      </c>
      <c r="B68" s="1145">
        <v>4445446.3494623657</v>
      </c>
      <c r="C68" s="1145">
        <v>6341262</v>
      </c>
      <c r="D68" s="1145">
        <v>1895815.6505376345</v>
      </c>
      <c r="G68" s="707"/>
      <c r="H68" s="707"/>
    </row>
    <row r="69" spans="1:8" s="298" customFormat="1" ht="26.25" x14ac:dyDescent="0.4">
      <c r="A69" s="1146" t="s">
        <v>5667</v>
      </c>
      <c r="B69" s="1145">
        <v>1142182.75</v>
      </c>
      <c r="C69" s="1145">
        <v>2131308</v>
      </c>
      <c r="D69" s="1145">
        <v>989125.25</v>
      </c>
      <c r="G69" s="707"/>
      <c r="H69" s="707"/>
    </row>
    <row r="70" spans="1:8" s="298" customFormat="1" ht="26.25" x14ac:dyDescent="0.4">
      <c r="A70" s="1146" t="s">
        <v>82</v>
      </c>
      <c r="B70" s="1145">
        <v>4379244</v>
      </c>
      <c r="C70" s="1145">
        <v>10411961</v>
      </c>
      <c r="D70" s="1145">
        <v>6032717</v>
      </c>
      <c r="G70" s="707"/>
      <c r="H70" s="707"/>
    </row>
    <row r="71" spans="1:8" s="298" customFormat="1" ht="26.25" x14ac:dyDescent="0.4">
      <c r="A71" s="1146" t="s">
        <v>154</v>
      </c>
      <c r="B71" s="1145">
        <v>6704728</v>
      </c>
      <c r="C71" s="1145">
        <v>10075309</v>
      </c>
      <c r="D71" s="1145">
        <v>3380173</v>
      </c>
      <c r="G71" s="707"/>
      <c r="H71" s="707"/>
    </row>
    <row r="72" spans="1:8" s="298" customFormat="1" ht="26.25" x14ac:dyDescent="0.4">
      <c r="A72" s="1146" t="s">
        <v>2109</v>
      </c>
      <c r="B72" s="1145">
        <v>5185502.0489631332</v>
      </c>
      <c r="C72" s="1145">
        <v>6644055</v>
      </c>
      <c r="D72" s="1145">
        <v>1458552.9510368668</v>
      </c>
      <c r="G72" s="707"/>
      <c r="H72" s="707"/>
    </row>
    <row r="73" spans="1:8" s="298" customFormat="1" ht="26.25" x14ac:dyDescent="0.4">
      <c r="A73" s="1146" t="s">
        <v>2810</v>
      </c>
      <c r="B73" s="1145">
        <v>45546316.695372485</v>
      </c>
      <c r="C73" s="1145">
        <v>60651110</v>
      </c>
      <c r="D73" s="1145">
        <v>15104793.304627493</v>
      </c>
      <c r="G73" s="707"/>
      <c r="H73" s="707"/>
    </row>
    <row r="74" spans="1:8" s="298" customFormat="1" ht="26.25" x14ac:dyDescent="0.4">
      <c r="A74" s="1146" t="s">
        <v>2571</v>
      </c>
      <c r="B74" s="1145">
        <v>1543068.4838709678</v>
      </c>
      <c r="C74" s="1145">
        <v>2378225</v>
      </c>
      <c r="D74" s="1145">
        <v>835156.51612903224</v>
      </c>
      <c r="G74" s="707"/>
      <c r="H74" s="707"/>
    </row>
    <row r="75" spans="1:8" s="298" customFormat="1" ht="26.25" x14ac:dyDescent="0.4">
      <c r="A75" s="1146" t="s">
        <v>75</v>
      </c>
      <c r="B75" s="1145">
        <v>389600</v>
      </c>
      <c r="C75" s="1145"/>
      <c r="D75" s="1145">
        <v>-389600</v>
      </c>
      <c r="G75" s="707"/>
      <c r="H75" s="707"/>
    </row>
    <row r="76" spans="1:8" s="298" customFormat="1" ht="26.25" x14ac:dyDescent="0.4">
      <c r="A76" s="1146" t="s">
        <v>1502</v>
      </c>
      <c r="B76" s="1145">
        <v>1943741.4677419357</v>
      </c>
      <c r="C76" s="1145">
        <v>3015886</v>
      </c>
      <c r="D76" s="1145">
        <v>1072144.5322580645</v>
      </c>
      <c r="G76" s="707"/>
      <c r="H76" s="707"/>
    </row>
    <row r="77" spans="1:8" s="298" customFormat="1" ht="26.25" x14ac:dyDescent="0.4">
      <c r="A77" s="1146" t="s">
        <v>37</v>
      </c>
      <c r="B77" s="1145">
        <v>15259116.794944117</v>
      </c>
      <c r="C77" s="1145">
        <v>22565993</v>
      </c>
      <c r="D77" s="1145">
        <v>7297528.7588193193</v>
      </c>
      <c r="G77" s="707"/>
      <c r="H77" s="707"/>
    </row>
    <row r="78" spans="1:8" s="298" customFormat="1" ht="26.25" x14ac:dyDescent="0.4">
      <c r="A78" s="1146" t="s">
        <v>11</v>
      </c>
      <c r="B78" s="1145">
        <v>1881153.2044930877</v>
      </c>
      <c r="C78" s="1145">
        <v>1656000</v>
      </c>
      <c r="D78" s="1145">
        <v>-230153.20449308754</v>
      </c>
      <c r="G78" s="707"/>
      <c r="H78" s="707"/>
    </row>
    <row r="79" spans="1:8" s="298" customFormat="1" ht="26.25" x14ac:dyDescent="0.4">
      <c r="A79" s="1146" t="s">
        <v>25</v>
      </c>
      <c r="B79" s="1145">
        <v>17932810.887096774</v>
      </c>
      <c r="C79" s="1145"/>
      <c r="D79" s="1145">
        <v>-17922810.887096774</v>
      </c>
      <c r="G79" s="707"/>
      <c r="H79" s="707"/>
    </row>
    <row r="80" spans="1:8" s="298" customFormat="1" ht="26.25" x14ac:dyDescent="0.4">
      <c r="A80" s="1146" t="s">
        <v>14</v>
      </c>
      <c r="B80" s="1145">
        <v>1090402</v>
      </c>
      <c r="C80" s="1145">
        <v>1573188</v>
      </c>
      <c r="D80" s="1145">
        <v>482786</v>
      </c>
      <c r="G80" s="707"/>
      <c r="H80" s="707"/>
    </row>
    <row r="81" spans="1:8" s="298" customFormat="1" ht="26.25" x14ac:dyDescent="0.4">
      <c r="A81" s="1146" t="s">
        <v>1703</v>
      </c>
      <c r="B81" s="1145">
        <v>1698566</v>
      </c>
      <c r="C81" s="1145"/>
      <c r="D81" s="1145">
        <v>-1698566</v>
      </c>
      <c r="G81" s="707"/>
      <c r="H81" s="707"/>
    </row>
    <row r="82" spans="1:8" s="298" customFormat="1" ht="26.25" x14ac:dyDescent="0.4">
      <c r="A82" s="1146" t="s">
        <v>16</v>
      </c>
      <c r="B82" s="1145">
        <v>21451339.691530842</v>
      </c>
      <c r="C82" s="1145">
        <v>50000</v>
      </c>
      <c r="D82" s="1145">
        <v>-21401380.885079227</v>
      </c>
      <c r="G82" s="707"/>
      <c r="H82" s="707"/>
    </row>
    <row r="83" spans="1:8" s="298" customFormat="1" ht="26.25" x14ac:dyDescent="0.4">
      <c r="A83" s="1146" t="s">
        <v>22</v>
      </c>
      <c r="B83" s="1145">
        <v>721543</v>
      </c>
      <c r="C83" s="1145">
        <v>1000426</v>
      </c>
      <c r="D83" s="1145">
        <v>278883</v>
      </c>
      <c r="G83" s="707"/>
      <c r="H83" s="707"/>
    </row>
    <row r="84" spans="1:8" s="298" customFormat="1" ht="26.25" x14ac:dyDescent="0.4">
      <c r="A84" s="1146" t="s">
        <v>2680</v>
      </c>
      <c r="B84" s="1145">
        <v>1592291.6774193549</v>
      </c>
      <c r="C84" s="1145">
        <v>2686275</v>
      </c>
      <c r="D84" s="1145">
        <v>1093983.3225806453</v>
      </c>
      <c r="G84" s="707"/>
      <c r="H84" s="707"/>
    </row>
    <row r="85" spans="1:8" s="298" customFormat="1" ht="26.25" x14ac:dyDescent="0.4">
      <c r="A85" s="1146" t="s">
        <v>5212</v>
      </c>
      <c r="B85" s="1145"/>
      <c r="C85" s="1145">
        <v>485141</v>
      </c>
      <c r="D85" s="1145">
        <v>485141</v>
      </c>
      <c r="G85" s="707"/>
      <c r="H85" s="707"/>
    </row>
    <row r="86" spans="1:8" s="298" customFormat="1" ht="26.25" x14ac:dyDescent="0.4">
      <c r="A86" s="1146" t="s">
        <v>6694</v>
      </c>
      <c r="B86" s="1145">
        <v>631720</v>
      </c>
      <c r="C86" s="1145">
        <v>1000000</v>
      </c>
      <c r="D86" s="1145">
        <v>368280</v>
      </c>
      <c r="G86" s="707"/>
      <c r="H86" s="707"/>
    </row>
    <row r="87" spans="1:8" s="298" customFormat="1" ht="26.25" x14ac:dyDescent="0.4">
      <c r="A87" s="1146" t="s">
        <v>6573</v>
      </c>
      <c r="B87" s="1145">
        <v>4971444.0025458178</v>
      </c>
      <c r="C87" s="1145">
        <v>7995733</v>
      </c>
      <c r="D87" s="1145">
        <v>3024288.9974541827</v>
      </c>
      <c r="G87" s="707"/>
      <c r="H87" s="707"/>
    </row>
    <row r="88" spans="1:8" s="298" customFormat="1" ht="26.25" x14ac:dyDescent="0.4">
      <c r="A88" s="1146" t="s">
        <v>6504</v>
      </c>
      <c r="B88" s="1145">
        <v>550023</v>
      </c>
      <c r="C88" s="1145">
        <v>1100470</v>
      </c>
      <c r="D88" s="1145">
        <v>550447</v>
      </c>
      <c r="G88" s="707"/>
      <c r="H88" s="707"/>
    </row>
    <row r="89" spans="1:8" s="298" customFormat="1" ht="26.25" x14ac:dyDescent="0.4">
      <c r="A89" s="1146" t="s">
        <v>5796</v>
      </c>
      <c r="B89" s="1145">
        <v>735045</v>
      </c>
      <c r="C89" s="1145">
        <v>1058484</v>
      </c>
      <c r="D89" s="1145">
        <v>323439</v>
      </c>
      <c r="G89" s="707"/>
      <c r="H89" s="707"/>
    </row>
    <row r="90" spans="1:8" s="298" customFormat="1" ht="26.25" x14ac:dyDescent="0.4">
      <c r="A90" s="1146" t="s">
        <v>5721</v>
      </c>
      <c r="B90" s="1145">
        <v>271826</v>
      </c>
      <c r="C90" s="1145">
        <v>563000</v>
      </c>
      <c r="D90" s="1145">
        <v>291174</v>
      </c>
      <c r="G90" s="707"/>
      <c r="H90" s="707"/>
    </row>
    <row r="91" spans="1:8" s="298" customFormat="1" ht="26.25" x14ac:dyDescent="0.4">
      <c r="A91" s="1146" t="s">
        <v>7843</v>
      </c>
      <c r="B91" s="1145"/>
      <c r="C91" s="1145">
        <v>64507</v>
      </c>
      <c r="D91" s="1145">
        <v>64507</v>
      </c>
      <c r="G91" s="707"/>
      <c r="H91" s="707"/>
    </row>
    <row r="92" spans="1:8" s="298" customFormat="1" ht="26.25" x14ac:dyDescent="0.4">
      <c r="A92" s="1146" t="s">
        <v>40</v>
      </c>
      <c r="B92" s="1145">
        <v>51386165.801987335</v>
      </c>
      <c r="C92" s="1145">
        <v>69560627</v>
      </c>
      <c r="D92" s="1145">
        <v>18225961.198012669</v>
      </c>
      <c r="G92" s="707"/>
      <c r="H92" s="707"/>
    </row>
    <row r="93" spans="1:8" s="298" customFormat="1" ht="26.25" x14ac:dyDescent="0.4">
      <c r="A93" s="1146" t="s">
        <v>5274</v>
      </c>
      <c r="B93" s="1145">
        <v>1808575</v>
      </c>
      <c r="C93" s="1145">
        <v>2875708</v>
      </c>
      <c r="D93" s="1145">
        <v>1067133</v>
      </c>
      <c r="G93" s="707"/>
      <c r="H93" s="707"/>
    </row>
    <row r="94" spans="1:8" s="298" customFormat="1" ht="26.25" x14ac:dyDescent="0.4">
      <c r="A94" s="1146" t="s">
        <v>3652</v>
      </c>
      <c r="B94" s="1145">
        <v>7385548</v>
      </c>
      <c r="C94" s="1145">
        <v>12071334</v>
      </c>
      <c r="D94" s="1145">
        <v>4685786</v>
      </c>
      <c r="G94" s="707"/>
      <c r="H94" s="707"/>
    </row>
    <row r="95" spans="1:8" s="298" customFormat="1" ht="26.25" x14ac:dyDescent="0.4">
      <c r="A95" s="1146" t="s">
        <v>3765</v>
      </c>
      <c r="B95" s="1145">
        <v>5642256.6693548393</v>
      </c>
      <c r="C95" s="1145">
        <v>6215763</v>
      </c>
      <c r="D95" s="1145">
        <v>573506.33064516122</v>
      </c>
      <c r="G95" s="707"/>
      <c r="H95" s="707"/>
    </row>
    <row r="96" spans="1:8" s="298" customFormat="1" ht="26.25" x14ac:dyDescent="0.4">
      <c r="A96" s="1146" t="s">
        <v>8932</v>
      </c>
      <c r="B96" s="1145">
        <v>785021</v>
      </c>
      <c r="C96" s="1145">
        <v>690021</v>
      </c>
      <c r="D96" s="1145">
        <v>-95000</v>
      </c>
      <c r="G96" s="707"/>
      <c r="H96" s="707"/>
    </row>
    <row r="97" spans="1:9" s="298" customFormat="1" ht="26.25" x14ac:dyDescent="0.4">
      <c r="A97" s="1146" t="s">
        <v>8997</v>
      </c>
      <c r="B97" s="1145">
        <v>84014</v>
      </c>
      <c r="C97" s="1145">
        <v>88818</v>
      </c>
      <c r="D97" s="1145">
        <v>4804</v>
      </c>
      <c r="G97" s="707"/>
      <c r="H97" s="707"/>
    </row>
    <row r="98" spans="1:9" s="298" customFormat="1" ht="26.25" x14ac:dyDescent="0.4">
      <c r="A98" s="1146" t="s">
        <v>9623</v>
      </c>
      <c r="B98" s="1145">
        <v>332250</v>
      </c>
      <c r="C98" s="1145"/>
      <c r="D98" s="1145">
        <v>-332250</v>
      </c>
      <c r="F98" s="4"/>
      <c r="G98" s="251"/>
      <c r="H98" s="251"/>
      <c r="I98" s="4"/>
    </row>
    <row r="99" spans="1:9" s="298" customFormat="1" ht="26.25" x14ac:dyDescent="0.4">
      <c r="A99" s="1146" t="s">
        <v>10482</v>
      </c>
      <c r="B99" s="1145">
        <v>25000</v>
      </c>
      <c r="C99" s="1145"/>
      <c r="D99" s="1145">
        <v>-25000</v>
      </c>
      <c r="F99" s="4"/>
      <c r="G99" s="251"/>
      <c r="H99" s="251"/>
      <c r="I99" s="4"/>
    </row>
    <row r="100" spans="1:9" s="298" customFormat="1" ht="26.25" x14ac:dyDescent="0.4">
      <c r="A100" s="1144" t="s">
        <v>11732</v>
      </c>
      <c r="B100" s="1145">
        <v>25000</v>
      </c>
      <c r="C100" s="1145"/>
      <c r="D100" s="1145">
        <v>-25000</v>
      </c>
      <c r="F100" s="4"/>
      <c r="G100" s="251"/>
      <c r="H100" s="251"/>
      <c r="I100" s="4"/>
    </row>
    <row r="101" spans="1:9" s="298" customFormat="1" ht="26.25" x14ac:dyDescent="0.4">
      <c r="A101" s="1144" t="s">
        <v>11746</v>
      </c>
      <c r="B101" s="1145">
        <v>80250</v>
      </c>
      <c r="C101" s="1145">
        <v>112665</v>
      </c>
      <c r="D101" s="1145">
        <v>32415</v>
      </c>
      <c r="F101" s="4"/>
      <c r="G101" s="251"/>
      <c r="H101" s="251"/>
      <c r="I101" s="4"/>
    </row>
    <row r="102" spans="1:9" ht="26.25" x14ac:dyDescent="0.4">
      <c r="A102" s="1144" t="s">
        <v>11758</v>
      </c>
      <c r="B102" s="1145">
        <v>500</v>
      </c>
      <c r="C102" s="1145"/>
      <c r="D102" s="1145">
        <v>-500</v>
      </c>
    </row>
    <row r="103" spans="1:9" ht="26.25" x14ac:dyDescent="0.4">
      <c r="A103" s="1144" t="s">
        <v>11938</v>
      </c>
      <c r="B103" s="1145">
        <v>36000</v>
      </c>
      <c r="C103" s="1145"/>
      <c r="D103" s="1145">
        <v>-36000</v>
      </c>
    </row>
    <row r="104" spans="1:9" ht="26.25" x14ac:dyDescent="0.4">
      <c r="A104" s="1144" t="s">
        <v>12006</v>
      </c>
      <c r="B104" s="1145">
        <v>70800</v>
      </c>
      <c r="C104" s="1145"/>
      <c r="D104" s="1145">
        <v>-70800</v>
      </c>
    </row>
    <row r="105" spans="1:9" ht="26.25" x14ac:dyDescent="0.4">
      <c r="A105" s="1146" t="s">
        <v>45</v>
      </c>
      <c r="B105" s="1145">
        <v>817161373.30197263</v>
      </c>
      <c r="C105" s="1145">
        <v>1018058881.9299999</v>
      </c>
      <c r="D105" s="1145">
        <v>201183535.35383379</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0" t="s">
        <v>11008</v>
      </c>
      <c r="B1" s="1091" t="s">
        <v>11009</v>
      </c>
      <c r="C1" s="1091" t="s">
        <v>11010</v>
      </c>
      <c r="D1" s="1091" t="s">
        <v>960</v>
      </c>
      <c r="E1" s="1091" t="s">
        <v>11011</v>
      </c>
      <c r="F1" s="1092"/>
      <c r="G1" s="1091" t="s">
        <v>3</v>
      </c>
      <c r="H1" s="1091" t="s">
        <v>11012</v>
      </c>
      <c r="I1" s="1091" t="s">
        <v>11022</v>
      </c>
      <c r="J1" s="1093" t="s">
        <v>11065</v>
      </c>
      <c r="K1" s="1093" t="s">
        <v>11133</v>
      </c>
      <c r="L1" s="1093" t="s">
        <v>11663</v>
      </c>
      <c r="M1" s="1094" t="s">
        <v>11134</v>
      </c>
    </row>
    <row r="2" spans="1:16" x14ac:dyDescent="0.25">
      <c r="A2" s="1089" t="s">
        <v>10341</v>
      </c>
      <c r="B2" s="1150" t="s">
        <v>11013</v>
      </c>
      <c r="C2" s="1047">
        <v>47002950</v>
      </c>
      <c r="D2" s="1047">
        <f>C2*5%</f>
        <v>2350147.5</v>
      </c>
      <c r="E2" s="1047">
        <f>C2-D2</f>
        <v>44652802.5</v>
      </c>
      <c r="F2" s="1063"/>
      <c r="G2" s="1085">
        <f ca="1">SUMIF(Posting!$B:$E,A2,Posting!$E:$E)</f>
        <v>15116413.333333334</v>
      </c>
      <c r="H2" s="1086">
        <f ca="1">SUMIF(Posting!$B:$F,A2,Posting!$F:$F)</f>
        <v>25920080</v>
      </c>
      <c r="I2" s="1085">
        <f ca="1">SUMIF(Supplier!$B:$F,A2,Supplier!$E:$E)-SUMIF(Supplier!$B:$F,A2,Supplier!$F:$F)</f>
        <v>3804418</v>
      </c>
      <c r="J2" s="1085">
        <v>30787947.325000003</v>
      </c>
      <c r="K2" s="1085"/>
      <c r="L2" s="1085"/>
      <c r="M2" s="1086">
        <f ca="1">J2+K2-H2-L2</f>
        <v>4867867.325000003</v>
      </c>
    </row>
    <row r="3" spans="1:16" x14ac:dyDescent="0.25">
      <c r="A3" s="956" t="s">
        <v>10253</v>
      </c>
      <c r="B3" s="1150"/>
      <c r="C3" s="1040">
        <v>9767572.5</v>
      </c>
      <c r="D3" s="1040">
        <v>0</v>
      </c>
      <c r="E3" s="1040">
        <f t="shared" ref="E3:E43" si="0">C3-D3</f>
        <v>9767572.5</v>
      </c>
      <c r="F3" s="1059"/>
      <c r="G3" s="1041">
        <f ca="1">SUMIF(Posting!$B:$E,A3,Posting!$E:$E)</f>
        <v>6605122</v>
      </c>
      <c r="H3" s="1053">
        <f ca="1">SUMIF(Posting!$B:$F,A3,Posting!$F:$F)</f>
        <v>7704349</v>
      </c>
      <c r="I3" s="1041">
        <f ca="1">SUMIF(Supplier!$B:$F,A3,Supplier!$E:$E)-SUMIF(Supplier!$B:$F,A3,Supplier!$F:$F)</f>
        <v>21340</v>
      </c>
      <c r="J3" s="1112">
        <v>9117573</v>
      </c>
      <c r="K3" s="1041"/>
      <c r="L3" s="1041">
        <v>455879</v>
      </c>
      <c r="M3" s="1041">
        <f>L3</f>
        <v>455879</v>
      </c>
      <c r="N3" s="3"/>
    </row>
    <row r="4" spans="1:16" x14ac:dyDescent="0.25">
      <c r="A4" s="954" t="s">
        <v>10132</v>
      </c>
      <c r="B4" s="1150"/>
      <c r="C4" s="1040">
        <v>8741941</v>
      </c>
      <c r="D4" s="1040"/>
      <c r="E4" s="1040">
        <f t="shared" si="0"/>
        <v>8741941</v>
      </c>
      <c r="F4" s="1060"/>
      <c r="G4" s="1041">
        <f ca="1">SUMIF(Posting!$B:$E,A4,Posting!$E:$E)</f>
        <v>6879313.5</v>
      </c>
      <c r="H4" s="1041">
        <f ca="1">SUMIF(Posting!$B:$F,A4,Posting!$F:$F)</f>
        <v>3520000</v>
      </c>
      <c r="I4" s="1041">
        <f ca="1">SUMIF(Supplier!$B:$F,A4,Supplier!$E:$E)-SUMIF(Supplier!$B:$F,A4,Supplier!$F:$F)</f>
        <v>597593</v>
      </c>
      <c r="J4" s="1041">
        <v>9700603.1750000007</v>
      </c>
      <c r="K4" s="1041">
        <v>5557700</v>
      </c>
      <c r="L4" s="1041"/>
      <c r="M4" s="1041">
        <f ca="1">J4+K4-H4</f>
        <v>11738303.175000001</v>
      </c>
    </row>
    <row r="5" spans="1:16" x14ac:dyDescent="0.25">
      <c r="A5" s="1042" t="s">
        <v>11066</v>
      </c>
      <c r="B5" s="1150"/>
      <c r="C5" s="1043">
        <v>6335567.4188222345</v>
      </c>
      <c r="D5" s="1043">
        <f>C5*9.15%</f>
        <v>579704.4188222345</v>
      </c>
      <c r="E5" s="1040">
        <f t="shared" si="0"/>
        <v>5755863</v>
      </c>
      <c r="F5" s="1061"/>
      <c r="G5" s="1041">
        <f ca="1">SUMIF(Posting!$B:$E,A5,Posting!$E:$E)</f>
        <v>3756648.4623655914</v>
      </c>
      <c r="H5" s="1041">
        <f ca="1">SUMIF(Posting!$B:$F,A5,Posting!$F:$F)</f>
        <v>2000000</v>
      </c>
      <c r="I5" s="1041">
        <f ca="1">SUMIF(Supplier!$B:$F,A5,Supplier!$E:$E)-SUMIF(Supplier!$B:$F,A5,Supplier!$F:$F)</f>
        <v>112280</v>
      </c>
      <c r="J5" s="1087"/>
      <c r="K5" s="1041">
        <v>1365810.9350000001</v>
      </c>
      <c r="L5" s="1041"/>
      <c r="M5" s="1041"/>
      <c r="N5" s="1"/>
    </row>
    <row r="6" spans="1:16" x14ac:dyDescent="0.25">
      <c r="A6" s="1042" t="s">
        <v>4760</v>
      </c>
      <c r="B6" s="1150"/>
      <c r="C6" s="1043"/>
      <c r="D6" s="1043"/>
      <c r="E6" s="1043"/>
      <c r="F6" s="1061"/>
      <c r="G6" s="1041">
        <f ca="1">SUMIF(Posting!$B:$E,A6,Posting!$E:$E)</f>
        <v>4198143.8588709673</v>
      </c>
      <c r="H6" s="1041">
        <f ca="1">SUMIF(Posting!$B:$F,A6,Posting!$F:$F)</f>
        <v>15155996.9</v>
      </c>
      <c r="I6" s="1041">
        <f ca="1">SUMIF(Supplier!$B:$F,A6,Supplier!$E:$E)-SUMIF(Supplier!$B:$F,A6,Supplier!$F:$F)</f>
        <v>99334</v>
      </c>
      <c r="J6" s="1041"/>
      <c r="K6" s="1041"/>
      <c r="L6" s="1041">
        <v>244000.57500000007</v>
      </c>
      <c r="M6" s="1041">
        <f>L6</f>
        <v>244000.57500000007</v>
      </c>
      <c r="N6" s="1"/>
    </row>
    <row r="7" spans="1:16" x14ac:dyDescent="0.25">
      <c r="A7" s="1042" t="s">
        <v>6562</v>
      </c>
      <c r="B7" s="1150"/>
      <c r="C7" s="1043"/>
      <c r="D7" s="1043"/>
      <c r="E7" s="1043"/>
      <c r="F7" s="1061"/>
      <c r="G7" s="1041">
        <f ca="1">SUMIF(Posting!$B:$E,A7,Posting!$E:$E)</f>
        <v>5051519.9715821808</v>
      </c>
      <c r="H7" s="1041">
        <f ca="1">SUMIF(Posting!$B:$F,A7,Posting!$F:$F)</f>
        <v>9568884</v>
      </c>
      <c r="I7" s="1041">
        <f ca="1">SUMIF(Supplier!$B:$F,A7,Supplier!$E:$E)-SUMIF(Supplier!$B:$F,A7,Supplier!$F:$F)</f>
        <v>0</v>
      </c>
      <c r="J7" s="1041"/>
      <c r="K7" s="1041"/>
      <c r="L7" s="1041">
        <v>1290769.4662500001</v>
      </c>
      <c r="M7" s="1041">
        <f>L7</f>
        <v>1290769.4662500001</v>
      </c>
      <c r="N7" s="1"/>
    </row>
    <row r="8" spans="1:16" s="4" customFormat="1" ht="19.5" thickBot="1" x14ac:dyDescent="0.35">
      <c r="A8" s="955" t="s">
        <v>9940</v>
      </c>
      <c r="B8" s="1151"/>
      <c r="C8" s="1044">
        <v>78840000</v>
      </c>
      <c r="D8" s="1044">
        <v>11384496</v>
      </c>
      <c r="E8" s="1044">
        <f t="shared" si="0"/>
        <v>67455504</v>
      </c>
      <c r="F8" s="1062"/>
      <c r="G8" s="1041">
        <f ca="1">SUMIF(Posting!$B:$E,A8,Posting!$E:$E)</f>
        <v>19022255</v>
      </c>
      <c r="H8" s="1045">
        <f ca="1">SUMIF(Posting!$B:$F,A8,Posting!$F:$F)</f>
        <v>19830000</v>
      </c>
      <c r="I8" s="1041">
        <f ca="1">SUMIF(Supplier!$B:$F,A8,Supplier!$E:$E)-SUMIF(Supplier!$B:$F,A8,Supplier!$F:$F)</f>
        <v>-3936720</v>
      </c>
      <c r="J8" s="1087"/>
      <c r="K8" s="1041"/>
      <c r="L8" s="1041"/>
      <c r="M8" s="1041"/>
      <c r="N8" s="1118"/>
    </row>
    <row r="9" spans="1:16" s="4" customFormat="1" ht="7.5" customHeight="1" thickBot="1" x14ac:dyDescent="0.35">
      <c r="A9" s="1055"/>
      <c r="B9" s="1056"/>
      <c r="C9" s="1056"/>
      <c r="D9" s="1056"/>
      <c r="E9" s="1056"/>
      <c r="F9" s="1056"/>
      <c r="G9" s="1057"/>
      <c r="H9" s="1057"/>
      <c r="I9" s="1056"/>
      <c r="J9" s="1056"/>
      <c r="K9" s="1056"/>
      <c r="L9" s="1056"/>
      <c r="M9" s="1056"/>
    </row>
    <row r="10" spans="1:16" s="4" customFormat="1" ht="19.5" thickBot="1" x14ac:dyDescent="0.35">
      <c r="A10" s="1046" t="s">
        <v>9516</v>
      </c>
      <c r="B10" s="1152" t="s">
        <v>11014</v>
      </c>
      <c r="C10" s="1038">
        <v>13262828</v>
      </c>
      <c r="D10" s="1038"/>
      <c r="E10" s="1038">
        <f t="shared" si="0"/>
        <v>13262828</v>
      </c>
      <c r="F10" s="1058"/>
      <c r="G10" s="1041">
        <f ca="1">SUMIF(Posting!$B:$E,A10,Posting!$E:$E)</f>
        <v>6179137.7741935486</v>
      </c>
      <c r="H10" s="1039">
        <f ca="1">SUMIF(Posting!$B:$F,A10,Posting!$F:$F)</f>
        <v>11548048</v>
      </c>
      <c r="I10" s="1041">
        <f ca="1">SUMIF(Supplier!$B:$F,A10,Supplier!$E:$E)-SUMIF(Supplier!$B:$F,A10,Supplier!$F:$F)</f>
        <v>0</v>
      </c>
      <c r="J10" s="1041">
        <v>1128677.0199999996</v>
      </c>
      <c r="K10" s="1041"/>
      <c r="L10" s="1085"/>
      <c r="M10" s="1054">
        <f>J10</f>
        <v>1128677.0199999996</v>
      </c>
      <c r="N10" s="1118"/>
    </row>
    <row r="11" spans="1:16" s="4" customFormat="1" ht="19.5" thickBot="1" x14ac:dyDescent="0.35">
      <c r="A11" s="956" t="s">
        <v>9572</v>
      </c>
      <c r="B11" s="1150"/>
      <c r="C11" s="1040">
        <v>2954733</v>
      </c>
      <c r="D11" s="1040"/>
      <c r="E11" s="1040">
        <f t="shared" si="0"/>
        <v>2954733</v>
      </c>
      <c r="F11" s="1060"/>
      <c r="G11" s="1041">
        <f ca="1">SUMIF(Posting!$B:$E,A11,Posting!$E:$E)</f>
        <v>2095832</v>
      </c>
      <c r="H11" s="1041">
        <f ca="1">SUMIF(Posting!$B:$F,A11,Posting!$F:$F)</f>
        <v>2722000</v>
      </c>
      <c r="I11" s="1041">
        <f ca="1">SUMIF(Supplier!$B:$F,A11,Supplier!$E:$E)-SUMIF(Supplier!$B:$F,A11,Supplier!$F:$F)</f>
        <v>17832</v>
      </c>
      <c r="J11" s="1087"/>
      <c r="K11" s="1041"/>
      <c r="L11" s="1085"/>
      <c r="M11" s="1054"/>
      <c r="N11" s="1118"/>
      <c r="P11" s="1118"/>
    </row>
    <row r="12" spans="1:16" s="4" customFormat="1" x14ac:dyDescent="0.3">
      <c r="A12" s="956" t="s">
        <v>8653</v>
      </c>
      <c r="B12" s="1150"/>
      <c r="C12" s="1040"/>
      <c r="D12" s="1040"/>
      <c r="E12" s="1040"/>
      <c r="F12" s="1060"/>
      <c r="G12" s="1041">
        <f ca="1">SUMIF(Posting!$B:$E,A12,Posting!$E:$E)</f>
        <v>4599493</v>
      </c>
      <c r="H12" s="1041">
        <f ca="1">SUMIF(Posting!$B:$F,A12,Posting!$F:$F)</f>
        <v>3436259</v>
      </c>
      <c r="I12" s="1041">
        <f ca="1">SUMIF(Supplier!$B:$F,A12,Supplier!$E:$E)-SUMIF(Supplier!$B:$F,A12,Supplier!$F:$F)</f>
        <v>0</v>
      </c>
      <c r="J12" s="1041">
        <v>5746832</v>
      </c>
      <c r="K12" s="1041"/>
      <c r="L12" s="1085"/>
      <c r="M12" s="1054">
        <f ca="1">J12-H12</f>
        <v>2310573</v>
      </c>
      <c r="N12" s="1064"/>
    </row>
    <row r="13" spans="1:16" s="4" customFormat="1" x14ac:dyDescent="0.3">
      <c r="A13" s="956" t="s">
        <v>10488</v>
      </c>
      <c r="B13" s="1150"/>
      <c r="C13" s="1040"/>
      <c r="D13" s="1040"/>
      <c r="E13" s="1040"/>
      <c r="F13" s="1060"/>
      <c r="G13" s="1041">
        <f ca="1">SUMIF(Posting!$B:$E,A13,Posting!$E:$E)</f>
        <v>3506345</v>
      </c>
      <c r="H13" s="1041">
        <f ca="1">SUMIF(Posting!$B:$F,A13,Posting!$F:$F)</f>
        <v>3000000</v>
      </c>
      <c r="I13" s="1041">
        <f ca="1">SUMIF(Supplier!$B:$F,A13,Supplier!$E:$E)-SUMIF(Supplier!$B:$F,A13,Supplier!$F:$F)</f>
        <v>524535</v>
      </c>
      <c r="J13" s="1041">
        <f>'[1]Table 2'!$J$182</f>
        <v>8104725</v>
      </c>
      <c r="K13" s="1041"/>
      <c r="L13" s="1085"/>
      <c r="M13" s="1086">
        <f ca="1">J13+K13-H13-L13</f>
        <v>5104725</v>
      </c>
    </row>
    <row r="14" spans="1:16" s="4" customFormat="1" ht="19.5" thickBot="1" x14ac:dyDescent="0.35">
      <c r="A14" s="956" t="s">
        <v>11738</v>
      </c>
      <c r="B14" s="1150"/>
      <c r="C14" s="1040"/>
      <c r="D14" s="1040"/>
      <c r="E14" s="1040"/>
      <c r="F14" s="1060"/>
      <c r="G14" s="1041">
        <f ca="1">SUMIF(Posting!$B:$E,A14,Posting!$E:$E)</f>
        <v>1129786</v>
      </c>
      <c r="H14" s="1041">
        <f ca="1">SUMIF(Posting!$B:$F,A14,Posting!$F:$F)</f>
        <v>2600000</v>
      </c>
      <c r="I14" s="1041">
        <f ca="1">SUMIF(Supplier!$B:$F,A14,Supplier!$E:$E)-SUMIF(Supplier!$B:$F,A14,Supplier!$F:$F)</f>
        <v>533284</v>
      </c>
      <c r="J14" s="1041"/>
      <c r="K14" s="1041"/>
      <c r="L14" s="1085"/>
      <c r="M14" s="1085"/>
    </row>
    <row r="15" spans="1:16" s="4" customFormat="1" ht="19.5" thickBot="1" x14ac:dyDescent="0.35">
      <c r="A15" s="956" t="s">
        <v>11191</v>
      </c>
      <c r="B15" s="1150"/>
      <c r="C15" s="1040"/>
      <c r="D15" s="1040"/>
      <c r="E15" s="1040"/>
      <c r="F15" s="1060"/>
      <c r="G15" s="1041">
        <f ca="1">SUMIF(Posting!$B:$E,A15,Posting!$E:$E)</f>
        <v>978658</v>
      </c>
      <c r="H15" s="1041">
        <f ca="1">SUMIF(Posting!$B:$F,A15,Posting!$F:$F)</f>
        <v>1000000</v>
      </c>
      <c r="I15" s="1041">
        <f ca="1">SUMIF(Supplier!$B:$F,A15,Supplier!$E:$E)-SUMIF(Supplier!$B:$F,A15,Supplier!$F:$F)</f>
        <v>75122</v>
      </c>
      <c r="J15" s="1087"/>
      <c r="K15" s="1041"/>
      <c r="L15" s="1085"/>
      <c r="M15" s="1054"/>
    </row>
    <row r="16" spans="1:16" s="4" customFormat="1" ht="19.5" thickBot="1" x14ac:dyDescent="0.35">
      <c r="A16" s="956" t="s">
        <v>2957</v>
      </c>
      <c r="B16" s="1150"/>
      <c r="C16" s="1040"/>
      <c r="D16" s="1040"/>
      <c r="E16" s="1040"/>
      <c r="F16" s="1060"/>
      <c r="G16" s="1041">
        <f ca="1">SUMIF(Posting!$B:$E,A16,Posting!$E:$E)</f>
        <v>97556794.74362056</v>
      </c>
      <c r="H16" s="1041">
        <f ca="1">SUMIF(Posting!$B:$F,A16,Posting!$F:$F)</f>
        <v>137552234</v>
      </c>
      <c r="I16" s="1041">
        <f ca="1">SUMIF(Supplier!$B:$F,A16,Supplier!$E:$E)-SUMIF(Supplier!$B:$F,A16,Supplier!$F:$F)</f>
        <v>75410</v>
      </c>
      <c r="J16" s="1041"/>
      <c r="K16" s="1041"/>
      <c r="L16" s="1085">
        <v>7500000</v>
      </c>
      <c r="M16" s="1054">
        <f>L16</f>
        <v>7500000</v>
      </c>
    </row>
    <row r="17" spans="1:13" s="4" customFormat="1" ht="19.5" thickBot="1" x14ac:dyDescent="0.35">
      <c r="A17" s="956" t="s">
        <v>11623</v>
      </c>
      <c r="B17" s="1150"/>
      <c r="C17" s="1040"/>
      <c r="D17" s="1040"/>
      <c r="E17" s="1040"/>
      <c r="F17" s="1060"/>
      <c r="G17" s="1041">
        <f ca="1">SUMIF(Posting!$B:$E,A17,Posting!$E:$E)</f>
        <v>38020</v>
      </c>
      <c r="H17" s="1041">
        <f ca="1">SUMIF(Posting!$B:$F,A17,Posting!$F:$F)</f>
        <v>0</v>
      </c>
      <c r="I17" s="1041">
        <f ca="1">SUMIF(Supplier!$B:$F,A17,Supplier!$E:$E)-SUMIF(Supplier!$B:$F,A17,Supplier!$F:$F)</f>
        <v>0</v>
      </c>
      <c r="J17" s="1041">
        <f>[2]HVAC!$H$29</f>
        <v>604761.59999999998</v>
      </c>
      <c r="K17" s="1041"/>
      <c r="L17" s="1085"/>
      <c r="M17" s="1054">
        <f ca="1">IF(J17&gt;H17,J17+K17-H17,"Bill will be submitted")</f>
        <v>604761.59999999998</v>
      </c>
    </row>
    <row r="18" spans="1:13" s="4" customFormat="1" ht="19.5" thickBot="1" x14ac:dyDescent="0.35">
      <c r="A18" s="956" t="s">
        <v>11120</v>
      </c>
      <c r="B18" s="1150"/>
      <c r="C18" s="1040"/>
      <c r="D18" s="1040"/>
      <c r="E18" s="1040"/>
      <c r="F18" s="1060"/>
      <c r="G18" s="1041">
        <f ca="1">SUMIF(Posting!$B:$E,A18,Posting!$E:$E)</f>
        <v>249580</v>
      </c>
      <c r="H18" s="1041">
        <f ca="1">SUMIF(Posting!$B:$F,A18,Posting!$F:$F)</f>
        <v>900000</v>
      </c>
      <c r="I18" s="1041">
        <f ca="1">SUMIF(Supplier!$B:$F,A18,Supplier!$E:$E)-SUMIF(Supplier!$B:$F,A18,Supplier!$F:$F)</f>
        <v>69890</v>
      </c>
      <c r="J18" s="1041">
        <f>[3]HVAC!$H$29</f>
        <v>366662.40000000002</v>
      </c>
      <c r="K18" s="1041"/>
      <c r="L18" s="1085"/>
      <c r="M18" s="1054" t="str">
        <f ca="1">IF(J18&gt;H18,J18+K18-H18,"Bill will be submitted")</f>
        <v>Bill will be submitted</v>
      </c>
    </row>
    <row r="19" spans="1:13" s="4" customFormat="1" ht="19.5" thickBot="1" x14ac:dyDescent="0.35">
      <c r="A19" s="956" t="s">
        <v>11023</v>
      </c>
      <c r="B19" s="1150"/>
      <c r="C19" s="1040"/>
      <c r="D19" s="1040"/>
      <c r="E19" s="1040"/>
      <c r="F19" s="1060"/>
      <c r="G19" s="1041">
        <f ca="1">SUMIF(Posting!$B:$E,A19,Posting!$E:$E)</f>
        <v>138515</v>
      </c>
      <c r="H19" s="1041">
        <f ca="1">SUMIF(Posting!$B:$F,A19,Posting!$F:$F)</f>
        <v>500000</v>
      </c>
      <c r="I19" s="1041">
        <f ca="1">SUMIF(Supplier!$B:$F,A19,Supplier!$E:$E)-SUMIF(Supplier!$B:$F,A19,Supplier!$F:$F)</f>
        <v>15000</v>
      </c>
      <c r="J19" s="1041"/>
      <c r="K19" s="1041"/>
      <c r="L19" s="1085"/>
      <c r="M19" s="1088" t="s">
        <v>11664</v>
      </c>
    </row>
    <row r="20" spans="1:13" s="4" customFormat="1" ht="19.5" thickBot="1" x14ac:dyDescent="0.35">
      <c r="A20" s="955" t="s">
        <v>9877</v>
      </c>
      <c r="B20" s="1151"/>
      <c r="C20" s="1044">
        <f>15000000+4435160</f>
        <v>19435160</v>
      </c>
      <c r="D20" s="1044"/>
      <c r="E20" s="1044">
        <f t="shared" si="0"/>
        <v>19435160</v>
      </c>
      <c r="F20" s="1062"/>
      <c r="G20" s="1041">
        <f ca="1">SUMIF(Posting!$B:$E,A20,Posting!$E:$E)</f>
        <v>16061004</v>
      </c>
      <c r="H20" s="1045">
        <f ca="1">SUMIF(Posting!$B:$F,A20,Posting!$F:$F)</f>
        <v>19855650</v>
      </c>
      <c r="I20" s="1041">
        <f ca="1">SUMIF(Supplier!$B:$F,A20,Supplier!$E:$E)-SUMIF(Supplier!$B:$F,A20,Supplier!$F:$F)</f>
        <v>0</v>
      </c>
      <c r="J20" s="1041"/>
      <c r="K20" s="1041"/>
      <c r="L20" s="1085"/>
      <c r="M20" s="1088" t="s">
        <v>11664</v>
      </c>
    </row>
    <row r="21" spans="1:13" s="4" customFormat="1" ht="7.5" customHeight="1" thickBot="1" x14ac:dyDescent="0.35">
      <c r="A21" s="1055"/>
      <c r="B21" s="1056"/>
      <c r="C21" s="1056"/>
      <c r="D21" s="1056"/>
      <c r="E21" s="1056"/>
      <c r="F21" s="1056"/>
      <c r="G21" s="1057"/>
      <c r="H21" s="1057"/>
      <c r="I21" s="1056"/>
      <c r="J21" s="1056"/>
      <c r="K21" s="1056"/>
      <c r="L21" s="1056"/>
      <c r="M21" s="1056"/>
    </row>
    <row r="22" spans="1:13" s="4" customFormat="1" ht="19.5" thickBot="1" x14ac:dyDescent="0.35">
      <c r="A22" s="1046" t="s">
        <v>9463</v>
      </c>
      <c r="B22" s="1153" t="s">
        <v>11015</v>
      </c>
      <c r="C22" s="1038">
        <v>28340413.5</v>
      </c>
      <c r="D22" s="1038"/>
      <c r="E22" s="1038">
        <f t="shared" si="0"/>
        <v>28340413.5</v>
      </c>
      <c r="F22" s="1058"/>
      <c r="G22" s="1041">
        <f ca="1">SUMIF(Posting!$B:$E,A22,Posting!$E:$E)</f>
        <v>22811005.833333332</v>
      </c>
      <c r="H22" s="1039">
        <f ca="1">SUMIF(Posting!$B:$F,A22,Posting!$F:$F)</f>
        <v>19140130</v>
      </c>
      <c r="I22" s="1041">
        <f ca="1">SUMIF(Supplier!$B:$F,A22,Supplier!$E:$E)-SUMIF(Supplier!$B:$F,A22,Supplier!$F:$F)</f>
        <v>167559</v>
      </c>
      <c r="J22" s="1041">
        <v>25423994.165999997</v>
      </c>
      <c r="K22" s="1041">
        <v>5940507.6512000002</v>
      </c>
      <c r="L22" s="1085"/>
      <c r="M22" s="1041">
        <f ca="1">J22+K22-H22-L22</f>
        <v>12224371.817199998</v>
      </c>
    </row>
    <row r="23" spans="1:13" s="4" customFormat="1" ht="19.5" thickBot="1" x14ac:dyDescent="0.35">
      <c r="A23" s="1116" t="s">
        <v>11838</v>
      </c>
      <c r="B23" s="1150"/>
      <c r="C23" s="1115"/>
      <c r="D23" s="1115"/>
      <c r="E23" s="1115"/>
      <c r="F23" s="1117"/>
      <c r="G23" s="1041">
        <f ca="1">SUMIF(Posting!$B:$E,A23,Posting!$E:$E)</f>
        <v>0</v>
      </c>
      <c r="H23" s="1039">
        <f ca="1">SUMIF(Posting!$B:$F,A23,Posting!$F:$F)</f>
        <v>0</v>
      </c>
      <c r="I23" s="1041">
        <f ca="1">SUMIF(Supplier!$B:$F,A23,Supplier!$E:$E)-SUMIF(Supplier!$B:$F,A23,Supplier!$F:$F)</f>
        <v>56173</v>
      </c>
      <c r="J23" s="1041"/>
      <c r="K23" s="1041"/>
      <c r="L23" s="1085"/>
      <c r="M23" s="1085"/>
    </row>
    <row r="24" spans="1:13" s="4" customFormat="1" ht="19.5" thickBot="1" x14ac:dyDescent="0.35">
      <c r="A24" s="1049" t="s">
        <v>11020</v>
      </c>
      <c r="B24" s="1154"/>
      <c r="C24" s="1044">
        <v>33854640.027999997</v>
      </c>
      <c r="D24" s="1044"/>
      <c r="E24" s="1044">
        <f t="shared" si="0"/>
        <v>33854640.027999997</v>
      </c>
      <c r="F24" s="1062"/>
      <c r="G24" s="1041">
        <f ca="1">SUMIF(Posting!$B:$E,A24,Posting!$E:$E)</f>
        <v>16000913.333333334</v>
      </c>
      <c r="H24" s="1045">
        <f ca="1">SUMIF(Posting!$B:$F,A24,Posting!$F:$F)</f>
        <v>27083716</v>
      </c>
      <c r="I24" s="1041">
        <f ca="1">SUMIF(Supplier!$B:$F,A24,Supplier!$E:$E)-SUMIF(Supplier!$B:$F,A24,Supplier!$F:$F)</f>
        <v>1771542</v>
      </c>
      <c r="J24" s="1041"/>
      <c r="K24" s="1041"/>
      <c r="L24" s="1085"/>
      <c r="M24" s="1054" t="str">
        <f ca="1">IF(J24&gt;H24,J24+K24-H24,"Bill will be submitted")</f>
        <v>Bill will be submitted</v>
      </c>
    </row>
    <row r="25" spans="1:13" s="4" customFormat="1" ht="7.5" customHeight="1" thickBot="1" x14ac:dyDescent="0.35">
      <c r="A25" s="1055"/>
      <c r="B25" s="1056"/>
      <c r="C25" s="1056"/>
      <c r="D25" s="1056"/>
      <c r="E25" s="1056"/>
      <c r="F25" s="1056"/>
      <c r="G25" s="1057"/>
      <c r="H25" s="1057"/>
      <c r="I25" s="1056"/>
      <c r="J25" s="1056"/>
      <c r="K25" s="1056"/>
      <c r="L25" s="1056"/>
      <c r="M25" s="1056"/>
    </row>
    <row r="26" spans="1:13" s="4" customFormat="1" x14ac:dyDescent="0.3">
      <c r="A26" s="1046" t="s">
        <v>7886</v>
      </c>
      <c r="B26" s="1075" t="s">
        <v>895</v>
      </c>
      <c r="C26" s="1038"/>
      <c r="D26" s="1038"/>
      <c r="E26" s="1038">
        <f t="shared" ref="E26" si="1">C26-D26</f>
        <v>0</v>
      </c>
      <c r="F26" s="1058"/>
      <c r="G26" s="1041">
        <f ca="1">SUMIF(Posting!$B:$E,A26,Posting!$E:$E)</f>
        <v>2000330</v>
      </c>
      <c r="H26" s="1039">
        <f ca="1">SUMIF(Posting!$B:$F,A26,Posting!$F:$F)</f>
        <v>2434251</v>
      </c>
      <c r="I26" s="1041">
        <f ca="1">SUMIF(Supplier!$B:$F,A26,Supplier!$E:$E)-SUMIF(Supplier!$B:$F,A26,Supplier!$F:$F)</f>
        <v>10980</v>
      </c>
      <c r="J26" s="1087"/>
      <c r="K26" s="1087"/>
      <c r="L26" s="1085"/>
      <c r="M26" s="1054" t="str">
        <f ca="1">IF(J26&gt;H26,J26+K26-H26,"Bill will be submitted")</f>
        <v>Bill will be submitted</v>
      </c>
    </row>
    <row r="27" spans="1:13" s="4" customFormat="1" ht="7.5" customHeight="1" thickBot="1" x14ac:dyDescent="0.35">
      <c r="A27" s="1055"/>
      <c r="B27" s="1056"/>
      <c r="C27" s="1056"/>
      <c r="D27" s="1056"/>
      <c r="E27" s="1056"/>
      <c r="F27" s="1056"/>
      <c r="G27" s="1057"/>
      <c r="H27" s="1057"/>
      <c r="I27" s="1056"/>
      <c r="J27" s="1056"/>
      <c r="K27" s="1056"/>
      <c r="L27" s="1056"/>
      <c r="M27" s="1056"/>
    </row>
    <row r="28" spans="1:13" s="4" customFormat="1" x14ac:dyDescent="0.3">
      <c r="A28" s="1037" t="s">
        <v>8752</v>
      </c>
      <c r="B28" s="1038" t="s">
        <v>11016</v>
      </c>
      <c r="C28" s="1038">
        <v>22659065.100000001</v>
      </c>
      <c r="D28" s="1038"/>
      <c r="E28" s="1038">
        <f t="shared" si="0"/>
        <v>22659065.100000001</v>
      </c>
      <c r="F28" s="1058"/>
      <c r="G28" s="1041">
        <f ca="1">SUMIF(Posting!$B:$E,A28,Posting!$E:$E)</f>
        <v>16339873</v>
      </c>
      <c r="H28" s="1039">
        <f ca="1">SUMIF(Posting!$B:$F,A28,Posting!$F:$F)</f>
        <v>24057411.419999998</v>
      </c>
      <c r="I28" s="1041">
        <f ca="1">SUMIF(Supplier!$B:$F,A28,Supplier!$E:$E)-SUMIF(Supplier!$B:$F,A28,Supplier!$F:$F)</f>
        <v>251548</v>
      </c>
      <c r="J28" s="1041">
        <v>1648706.1057600002</v>
      </c>
      <c r="K28" s="1041">
        <v>5217593.07</v>
      </c>
      <c r="L28" s="1041"/>
      <c r="M28" s="1041">
        <f>K28+J28</f>
        <v>6866299.1757600009</v>
      </c>
    </row>
    <row r="29" spans="1:13" s="4" customFormat="1" x14ac:dyDescent="0.3">
      <c r="A29" s="954" t="s">
        <v>10686</v>
      </c>
      <c r="B29" s="1040" t="s">
        <v>11017</v>
      </c>
      <c r="C29" s="1040">
        <v>55163506</v>
      </c>
      <c r="D29" s="1040"/>
      <c r="E29" s="1040">
        <f t="shared" si="0"/>
        <v>55163506</v>
      </c>
      <c r="F29" s="1060"/>
      <c r="G29" s="1041">
        <f ca="1">SUMIF(Posting!$B:$E,A29,Posting!$E:$E)</f>
        <v>30511997.333333336</v>
      </c>
      <c r="H29" s="1041">
        <f ca="1">SUMIF(Posting!$B:$F,A29,Posting!$F:$F)</f>
        <v>35032291</v>
      </c>
      <c r="I29" s="1041">
        <f ca="1">SUMIF(Supplier!$B:$F,A29,Supplier!$E:$E)-SUMIF(Supplier!$B:$F,A29,Supplier!$F:$F)</f>
        <v>2065819</v>
      </c>
      <c r="J29" s="1041"/>
      <c r="K29" s="1041"/>
      <c r="L29" s="1041"/>
      <c r="M29" s="1041"/>
    </row>
    <row r="30" spans="1:13" s="4" customFormat="1" ht="19.5" thickBot="1" x14ac:dyDescent="0.35">
      <c r="A30" s="1049" t="s">
        <v>8032</v>
      </c>
      <c r="B30" s="1044" t="s">
        <v>11018</v>
      </c>
      <c r="C30" s="1044">
        <v>7400000</v>
      </c>
      <c r="D30" s="1044"/>
      <c r="E30" s="1044">
        <f t="shared" si="0"/>
        <v>7400000</v>
      </c>
      <c r="F30" s="1062"/>
      <c r="G30" s="1041">
        <f ca="1">SUMIF(Posting!$B:$E,A30,Posting!$E:$E)</f>
        <v>4397458</v>
      </c>
      <c r="H30" s="1045">
        <f ca="1">SUMIF(Posting!$B:$F,A30,Posting!$F:$F)</f>
        <v>6566988</v>
      </c>
      <c r="I30" s="1041">
        <f ca="1">SUMIF(Supplier!$B:$F,A30,Supplier!$E:$E)-SUMIF(Supplier!$B:$F,A30,Supplier!$F:$F)</f>
        <v>0</v>
      </c>
      <c r="J30" s="1041">
        <v>8215412</v>
      </c>
      <c r="K30" s="1041"/>
      <c r="L30" s="1041"/>
      <c r="M30" s="1086">
        <f ca="1">J30+K30-H30-L30</f>
        <v>1648424</v>
      </c>
    </row>
    <row r="31" spans="1:13" s="4" customFormat="1" ht="7.5" customHeight="1" x14ac:dyDescent="0.3">
      <c r="A31" s="1055"/>
      <c r="B31" s="1056"/>
      <c r="C31" s="1056"/>
      <c r="D31" s="1056"/>
      <c r="E31" s="1056"/>
      <c r="F31" s="1056"/>
      <c r="G31" s="1057"/>
      <c r="H31" s="1057"/>
      <c r="I31" s="1056"/>
      <c r="J31" s="1056"/>
      <c r="K31" s="1056"/>
      <c r="L31" s="1056"/>
      <c r="M31" s="1056"/>
    </row>
    <row r="32" spans="1:13" s="4" customFormat="1" ht="19.5" thickBot="1" x14ac:dyDescent="0.35">
      <c r="A32" s="1124" t="s">
        <v>12021</v>
      </c>
      <c r="B32" s="1155" t="s">
        <v>11019</v>
      </c>
      <c r="C32" s="1040"/>
      <c r="D32" s="1040"/>
      <c r="E32" s="1040"/>
      <c r="F32" s="1060"/>
      <c r="G32" s="1041">
        <f ca="1">SUMIF(Posting!$B:$E,A32,Posting!$E:$E)</f>
        <v>6718800</v>
      </c>
      <c r="H32" s="1045">
        <f ca="1">SUMIF(Posting!$B:$F,A32,Posting!$F:$F)</f>
        <v>0</v>
      </c>
      <c r="I32" s="1041">
        <f ca="1">SUMIF(Supplier!$B:$F,A32,Supplier!$E:$E)-SUMIF(Supplier!$B:$F,A32,Supplier!$F:$F)</f>
        <v>-112440</v>
      </c>
      <c r="J32" s="1041"/>
      <c r="K32" s="1041"/>
      <c r="L32" s="1041"/>
      <c r="M32" s="1041"/>
    </row>
    <row r="33" spans="1:201" s="4" customFormat="1" x14ac:dyDescent="0.3">
      <c r="A33" s="1124" t="s">
        <v>9769</v>
      </c>
      <c r="B33" s="1155"/>
      <c r="C33" s="1040">
        <v>19265070</v>
      </c>
      <c r="D33" s="1040"/>
      <c r="E33" s="1040">
        <f t="shared" si="0"/>
        <v>19265070</v>
      </c>
      <c r="F33" s="1060"/>
      <c r="G33" s="1041">
        <f ca="1">SUMIF(Posting!$B:$E,A33,Posting!$E:$E)</f>
        <v>4746540.9032258065</v>
      </c>
      <c r="H33" s="1041">
        <f ca="1">SUMIF(Posting!$B:$F,A33,Posting!$F:$F)</f>
        <v>13221233</v>
      </c>
      <c r="I33" s="1041">
        <f ca="1">SUMIF(Supplier!$B:$F,A33,Supplier!$E:$E)-SUMIF(Supplier!$B:$F,A33,Supplier!$F:$F)</f>
        <v>180880</v>
      </c>
      <c r="J33" s="1041">
        <v>12816794.375</v>
      </c>
      <c r="K33" s="1041">
        <v>594057.625</v>
      </c>
      <c r="L33" s="1041"/>
      <c r="M33" s="1041">
        <f t="shared" ref="M33:M40" ca="1" si="2">J33+K33-H33-L33</f>
        <v>189619</v>
      </c>
    </row>
    <row r="34" spans="1:201" s="1048" customFormat="1" x14ac:dyDescent="0.3">
      <c r="A34" s="1124" t="s">
        <v>10447</v>
      </c>
      <c r="B34" s="1155"/>
      <c r="C34" s="1040"/>
      <c r="D34" s="1040"/>
      <c r="E34" s="1040">
        <f t="shared" si="0"/>
        <v>0</v>
      </c>
      <c r="F34" s="1060"/>
      <c r="G34" s="1041">
        <f ca="1">SUMIF(Posting!$B:$E,A34,Posting!$E:$E)</f>
        <v>4444152</v>
      </c>
      <c r="H34" s="1041">
        <f ca="1">SUMIF(Posting!$B:$F,A34,Posting!$F:$F)</f>
        <v>6586000</v>
      </c>
      <c r="I34" s="1041">
        <f ca="1">SUMIF(Supplier!$B:$F,A34,Supplier!$E:$E)-SUMIF(Supplier!$B:$F,A34,Supplier!$F:$F)</f>
        <v>413773</v>
      </c>
      <c r="J34" s="1041"/>
      <c r="K34" s="1041"/>
      <c r="L34" s="1041"/>
      <c r="M34" s="1041">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8" customFormat="1" x14ac:dyDescent="0.3">
      <c r="A35" s="1124" t="s">
        <v>11566</v>
      </c>
      <c r="B35" s="1155"/>
      <c r="C35" s="1040"/>
      <c r="D35" s="1040"/>
      <c r="E35" s="1040"/>
      <c r="F35" s="1060"/>
      <c r="G35" s="1041">
        <f ca="1">SUMIF(Posting!$B:$E,A35,Posting!$E:$E)</f>
        <v>2660314</v>
      </c>
      <c r="H35" s="1041">
        <f ca="1">SUMIF(Posting!$B:$F,A35,Posting!$F:$F)</f>
        <v>0</v>
      </c>
      <c r="I35" s="1041">
        <f ca="1">SUMIF(Supplier!$B:$F,A35,Supplier!$E:$E)-SUMIF(Supplier!$B:$F,A35,Supplier!$F:$F)</f>
        <v>567069</v>
      </c>
      <c r="J35" s="1041"/>
      <c r="K35" s="1041"/>
      <c r="L35" s="1041"/>
      <c r="M35" s="1041">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8" customFormat="1" x14ac:dyDescent="0.3">
      <c r="A36" s="1124" t="s">
        <v>9509</v>
      </c>
      <c r="B36" s="1155"/>
      <c r="C36" s="1040">
        <v>9435400</v>
      </c>
      <c r="D36" s="1040"/>
      <c r="E36" s="1040">
        <f t="shared" si="0"/>
        <v>9435400</v>
      </c>
      <c r="F36" s="1060"/>
      <c r="G36" s="1041">
        <f ca="1">SUMIF(Posting!$B:$E,A36,Posting!$E:$E)</f>
        <v>4492625.5483870972</v>
      </c>
      <c r="H36" s="1041">
        <f ca="1">SUMIF(Posting!$B:$F,A36,Posting!$F:$F)</f>
        <v>2358850</v>
      </c>
      <c r="I36" s="1041">
        <f ca="1">SUMIF(Supplier!$B:$F,A36,Supplier!$E:$E)-SUMIF(Supplier!$B:$F,A36,Supplier!$F:$F)</f>
        <v>230200</v>
      </c>
      <c r="J36" s="1041">
        <v>7544179.9950000001</v>
      </c>
      <c r="K36" s="1041">
        <v>1774042.2881999998</v>
      </c>
      <c r="L36" s="1041"/>
      <c r="M36" s="1041">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8" customFormat="1" x14ac:dyDescent="0.3">
      <c r="A37" s="1124" t="s">
        <v>8982</v>
      </c>
      <c r="B37" s="1155"/>
      <c r="C37" s="1040">
        <v>14110484</v>
      </c>
      <c r="D37" s="1040">
        <v>987733.88000000012</v>
      </c>
      <c r="E37" s="1040">
        <f t="shared" si="0"/>
        <v>13122750.119999999</v>
      </c>
      <c r="F37" s="1060"/>
      <c r="G37" s="1041">
        <f ca="1">SUMIF(Posting!$B:$E,A37,Posting!$E:$E)</f>
        <v>7839484.3548387093</v>
      </c>
      <c r="H37" s="1041">
        <f ca="1">SUMIF(Posting!$B:$F,A37,Posting!$F:$F)</f>
        <v>14475224</v>
      </c>
      <c r="I37" s="1041">
        <f ca="1">SUMIF(Supplier!$B:$F,A37,Supplier!$E:$E)-SUMIF(Supplier!$B:$F,A37,Supplier!$F:$F)</f>
        <v>28214</v>
      </c>
      <c r="J37" s="1041">
        <v>14003000</v>
      </c>
      <c r="K37" s="1041">
        <v>3154108</v>
      </c>
      <c r="L37" s="1041"/>
      <c r="M37" s="1041">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8" customFormat="1" x14ac:dyDescent="0.3">
      <c r="A38" s="1124" t="s">
        <v>9615</v>
      </c>
      <c r="B38" s="1155"/>
      <c r="C38" s="1040">
        <f>[4]Summary!$C$14</f>
        <v>7767350</v>
      </c>
      <c r="D38" s="1040"/>
      <c r="E38" s="1040">
        <f>C38-D38</f>
        <v>7767350</v>
      </c>
      <c r="F38" s="1060"/>
      <c r="G38" s="1041">
        <f ca="1">SUMIF(Posting!$B:$E,A38,Posting!$E:$E)</f>
        <v>2522814</v>
      </c>
      <c r="H38" s="1041">
        <f ca="1">SUMIF(Posting!$B:$F,A38,Posting!$F:$F)</f>
        <v>3185630</v>
      </c>
      <c r="I38" s="1041">
        <f ca="1">SUMIF(Supplier!$B:$F,A38,Supplier!$E:$E)-SUMIF(Supplier!$B:$F,A38,Supplier!$F:$F)</f>
        <v>0</v>
      </c>
      <c r="J38" s="1041">
        <v>4180000</v>
      </c>
      <c r="K38" s="1041">
        <v>657480</v>
      </c>
      <c r="L38" s="1041"/>
      <c r="M38" s="1041">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8" customFormat="1" x14ac:dyDescent="0.3">
      <c r="A39" s="1124" t="s">
        <v>8000</v>
      </c>
      <c r="B39" s="1155"/>
      <c r="C39" s="1040">
        <v>22948040</v>
      </c>
      <c r="D39" s="1040">
        <v>1445726.52</v>
      </c>
      <c r="E39" s="1040">
        <f t="shared" si="0"/>
        <v>21502313.48</v>
      </c>
      <c r="F39" s="1060"/>
      <c r="G39" s="1041">
        <f ca="1">SUMIF(Posting!$B:$E,A39,Posting!$E:$E)</f>
        <v>19551392</v>
      </c>
      <c r="H39" s="1041">
        <f ca="1">SUMIF(Posting!$B:$F,A39,Posting!$F:$F)</f>
        <v>26037593</v>
      </c>
      <c r="I39" s="1041">
        <f ca="1">SUMIF(Supplier!$B:$F,A39,Supplier!$E:$E)-SUMIF(Supplier!$B:$F,A39,Supplier!$F:$F)</f>
        <v>0</v>
      </c>
      <c r="J39" s="1041">
        <v>23740232.403525002</v>
      </c>
      <c r="K39" s="1041">
        <v>1010566</v>
      </c>
      <c r="L39" s="1041"/>
      <c r="M39" s="1041">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8" customFormat="1" x14ac:dyDescent="0.3">
      <c r="A40" s="1124" t="s">
        <v>8426</v>
      </c>
      <c r="B40" s="1155"/>
      <c r="C40" s="1040">
        <v>12161762</v>
      </c>
      <c r="D40" s="1040"/>
      <c r="E40" s="1040">
        <f t="shared" si="0"/>
        <v>12161762</v>
      </c>
      <c r="F40" s="1060"/>
      <c r="G40" s="1041">
        <f ca="1">SUMIF(Posting!$B:$E,A40,Posting!$E:$E)</f>
        <v>9756255</v>
      </c>
      <c r="H40" s="1041">
        <f ca="1">SUMIF(Posting!$B:$F,A40,Posting!$F:$F)</f>
        <v>14204081</v>
      </c>
      <c r="I40" s="1041">
        <f ca="1">SUMIF(Supplier!$B:$F,A40,Supplier!$E:$E)-SUMIF(Supplier!$B:$F,A40,Supplier!$F:$F)</f>
        <v>16040</v>
      </c>
      <c r="J40" s="1041">
        <v>13071783.779999999</v>
      </c>
      <c r="K40" s="1041">
        <v>1879882</v>
      </c>
      <c r="L40" s="1041"/>
      <c r="M40" s="1041">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8" customFormat="1" x14ac:dyDescent="0.3">
      <c r="A41" s="1124" t="s">
        <v>8122</v>
      </c>
      <c r="B41" s="1155"/>
      <c r="C41" s="1040">
        <v>24512695</v>
      </c>
      <c r="D41" s="1040"/>
      <c r="E41" s="1040">
        <f t="shared" si="0"/>
        <v>24512695</v>
      </c>
      <c r="F41" s="1060"/>
      <c r="G41" s="1041">
        <f ca="1">SUMIF(Posting!$B:$E,A41,Posting!$E:$E)</f>
        <v>20150378</v>
      </c>
      <c r="H41" s="1041">
        <f ca="1">SUMIF(Posting!$B:$F,A41,Posting!$F:$F)</f>
        <v>22909998</v>
      </c>
      <c r="I41" s="1041">
        <f ca="1">SUMIF(Supplier!$B:$F,A41,Supplier!$E:$E)-SUMIF(Supplier!$B:$F,A41,Supplier!$F:$F)</f>
        <v>113735</v>
      </c>
      <c r="J41" s="1041">
        <v>27296624.739999998</v>
      </c>
      <c r="K41" s="1041">
        <v>3581218.75</v>
      </c>
      <c r="L41" s="1041"/>
      <c r="M41" s="1041">
        <f ca="1">IF(J41&gt;H41,J41+K41-H41,"Bill will be submitted")</f>
        <v>7967845.4899999984</v>
      </c>
      <c r="N41" s="106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8" customFormat="1" x14ac:dyDescent="0.3">
      <c r="A42" s="1124" t="s">
        <v>11389</v>
      </c>
      <c r="B42" s="1155"/>
      <c r="C42" s="1040">
        <v>2273000</v>
      </c>
      <c r="D42" s="1040"/>
      <c r="E42" s="1040">
        <f t="shared" si="0"/>
        <v>2273000</v>
      </c>
      <c r="F42" s="1060"/>
      <c r="G42" s="1041">
        <f ca="1">SUMIF(Posting!$B:$E,A42,Posting!$E:$E)</f>
        <v>570260</v>
      </c>
      <c r="H42" s="1041">
        <f ca="1">SUMIF(Posting!$B:$F,A42,Posting!$F:$F)</f>
        <v>1300000</v>
      </c>
      <c r="I42" s="1041">
        <f ca="1">SUMIF(Supplier!$B:$F,A42,Supplier!$E:$E)-SUMIF(Supplier!$B:$F,A42,Supplier!$F:$F)</f>
        <v>33056</v>
      </c>
      <c r="J42" s="1112">
        <v>2083000</v>
      </c>
      <c r="K42" s="1112"/>
      <c r="L42" s="1041"/>
      <c r="M42" s="1041">
        <f ca="1">IF(J42&gt;H42,J42+K42-H42,"Bill will be submitted")</f>
        <v>783000</v>
      </c>
      <c r="N42" s="106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8" customFormat="1" x14ac:dyDescent="0.3">
      <c r="A43" s="1124" t="s">
        <v>8974</v>
      </c>
      <c r="B43" s="1155"/>
      <c r="C43" s="1040">
        <v>3838450</v>
      </c>
      <c r="D43" s="1040">
        <v>188450</v>
      </c>
      <c r="E43" s="1040">
        <f t="shared" si="0"/>
        <v>3650000</v>
      </c>
      <c r="F43" s="1060"/>
      <c r="G43" s="1041">
        <f ca="1">SUMIF(Posting!$B:$E,A43,Posting!$E:$E)</f>
        <v>3486728</v>
      </c>
      <c r="H43" s="1041">
        <f ca="1">SUMIF(Posting!$B:$F,A43,Posting!$F:$F)</f>
        <v>3500000</v>
      </c>
      <c r="I43" s="1041">
        <f ca="1">SUMIF(Supplier!$B:$F,A43,Supplier!$E:$E)-SUMIF(Supplier!$B:$F,A43,Supplier!$F:$F)</f>
        <v>229776</v>
      </c>
      <c r="J43" s="1041">
        <v>3729145.2</v>
      </c>
      <c r="K43" s="1041">
        <v>1030055</v>
      </c>
      <c r="L43" s="1041"/>
      <c r="M43" s="1041">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8" customFormat="1" x14ac:dyDescent="0.3">
      <c r="A44" s="1050"/>
      <c r="B44" s="1051"/>
      <c r="C44" s="1051"/>
      <c r="D44" s="1051"/>
      <c r="E44" s="1051"/>
      <c r="F44" s="1051"/>
      <c r="G44" s="1051"/>
      <c r="H44" s="1051"/>
      <c r="I44" s="322">
        <f ca="1">SUM(I2:I43)</f>
        <v>8033242</v>
      </c>
      <c r="J44" s="322">
        <f>SUM(J2:J43)</f>
        <v>209310654.28528497</v>
      </c>
      <c r="K44" s="322"/>
      <c r="L44" s="322"/>
      <c r="M44" s="322">
        <f ca="1">SUM(M2:M43)</f>
        <v>70352212.310935006</v>
      </c>
      <c r="N44" s="106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8" customFormat="1" x14ac:dyDescent="0.3">
      <c r="A45" s="4"/>
      <c r="B45" s="251"/>
      <c r="C45" s="1052"/>
      <c r="D45" s="1052"/>
      <c r="E45" s="1052"/>
      <c r="F45" s="1052"/>
      <c r="G45" s="1052"/>
      <c r="H45" s="1052"/>
      <c r="I45" s="1052"/>
      <c r="J45" s="1052"/>
      <c r="K45" s="1052"/>
      <c r="L45" s="1052"/>
      <c r="M45" s="1052"/>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86"/>
  <sheetViews>
    <sheetView zoomScale="120" zoomScaleNormal="120" workbookViewId="0">
      <pane ySplit="1" topLeftCell="A4053" activePane="bottomLeft" state="frozen"/>
      <selection pane="bottomLeft" activeCell="G4069" sqref="G406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3" t="s">
        <v>10972</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183" t="s">
        <v>521</v>
      </c>
    </row>
    <row r="67" spans="1:8" x14ac:dyDescent="0.25">
      <c r="A67" s="17">
        <v>42426</v>
      </c>
      <c r="B67" s="21" t="s">
        <v>129</v>
      </c>
      <c r="C67" s="13" t="s">
        <v>161</v>
      </c>
      <c r="D67" s="782"/>
      <c r="E67" s="22"/>
      <c r="F67" s="19">
        <v>60000</v>
      </c>
      <c r="G67" s="14">
        <f t="shared" si="4"/>
        <v>-60000</v>
      </c>
      <c r="H67" s="1183"/>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79" t="s">
        <v>520</v>
      </c>
    </row>
    <row r="93" spans="1:8" x14ac:dyDescent="0.25">
      <c r="A93" s="17">
        <v>42430</v>
      </c>
      <c r="B93" s="21" t="s">
        <v>40</v>
      </c>
      <c r="C93" s="13" t="s">
        <v>164</v>
      </c>
      <c r="D93" s="782">
        <v>8707</v>
      </c>
      <c r="E93" s="22">
        <v>9826</v>
      </c>
      <c r="F93" s="19"/>
      <c r="G93" s="14">
        <f t="shared" si="6"/>
        <v>9826</v>
      </c>
      <c r="H93" s="1158"/>
    </row>
    <row r="94" spans="1:8" x14ac:dyDescent="0.25">
      <c r="A94" s="17">
        <v>42432</v>
      </c>
      <c r="B94" s="21" t="s">
        <v>130</v>
      </c>
      <c r="C94" s="13" t="s">
        <v>164</v>
      </c>
      <c r="D94" s="782">
        <v>8822</v>
      </c>
      <c r="E94" s="22">
        <v>10294</v>
      </c>
      <c r="F94" s="19"/>
      <c r="G94" s="14">
        <f t="shared" si="6"/>
        <v>10294</v>
      </c>
      <c r="H94" s="1158"/>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190" t="s">
        <v>1813</v>
      </c>
    </row>
    <row r="419" spans="1:8" x14ac:dyDescent="0.25">
      <c r="A419" s="17">
        <v>42706</v>
      </c>
      <c r="B419" s="10" t="s">
        <v>1222</v>
      </c>
      <c r="C419" s="11" t="s">
        <v>168</v>
      </c>
      <c r="F419" s="9">
        <v>227869</v>
      </c>
      <c r="G419" s="6">
        <f t="shared" si="10"/>
        <v>-227869</v>
      </c>
      <c r="H419" s="1191"/>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192" t="s">
        <v>1839</v>
      </c>
    </row>
    <row r="439" spans="1:8" x14ac:dyDescent="0.25">
      <c r="A439" s="17">
        <v>42719</v>
      </c>
      <c r="B439" s="10" t="s">
        <v>1072</v>
      </c>
      <c r="C439" s="11" t="s">
        <v>168</v>
      </c>
      <c r="F439" s="9">
        <v>22800</v>
      </c>
      <c r="G439" s="6">
        <f t="shared" si="11"/>
        <v>-22800</v>
      </c>
      <c r="H439" s="1192"/>
    </row>
    <row r="440" spans="1:8" x14ac:dyDescent="0.25">
      <c r="A440" s="17">
        <v>42719</v>
      </c>
      <c r="B440" s="10" t="s">
        <v>1406</v>
      </c>
      <c r="C440" s="11" t="s">
        <v>168</v>
      </c>
      <c r="F440" s="9">
        <v>55320</v>
      </c>
      <c r="G440" s="6">
        <f t="shared" si="11"/>
        <v>-55320</v>
      </c>
      <c r="H440" s="1192"/>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190" t="s">
        <v>2209</v>
      </c>
    </row>
    <row r="571" spans="1:8" x14ac:dyDescent="0.25">
      <c r="A571" s="17">
        <v>42740</v>
      </c>
      <c r="B571" s="10" t="s">
        <v>1407</v>
      </c>
      <c r="C571" s="11" t="s">
        <v>1816</v>
      </c>
      <c r="F571" s="9">
        <v>433634</v>
      </c>
      <c r="G571" s="6">
        <f t="shared" si="11"/>
        <v>-433634</v>
      </c>
      <c r="H571" s="1193"/>
    </row>
    <row r="572" spans="1:8" x14ac:dyDescent="0.25">
      <c r="A572" s="17">
        <v>42740</v>
      </c>
      <c r="B572" s="10" t="s">
        <v>1688</v>
      </c>
      <c r="C572" s="11" t="s">
        <v>1816</v>
      </c>
      <c r="F572" s="9">
        <v>32908</v>
      </c>
      <c r="G572" s="6">
        <f t="shared" si="11"/>
        <v>-32908</v>
      </c>
      <c r="H572" s="1193"/>
    </row>
    <row r="573" spans="1:8" x14ac:dyDescent="0.25">
      <c r="A573" s="17">
        <v>42740</v>
      </c>
      <c r="B573" s="10" t="s">
        <v>32</v>
      </c>
      <c r="C573" s="11" t="s">
        <v>1816</v>
      </c>
      <c r="F573" s="9">
        <v>30468</v>
      </c>
      <c r="G573" s="6">
        <f t="shared" si="11"/>
        <v>-30468</v>
      </c>
      <c r="H573" s="1191"/>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190" t="s">
        <v>2210</v>
      </c>
    </row>
    <row r="589" spans="1:8" x14ac:dyDescent="0.25">
      <c r="A589" s="17">
        <v>42804</v>
      </c>
      <c r="B589" s="10" t="s">
        <v>1404</v>
      </c>
      <c r="C589" s="11" t="s">
        <v>1816</v>
      </c>
      <c r="F589" s="9">
        <v>100000</v>
      </c>
      <c r="G589" s="6">
        <f t="shared" si="11"/>
        <v>-100000</v>
      </c>
      <c r="H589" s="1193"/>
    </row>
    <row r="590" spans="1:8" x14ac:dyDescent="0.25">
      <c r="A590" s="17">
        <v>42804</v>
      </c>
      <c r="B590" s="10" t="s">
        <v>32</v>
      </c>
      <c r="C590" s="11" t="s">
        <v>1816</v>
      </c>
      <c r="F590" s="9">
        <v>100000</v>
      </c>
      <c r="G590" s="6">
        <f t="shared" si="11"/>
        <v>-100000</v>
      </c>
      <c r="H590" s="1191"/>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196" t="s">
        <v>2997</v>
      </c>
    </row>
    <row r="618" spans="1:8" x14ac:dyDescent="0.25">
      <c r="A618" s="17">
        <v>42661</v>
      </c>
      <c r="B618" s="10" t="s">
        <v>774</v>
      </c>
      <c r="C618" s="11" t="s">
        <v>2281</v>
      </c>
      <c r="F618" s="9">
        <v>61500</v>
      </c>
      <c r="G618" s="6">
        <f t="shared" si="16"/>
        <v>-61500</v>
      </c>
      <c r="H618" s="1197"/>
    </row>
    <row r="619" spans="1:8" x14ac:dyDescent="0.25">
      <c r="A619" s="17">
        <v>42661</v>
      </c>
      <c r="B619" s="10" t="s">
        <v>1222</v>
      </c>
      <c r="C619" s="11" t="s">
        <v>2281</v>
      </c>
      <c r="F619" s="9">
        <v>90355</v>
      </c>
      <c r="G619" s="6">
        <f t="shared" si="16"/>
        <v>-90355</v>
      </c>
      <c r="H619" s="1197"/>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194" t="s">
        <v>2994</v>
      </c>
    </row>
    <row r="630" spans="1:8" x14ac:dyDescent="0.25">
      <c r="A630" s="17">
        <v>42721</v>
      </c>
      <c r="B630" s="10" t="s">
        <v>969</v>
      </c>
      <c r="C630" s="11" t="s">
        <v>2281</v>
      </c>
      <c r="F630" s="9">
        <v>100000</v>
      </c>
      <c r="G630" s="6">
        <f t="shared" si="16"/>
        <v>-100000</v>
      </c>
      <c r="H630" s="1195"/>
    </row>
    <row r="631" spans="1:8" x14ac:dyDescent="0.25">
      <c r="A631" s="17">
        <v>42721</v>
      </c>
      <c r="B631" s="10" t="s">
        <v>1222</v>
      </c>
      <c r="C631" s="11" t="s">
        <v>2281</v>
      </c>
      <c r="F631" s="9">
        <v>50000</v>
      </c>
      <c r="G631" s="6">
        <f t="shared" si="16"/>
        <v>-50000</v>
      </c>
      <c r="H631" s="1195"/>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190" t="s">
        <v>2996</v>
      </c>
    </row>
    <row r="681" spans="1:8" x14ac:dyDescent="0.25">
      <c r="A681" s="17">
        <v>42836</v>
      </c>
      <c r="B681" s="10" t="s">
        <v>1222</v>
      </c>
      <c r="C681" s="11" t="s">
        <v>2281</v>
      </c>
      <c r="F681" s="9">
        <v>51000</v>
      </c>
      <c r="G681" s="6">
        <f t="shared" si="18"/>
        <v>-51000</v>
      </c>
      <c r="H681" s="1191"/>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190" t="s">
        <v>2430</v>
      </c>
    </row>
    <row r="723" spans="1:8" x14ac:dyDescent="0.25">
      <c r="A723" s="17">
        <v>42875</v>
      </c>
      <c r="B723" s="10" t="s">
        <v>1404</v>
      </c>
      <c r="C723" s="11" t="s">
        <v>161</v>
      </c>
      <c r="F723" s="9">
        <v>99093</v>
      </c>
      <c r="G723" s="6">
        <f t="shared" si="18"/>
        <v>-99093</v>
      </c>
      <c r="H723" s="1191"/>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190" t="s">
        <v>2438</v>
      </c>
    </row>
    <row r="741" spans="1:8" x14ac:dyDescent="0.25">
      <c r="A741" s="17">
        <v>42880</v>
      </c>
      <c r="B741" s="155" t="s">
        <v>32</v>
      </c>
      <c r="C741" s="156" t="s">
        <v>1816</v>
      </c>
      <c r="D741" s="788"/>
      <c r="E741" s="157"/>
      <c r="F741" s="158">
        <v>100000</v>
      </c>
      <c r="G741" s="159">
        <f t="shared" si="18"/>
        <v>-100000</v>
      </c>
      <c r="H741" s="1191"/>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198" t="s">
        <v>3009</v>
      </c>
    </row>
    <row r="964" spans="1:8" x14ac:dyDescent="0.25">
      <c r="A964" s="17">
        <v>43081</v>
      </c>
      <c r="B964" s="10" t="s">
        <v>2810</v>
      </c>
      <c r="C964" s="11" t="s">
        <v>166</v>
      </c>
      <c r="F964" s="9">
        <v>183600</v>
      </c>
      <c r="G964" s="6">
        <f t="shared" si="22"/>
        <v>-183600</v>
      </c>
      <c r="H964" s="1199"/>
    </row>
    <row r="965" spans="1:8" x14ac:dyDescent="0.25">
      <c r="A965" s="17">
        <v>43081</v>
      </c>
      <c r="B965" s="10" t="s">
        <v>40</v>
      </c>
      <c r="C965" s="11" t="s">
        <v>166</v>
      </c>
      <c r="F965" s="9">
        <v>69900</v>
      </c>
      <c r="G965" s="6">
        <f t="shared" si="22"/>
        <v>-69900</v>
      </c>
      <c r="H965" s="1199"/>
    </row>
    <row r="966" spans="1:8" x14ac:dyDescent="0.25">
      <c r="A966" s="17">
        <v>43081</v>
      </c>
      <c r="B966" s="10" t="s">
        <v>1407</v>
      </c>
      <c r="C966" s="11" t="s">
        <v>166</v>
      </c>
      <c r="F966" s="9">
        <v>84000</v>
      </c>
      <c r="G966" s="6">
        <f t="shared" si="22"/>
        <v>-84000</v>
      </c>
      <c r="H966" s="1199"/>
    </row>
    <row r="967" spans="1:8" x14ac:dyDescent="0.25">
      <c r="A967" s="17">
        <v>43081</v>
      </c>
      <c r="B967" s="10" t="s">
        <v>2243</v>
      </c>
      <c r="C967" s="11" t="s">
        <v>166</v>
      </c>
      <c r="F967" s="9">
        <v>35709</v>
      </c>
      <c r="G967" s="6">
        <f t="shared" si="22"/>
        <v>-35709</v>
      </c>
      <c r="H967" s="1199"/>
    </row>
    <row r="968" spans="1:8" x14ac:dyDescent="0.25">
      <c r="A968" s="17">
        <v>43081</v>
      </c>
      <c r="B968" s="10" t="s">
        <v>1404</v>
      </c>
      <c r="C968" s="11" t="s">
        <v>166</v>
      </c>
      <c r="F968" s="9">
        <v>3823</v>
      </c>
      <c r="G968" s="6">
        <f t="shared" si="22"/>
        <v>-3823</v>
      </c>
      <c r="H968" s="1200"/>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201" t="s">
        <v>3080</v>
      </c>
    </row>
    <row r="981" spans="1:8" x14ac:dyDescent="0.25">
      <c r="A981" s="17">
        <v>43122</v>
      </c>
      <c r="B981" s="10" t="s">
        <v>2810</v>
      </c>
      <c r="C981" s="11" t="s">
        <v>166</v>
      </c>
      <c r="F981" s="9">
        <f>500000-F980</f>
        <v>443523</v>
      </c>
      <c r="G981" s="6">
        <f t="shared" si="22"/>
        <v>-443523</v>
      </c>
      <c r="H981" s="1202"/>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08" t="s">
        <v>6737</v>
      </c>
    </row>
    <row r="2192" spans="1:8" x14ac:dyDescent="0.25">
      <c r="A2192" s="116">
        <v>44261</v>
      </c>
      <c r="B2192" s="10" t="s">
        <v>1407</v>
      </c>
      <c r="C2192" s="11" t="s">
        <v>166</v>
      </c>
      <c r="F2192" s="9">
        <v>50000</v>
      </c>
      <c r="G2192" s="6">
        <f t="shared" ref="G2192" si="35">E2192-F2192</f>
        <v>-50000</v>
      </c>
      <c r="H2192" s="1208"/>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09" t="s">
        <v>7035</v>
      </c>
    </row>
    <row r="2289" spans="1:8" ht="24" customHeight="1" x14ac:dyDescent="0.25">
      <c r="A2289" s="116">
        <v>44288</v>
      </c>
      <c r="B2289" s="10" t="s">
        <v>6463</v>
      </c>
      <c r="C2289" s="11" t="s">
        <v>440</v>
      </c>
      <c r="F2289" s="9">
        <v>7970</v>
      </c>
      <c r="G2289" s="6">
        <f t="shared" si="37"/>
        <v>-7970</v>
      </c>
      <c r="H2289" s="1209"/>
    </row>
    <row r="2290" spans="1:8" ht="24" customHeight="1" x14ac:dyDescent="0.25">
      <c r="A2290" s="116">
        <v>44288</v>
      </c>
      <c r="B2290" s="10" t="s">
        <v>1407</v>
      </c>
      <c r="C2290" s="11" t="s">
        <v>440</v>
      </c>
      <c r="F2290" s="9">
        <v>21500</v>
      </c>
      <c r="G2290" s="6">
        <f t="shared" si="37"/>
        <v>-21500</v>
      </c>
      <c r="H2290" s="1209"/>
    </row>
    <row r="2291" spans="1:8" ht="24" customHeight="1" x14ac:dyDescent="0.25">
      <c r="A2291" s="116">
        <v>44288</v>
      </c>
      <c r="B2291" s="10" t="s">
        <v>6463</v>
      </c>
      <c r="C2291" s="11" t="s">
        <v>440</v>
      </c>
      <c r="F2291" s="9">
        <v>2900</v>
      </c>
      <c r="G2291" s="6">
        <f t="shared" si="37"/>
        <v>-2900</v>
      </c>
      <c r="H2291" s="1209"/>
    </row>
    <row r="2292" spans="1:8" ht="24" customHeight="1" x14ac:dyDescent="0.25">
      <c r="A2292" s="116">
        <v>44280</v>
      </c>
      <c r="B2292" s="10" t="s">
        <v>1407</v>
      </c>
      <c r="C2292" s="11" t="s">
        <v>440</v>
      </c>
      <c r="F2292" s="9">
        <v>24225</v>
      </c>
      <c r="G2292" s="6">
        <f t="shared" si="37"/>
        <v>-24225</v>
      </c>
      <c r="H2292" s="1209"/>
    </row>
    <row r="2293" spans="1:8" ht="24" customHeight="1" x14ac:dyDescent="0.25">
      <c r="A2293" s="116">
        <v>44331</v>
      </c>
      <c r="B2293" s="10" t="s">
        <v>6463</v>
      </c>
      <c r="C2293" s="11" t="s">
        <v>440</v>
      </c>
      <c r="F2293" s="9">
        <v>54720</v>
      </c>
      <c r="G2293" s="6">
        <f t="shared" si="37"/>
        <v>-54720</v>
      </c>
      <c r="H2293" s="1209"/>
    </row>
    <row r="2294" spans="1:8" ht="24" customHeight="1" x14ac:dyDescent="0.25">
      <c r="A2294" s="116">
        <v>44341</v>
      </c>
      <c r="B2294" s="10" t="s">
        <v>6568</v>
      </c>
      <c r="C2294" s="11" t="s">
        <v>440</v>
      </c>
      <c r="F2294" s="9">
        <v>22415</v>
      </c>
      <c r="G2294" s="6">
        <f t="shared" si="37"/>
        <v>-22415</v>
      </c>
      <c r="H2294" s="1209"/>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173" t="s">
        <v>6970</v>
      </c>
    </row>
    <row r="2299" spans="1:8" x14ac:dyDescent="0.25">
      <c r="A2299" s="116">
        <v>44291</v>
      </c>
      <c r="B2299" s="10" t="s">
        <v>6575</v>
      </c>
      <c r="C2299" s="11" t="s">
        <v>1816</v>
      </c>
      <c r="E2299" s="112"/>
      <c r="F2299" s="114">
        <v>82220</v>
      </c>
      <c r="G2299" s="6">
        <f t="shared" si="37"/>
        <v>-82220</v>
      </c>
      <c r="H2299" s="1174"/>
    </row>
    <row r="2300" spans="1:8" x14ac:dyDescent="0.25">
      <c r="A2300" s="116">
        <v>44291</v>
      </c>
      <c r="B2300" s="10" t="s">
        <v>6568</v>
      </c>
      <c r="C2300" s="11" t="s">
        <v>1816</v>
      </c>
      <c r="E2300" s="112"/>
      <c r="F2300" s="114">
        <f>16101+25620</f>
        <v>41721</v>
      </c>
      <c r="G2300" s="6">
        <f t="shared" si="37"/>
        <v>-41721</v>
      </c>
      <c r="H2300" s="1174"/>
    </row>
    <row r="2301" spans="1:8" x14ac:dyDescent="0.25">
      <c r="A2301" s="116">
        <v>44291</v>
      </c>
      <c r="B2301" s="10" t="s">
        <v>6779</v>
      </c>
      <c r="C2301" s="11" t="s">
        <v>1816</v>
      </c>
      <c r="E2301" s="112"/>
      <c r="F2301" s="115">
        <v>200000</v>
      </c>
      <c r="G2301" s="6">
        <f t="shared" si="37"/>
        <v>-200000</v>
      </c>
      <c r="H2301" s="1175"/>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70" t="s">
        <v>6965</v>
      </c>
    </row>
    <row r="2316" spans="1:8" x14ac:dyDescent="0.25">
      <c r="A2316" s="116">
        <v>44316</v>
      </c>
      <c r="B2316" s="10" t="s">
        <v>6564</v>
      </c>
      <c r="C2316" s="11" t="s">
        <v>4853</v>
      </c>
      <c r="F2316" s="9">
        <v>36751</v>
      </c>
      <c r="G2316" s="6">
        <f t="shared" si="37"/>
        <v>-36751</v>
      </c>
      <c r="H2316" s="1172"/>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70" t="s">
        <v>6968</v>
      </c>
    </row>
    <row r="2319" spans="1:8" x14ac:dyDescent="0.25">
      <c r="A2319" s="116">
        <v>44316</v>
      </c>
      <c r="B2319" s="10" t="s">
        <v>6463</v>
      </c>
      <c r="C2319" s="11" t="s">
        <v>2327</v>
      </c>
      <c r="F2319" s="9">
        <v>44000</v>
      </c>
      <c r="G2319" s="6">
        <f t="shared" si="37"/>
        <v>-44000</v>
      </c>
      <c r="H2319" s="1172"/>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05" t="s">
        <v>7204</v>
      </c>
    </row>
    <row r="2440" spans="1:8" x14ac:dyDescent="0.25">
      <c r="A2440" s="668">
        <v>44392</v>
      </c>
      <c r="B2440" s="669" t="s">
        <v>7017</v>
      </c>
      <c r="C2440" s="670" t="s">
        <v>166</v>
      </c>
      <c r="E2440" s="671"/>
      <c r="F2440" s="674">
        <v>34800</v>
      </c>
      <c r="G2440" s="673">
        <f t="shared" si="39"/>
        <v>-34800</v>
      </c>
      <c r="H2440" s="1206"/>
    </row>
    <row r="2441" spans="1:8" ht="16.5" thickBot="1" x14ac:dyDescent="0.3">
      <c r="A2441" s="668">
        <v>44392</v>
      </c>
      <c r="B2441" s="669" t="s">
        <v>1407</v>
      </c>
      <c r="C2441" s="670" t="s">
        <v>166</v>
      </c>
      <c r="E2441" s="671"/>
      <c r="F2441" s="675">
        <v>23022</v>
      </c>
      <c r="G2441" s="673">
        <f t="shared" si="39"/>
        <v>-23022</v>
      </c>
      <c r="H2441" s="1207"/>
    </row>
    <row r="2442" spans="1:8" x14ac:dyDescent="0.25">
      <c r="A2442" s="661">
        <v>44392</v>
      </c>
      <c r="B2442" s="662" t="s">
        <v>6568</v>
      </c>
      <c r="C2442" s="663" t="s">
        <v>440</v>
      </c>
      <c r="E2442" s="664"/>
      <c r="F2442" s="665">
        <f>480791-39410</f>
        <v>441381</v>
      </c>
      <c r="G2442" s="666">
        <f t="shared" si="39"/>
        <v>-441381</v>
      </c>
      <c r="H2442" s="1210" t="s">
        <v>7206</v>
      </c>
    </row>
    <row r="2443" spans="1:8" x14ac:dyDescent="0.25">
      <c r="A2443" s="661">
        <v>44392</v>
      </c>
      <c r="B2443" s="662" t="s">
        <v>7017</v>
      </c>
      <c r="C2443" s="663" t="s">
        <v>440</v>
      </c>
      <c r="E2443" s="664"/>
      <c r="F2443" s="682">
        <v>39410</v>
      </c>
      <c r="G2443" s="666">
        <f t="shared" si="39"/>
        <v>-39410</v>
      </c>
      <c r="H2443" s="1211"/>
    </row>
    <row r="2444" spans="1:8" ht="16.5" thickBot="1" x14ac:dyDescent="0.3">
      <c r="A2444" s="661">
        <v>44392</v>
      </c>
      <c r="B2444" s="662" t="s">
        <v>6463</v>
      </c>
      <c r="C2444" s="663" t="s">
        <v>440</v>
      </c>
      <c r="E2444" s="664"/>
      <c r="F2444" s="667">
        <v>40445</v>
      </c>
      <c r="G2444" s="666">
        <f t="shared" si="39"/>
        <v>-40445</v>
      </c>
      <c r="H2444" s="1212"/>
    </row>
    <row r="2445" spans="1:8" x14ac:dyDescent="0.25">
      <c r="A2445" s="668">
        <v>44392</v>
      </c>
      <c r="B2445" s="669" t="s">
        <v>7017</v>
      </c>
      <c r="C2445" s="670" t="s">
        <v>440</v>
      </c>
      <c r="E2445" s="671"/>
      <c r="F2445" s="672">
        <v>134360</v>
      </c>
      <c r="G2445" s="673">
        <f t="shared" si="39"/>
        <v>-134360</v>
      </c>
      <c r="H2445" s="1203" t="s">
        <v>7207</v>
      </c>
    </row>
    <row r="2446" spans="1:8" x14ac:dyDescent="0.25">
      <c r="A2446" s="668">
        <v>44392</v>
      </c>
      <c r="B2446" s="669" t="s">
        <v>1407</v>
      </c>
      <c r="C2446" s="670" t="s">
        <v>440</v>
      </c>
      <c r="E2446" s="671"/>
      <c r="F2446" s="674">
        <v>79000</v>
      </c>
      <c r="G2446" s="673">
        <f t="shared" si="39"/>
        <v>-79000</v>
      </c>
      <c r="H2446" s="1204"/>
    </row>
    <row r="2447" spans="1:8" x14ac:dyDescent="0.25">
      <c r="A2447" s="668">
        <v>44392</v>
      </c>
      <c r="B2447" s="669" t="s">
        <v>6463</v>
      </c>
      <c r="C2447" s="670" t="s">
        <v>440</v>
      </c>
      <c r="E2447" s="671"/>
      <c r="F2447" s="674">
        <v>35561</v>
      </c>
      <c r="G2447" s="673">
        <f t="shared" si="39"/>
        <v>-35561</v>
      </c>
      <c r="H2447" s="1204"/>
    </row>
    <row r="2448" spans="1:8" x14ac:dyDescent="0.25">
      <c r="A2448" s="668">
        <v>44392</v>
      </c>
      <c r="B2448" s="669" t="s">
        <v>3979</v>
      </c>
      <c r="C2448" s="670" t="s">
        <v>440</v>
      </c>
      <c r="E2448" s="671"/>
      <c r="F2448" s="674">
        <v>252800</v>
      </c>
      <c r="G2448" s="673">
        <f t="shared" si="39"/>
        <v>-252800</v>
      </c>
      <c r="H2448" s="1204"/>
    </row>
    <row r="2449" spans="1:8" ht="16.5" thickBot="1" x14ac:dyDescent="0.3">
      <c r="A2449" s="668">
        <v>44392</v>
      </c>
      <c r="B2449" s="669" t="s">
        <v>7132</v>
      </c>
      <c r="C2449" s="670" t="s">
        <v>440</v>
      </c>
      <c r="E2449" s="671"/>
      <c r="F2449" s="675">
        <v>209</v>
      </c>
      <c r="G2449" s="673">
        <f t="shared" si="39"/>
        <v>-209</v>
      </c>
      <c r="H2449" s="1204"/>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84" t="s">
        <v>7281</v>
      </c>
    </row>
    <row r="2482" spans="1:8" x14ac:dyDescent="0.25">
      <c r="A2482" s="116">
        <v>44413</v>
      </c>
      <c r="B2482" s="10" t="s">
        <v>1407</v>
      </c>
      <c r="C2482" s="11" t="s">
        <v>2327</v>
      </c>
      <c r="F2482" s="9">
        <v>934</v>
      </c>
      <c r="G2482" s="6">
        <f t="shared" si="40"/>
        <v>-934</v>
      </c>
      <c r="H2482" s="1185"/>
    </row>
    <row r="2483" spans="1:8" x14ac:dyDescent="0.25">
      <c r="A2483" s="116">
        <v>44413</v>
      </c>
      <c r="B2483" s="10" t="s">
        <v>7017</v>
      </c>
      <c r="C2483" s="11" t="s">
        <v>2327</v>
      </c>
      <c r="F2483" s="9">
        <v>35130</v>
      </c>
      <c r="G2483" s="6">
        <f t="shared" si="40"/>
        <v>-35130</v>
      </c>
      <c r="H2483" s="1185"/>
    </row>
    <row r="2484" spans="1:8" x14ac:dyDescent="0.25">
      <c r="A2484" s="116">
        <v>44413</v>
      </c>
      <c r="B2484" s="10" t="s">
        <v>6568</v>
      </c>
      <c r="C2484" s="11" t="s">
        <v>2327</v>
      </c>
      <c r="F2484" s="9">
        <v>105070</v>
      </c>
      <c r="G2484" s="6">
        <f t="shared" si="40"/>
        <v>-105070</v>
      </c>
      <c r="H2484" s="1186"/>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188" t="s">
        <v>7320</v>
      </c>
    </row>
    <row r="2502" spans="1:8" x14ac:dyDescent="0.25">
      <c r="A2502" s="116">
        <v>44431</v>
      </c>
      <c r="B2502" s="10" t="s">
        <v>7177</v>
      </c>
      <c r="C2502" s="11" t="s">
        <v>7309</v>
      </c>
      <c r="F2502" s="9">
        <v>50000</v>
      </c>
      <c r="G2502" s="6">
        <f t="shared" si="40"/>
        <v>-50000</v>
      </c>
      <c r="H2502" s="1188"/>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84" t="s">
        <v>7368</v>
      </c>
    </row>
    <row r="2529" spans="1:8" x14ac:dyDescent="0.25">
      <c r="A2529" s="116">
        <v>44456</v>
      </c>
      <c r="B2529" s="10" t="s">
        <v>6568</v>
      </c>
      <c r="C2529" s="11" t="s">
        <v>440</v>
      </c>
      <c r="F2529" s="9">
        <v>137800</v>
      </c>
      <c r="G2529" s="6">
        <f t="shared" si="41"/>
        <v>-137800</v>
      </c>
      <c r="H2529" s="1185"/>
    </row>
    <row r="2530" spans="1:8" x14ac:dyDescent="0.25">
      <c r="A2530" s="116">
        <v>44456</v>
      </c>
      <c r="B2530" s="10" t="s">
        <v>7132</v>
      </c>
      <c r="C2530" s="11" t="s">
        <v>440</v>
      </c>
      <c r="F2530" s="9">
        <v>29791</v>
      </c>
      <c r="G2530" s="6">
        <f t="shared" si="41"/>
        <v>-29791</v>
      </c>
      <c r="H2530" s="1185"/>
    </row>
    <row r="2531" spans="1:8" x14ac:dyDescent="0.25">
      <c r="A2531" s="116">
        <v>44456</v>
      </c>
      <c r="B2531" s="10" t="s">
        <v>6463</v>
      </c>
      <c r="C2531" s="11" t="s">
        <v>440</v>
      </c>
      <c r="F2531" s="9">
        <v>87105</v>
      </c>
      <c r="G2531" s="6">
        <f t="shared" si="41"/>
        <v>-87105</v>
      </c>
      <c r="H2531" s="1185"/>
    </row>
    <row r="2532" spans="1:8" x14ac:dyDescent="0.25">
      <c r="A2532" s="116">
        <v>44456</v>
      </c>
      <c r="B2532" s="10" t="s">
        <v>1407</v>
      </c>
      <c r="C2532" s="11" t="s">
        <v>440</v>
      </c>
      <c r="F2532" s="9">
        <v>3014</v>
      </c>
      <c r="G2532" s="6">
        <f t="shared" si="41"/>
        <v>-3014</v>
      </c>
      <c r="H2532" s="1186"/>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189" t="s">
        <v>7384</v>
      </c>
    </row>
    <row r="2549" spans="1:8" x14ac:dyDescent="0.25">
      <c r="A2549" s="116">
        <v>44460</v>
      </c>
      <c r="B2549" s="10" t="s">
        <v>7017</v>
      </c>
      <c r="C2549" s="11" t="s">
        <v>166</v>
      </c>
      <c r="F2549" s="9">
        <v>123680</v>
      </c>
      <c r="G2549" s="6">
        <f t="shared" si="41"/>
        <v>-123680</v>
      </c>
      <c r="H2549" s="1189"/>
    </row>
    <row r="2550" spans="1:8" x14ac:dyDescent="0.25">
      <c r="A2550" s="116">
        <v>44460</v>
      </c>
      <c r="B2550" s="10" t="s">
        <v>6463</v>
      </c>
      <c r="C2550" s="11" t="s">
        <v>166</v>
      </c>
      <c r="F2550" s="9">
        <v>13600</v>
      </c>
      <c r="G2550" s="6">
        <f t="shared" si="41"/>
        <v>-13600</v>
      </c>
      <c r="H2550" s="1189"/>
    </row>
    <row r="2551" spans="1:8" x14ac:dyDescent="0.25">
      <c r="A2551" s="116">
        <v>44460</v>
      </c>
      <c r="B2551" s="10" t="s">
        <v>6568</v>
      </c>
      <c r="C2551" s="11" t="s">
        <v>166</v>
      </c>
      <c r="F2551" s="9">
        <v>6755</v>
      </c>
      <c r="G2551" s="6">
        <f t="shared" si="41"/>
        <v>-6755</v>
      </c>
      <c r="H2551" s="1189"/>
    </row>
    <row r="2552" spans="1:8" x14ac:dyDescent="0.25">
      <c r="A2552" s="116">
        <v>44460</v>
      </c>
      <c r="B2552" s="10" t="s">
        <v>1407</v>
      </c>
      <c r="C2552" s="11" t="s">
        <v>166</v>
      </c>
      <c r="F2552" s="9">
        <v>9165</v>
      </c>
      <c r="G2552" s="6">
        <f t="shared" si="41"/>
        <v>-9165</v>
      </c>
      <c r="H2552" s="1189"/>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188" t="s">
        <v>7433</v>
      </c>
    </row>
    <row r="2560" spans="1:8" x14ac:dyDescent="0.25">
      <c r="A2560" s="116">
        <v>44476</v>
      </c>
      <c r="B2560" s="10" t="s">
        <v>6463</v>
      </c>
      <c r="C2560" s="670" t="s">
        <v>7309</v>
      </c>
      <c r="E2560" s="671"/>
      <c r="F2560" s="674">
        <v>2404</v>
      </c>
      <c r="G2560" s="673">
        <f t="shared" si="41"/>
        <v>-2404</v>
      </c>
      <c r="H2560" s="1188"/>
    </row>
    <row r="2561" spans="1:8" x14ac:dyDescent="0.25">
      <c r="A2561" s="116">
        <v>44476</v>
      </c>
      <c r="B2561" s="10" t="s">
        <v>7017</v>
      </c>
      <c r="C2561" s="670" t="s">
        <v>7309</v>
      </c>
      <c r="E2561" s="671"/>
      <c r="F2561" s="674">
        <v>14457</v>
      </c>
      <c r="G2561" s="673">
        <f t="shared" si="41"/>
        <v>-14457</v>
      </c>
      <c r="H2561" s="1188"/>
    </row>
    <row r="2562" spans="1:8" x14ac:dyDescent="0.25">
      <c r="A2562" s="116">
        <v>44476</v>
      </c>
      <c r="B2562" s="10" t="s">
        <v>7177</v>
      </c>
      <c r="C2562" s="670" t="s">
        <v>7309</v>
      </c>
      <c r="E2562" s="671"/>
      <c r="F2562" s="674">
        <v>3866</v>
      </c>
      <c r="G2562" s="673">
        <f t="shared" si="41"/>
        <v>-3866</v>
      </c>
      <c r="H2562" s="1188"/>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160" t="s">
        <v>7501</v>
      </c>
    </row>
    <row r="2597" spans="1:8" x14ac:dyDescent="0.25">
      <c r="A2597" s="116">
        <v>44495</v>
      </c>
      <c r="B2597" s="21" t="s">
        <v>5862</v>
      </c>
      <c r="C2597" s="759" t="s">
        <v>440</v>
      </c>
      <c r="D2597" s="782"/>
      <c r="E2597" s="760"/>
      <c r="F2597" s="761">
        <v>63000</v>
      </c>
      <c r="G2597" s="14">
        <f t="shared" si="42"/>
        <v>-63000</v>
      </c>
      <c r="H2597" s="1160"/>
    </row>
    <row r="2598" spans="1:8" x14ac:dyDescent="0.25">
      <c r="A2598" s="116">
        <v>44495</v>
      </c>
      <c r="B2598" s="21" t="s">
        <v>3979</v>
      </c>
      <c r="C2598" s="759" t="s">
        <v>440</v>
      </c>
      <c r="D2598" s="782"/>
      <c r="E2598" s="760"/>
      <c r="F2598" s="761">
        <v>161200</v>
      </c>
      <c r="G2598" s="14">
        <f t="shared" si="42"/>
        <v>-161200</v>
      </c>
      <c r="H2598" s="1160"/>
    </row>
    <row r="2599" spans="1:8" ht="15.75" customHeight="1" x14ac:dyDescent="0.25">
      <c r="A2599" s="116">
        <v>44495</v>
      </c>
      <c r="B2599" s="21" t="s">
        <v>6463</v>
      </c>
      <c r="C2599" s="731" t="s">
        <v>2327</v>
      </c>
      <c r="D2599" s="782"/>
      <c r="E2599" s="732"/>
      <c r="F2599" s="733">
        <v>8300</v>
      </c>
      <c r="G2599" s="14">
        <f t="shared" si="42"/>
        <v>-8300</v>
      </c>
      <c r="H2599" s="1160" t="s">
        <v>7501</v>
      </c>
    </row>
    <row r="2600" spans="1:8" x14ac:dyDescent="0.25">
      <c r="A2600" s="116">
        <v>44495</v>
      </c>
      <c r="B2600" s="21" t="s">
        <v>7132</v>
      </c>
      <c r="C2600" s="731" t="s">
        <v>2327</v>
      </c>
      <c r="D2600" s="782"/>
      <c r="E2600" s="732"/>
      <c r="F2600" s="733">
        <v>280400</v>
      </c>
      <c r="G2600" s="14">
        <f t="shared" si="42"/>
        <v>-280400</v>
      </c>
      <c r="H2600" s="1160"/>
    </row>
    <row r="2601" spans="1:8" x14ac:dyDescent="0.25">
      <c r="A2601" s="116">
        <v>44495</v>
      </c>
      <c r="B2601" s="21" t="s">
        <v>2957</v>
      </c>
      <c r="C2601" s="731" t="s">
        <v>2327</v>
      </c>
      <c r="D2601" s="782"/>
      <c r="E2601" s="732"/>
      <c r="F2601" s="733">
        <v>11300</v>
      </c>
      <c r="G2601" s="14">
        <f t="shared" si="42"/>
        <v>-11300</v>
      </c>
      <c r="H2601" s="1160"/>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183" t="s">
        <v>7539</v>
      </c>
    </row>
    <row r="2619" spans="1:8" x14ac:dyDescent="0.25">
      <c r="A2619" s="116">
        <v>44510</v>
      </c>
      <c r="B2619" s="21" t="s">
        <v>7177</v>
      </c>
      <c r="C2619" s="13" t="s">
        <v>7538</v>
      </c>
      <c r="D2619" s="782"/>
      <c r="E2619" s="22"/>
      <c r="F2619" s="19">
        <v>30988</v>
      </c>
      <c r="G2619" s="14">
        <f t="shared" si="42"/>
        <v>-30988</v>
      </c>
      <c r="H2619" s="1183"/>
    </row>
    <row r="2620" spans="1:8" x14ac:dyDescent="0.25">
      <c r="A2620" s="116">
        <v>44510</v>
      </c>
      <c r="B2620" s="21" t="s">
        <v>7017</v>
      </c>
      <c r="C2620" s="13" t="s">
        <v>7538</v>
      </c>
      <c r="D2620" s="782"/>
      <c r="E2620" s="22"/>
      <c r="F2620" s="19">
        <v>21999</v>
      </c>
      <c r="G2620" s="14">
        <f t="shared" si="42"/>
        <v>-21999</v>
      </c>
      <c r="H2620" s="1183"/>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160" t="s">
        <v>7594</v>
      </c>
    </row>
    <row r="2638" spans="1:8" x14ac:dyDescent="0.25">
      <c r="A2638" s="116">
        <v>44529</v>
      </c>
      <c r="B2638" s="21" t="s">
        <v>6565</v>
      </c>
      <c r="C2638" s="13" t="s">
        <v>180</v>
      </c>
      <c r="D2638" s="782"/>
      <c r="E2638" s="22"/>
      <c r="F2638" s="19">
        <v>27915</v>
      </c>
      <c r="G2638" s="14">
        <f t="shared" si="42"/>
        <v>-27915</v>
      </c>
      <c r="H2638" s="1160"/>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187" t="s">
        <v>7608</v>
      </c>
    </row>
    <row r="2641" spans="1:8" x14ac:dyDescent="0.25">
      <c r="A2641" s="116">
        <v>44532</v>
      </c>
      <c r="B2641" s="21" t="s">
        <v>6565</v>
      </c>
      <c r="C2641" s="13" t="s">
        <v>1816</v>
      </c>
      <c r="D2641" s="782"/>
      <c r="E2641" s="22"/>
      <c r="F2641" s="19">
        <v>230169</v>
      </c>
      <c r="G2641" s="14">
        <f t="shared" si="42"/>
        <v>-230169</v>
      </c>
      <c r="H2641" s="1187"/>
    </row>
    <row r="2642" spans="1:8" x14ac:dyDescent="0.25">
      <c r="A2642" s="116">
        <v>44532</v>
      </c>
      <c r="B2642" s="21" t="s">
        <v>6568</v>
      </c>
      <c r="C2642" s="13" t="s">
        <v>1816</v>
      </c>
      <c r="D2642" s="782"/>
      <c r="E2642" s="22"/>
      <c r="F2642" s="19">
        <v>136986</v>
      </c>
      <c r="G2642" s="14">
        <f t="shared" si="42"/>
        <v>-136986</v>
      </c>
      <c r="H2642" s="1187"/>
    </row>
    <row r="2643" spans="1:8" x14ac:dyDescent="0.25">
      <c r="A2643" s="116">
        <v>44532</v>
      </c>
      <c r="B2643" s="21" t="s">
        <v>6779</v>
      </c>
      <c r="C2643" s="13" t="s">
        <v>1816</v>
      </c>
      <c r="D2643" s="782"/>
      <c r="E2643" s="22"/>
      <c r="F2643" s="19">
        <v>10112</v>
      </c>
      <c r="G2643" s="14">
        <f t="shared" si="42"/>
        <v>-10112</v>
      </c>
      <c r="H2643" s="1187"/>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161" t="s">
        <v>7609</v>
      </c>
    </row>
    <row r="2647" spans="1:8" x14ac:dyDescent="0.25">
      <c r="A2647" s="116">
        <v>44534</v>
      </c>
      <c r="B2647" s="21" t="s">
        <v>2957</v>
      </c>
      <c r="C2647" s="13" t="s">
        <v>2327</v>
      </c>
      <c r="D2647" s="782"/>
      <c r="E2647" s="22"/>
      <c r="F2647" s="19">
        <v>8500</v>
      </c>
      <c r="G2647" s="14">
        <f t="shared" si="42"/>
        <v>-8500</v>
      </c>
      <c r="H2647" s="1161"/>
    </row>
    <row r="2648" spans="1:8" x14ac:dyDescent="0.25">
      <c r="A2648" s="116">
        <v>44534</v>
      </c>
      <c r="B2648" s="21" t="s">
        <v>7177</v>
      </c>
      <c r="C2648" s="13" t="s">
        <v>2327</v>
      </c>
      <c r="D2648" s="782"/>
      <c r="E2648" s="22"/>
      <c r="F2648" s="19">
        <v>49700</v>
      </c>
      <c r="G2648" s="14">
        <f t="shared" si="42"/>
        <v>-49700</v>
      </c>
      <c r="H2648" s="1161"/>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182" t="s">
        <v>7628</v>
      </c>
    </row>
    <row r="2651" spans="1:8" x14ac:dyDescent="0.25">
      <c r="A2651" s="116">
        <v>44538</v>
      </c>
      <c r="B2651" s="21" t="s">
        <v>2675</v>
      </c>
      <c r="C2651" s="13" t="s">
        <v>5731</v>
      </c>
      <c r="D2651" s="782"/>
      <c r="E2651" s="22"/>
      <c r="F2651" s="19">
        <v>72300</v>
      </c>
      <c r="G2651" s="14">
        <f t="shared" ref="G2651:G2724" si="43">E2651-F2651</f>
        <v>-72300</v>
      </c>
      <c r="H2651" s="1182"/>
    </row>
    <row r="2652" spans="1:8" x14ac:dyDescent="0.25">
      <c r="A2652" s="116">
        <v>44538</v>
      </c>
      <c r="B2652" s="21" t="s">
        <v>6463</v>
      </c>
      <c r="C2652" s="13" t="s">
        <v>5731</v>
      </c>
      <c r="D2652" s="782"/>
      <c r="E2652" s="22"/>
      <c r="F2652" s="19">
        <v>9500</v>
      </c>
      <c r="G2652" s="14">
        <f t="shared" si="43"/>
        <v>-9500</v>
      </c>
      <c r="H2652" s="1182"/>
    </row>
    <row r="2653" spans="1:8" x14ac:dyDescent="0.25">
      <c r="A2653" s="116">
        <v>44538</v>
      </c>
      <c r="B2653" s="21" t="s">
        <v>6568</v>
      </c>
      <c r="C2653" s="13" t="s">
        <v>5731</v>
      </c>
      <c r="D2653" s="782"/>
      <c r="E2653" s="22"/>
      <c r="F2653" s="19">
        <v>59100</v>
      </c>
      <c r="G2653" s="14">
        <f t="shared" si="43"/>
        <v>-59100</v>
      </c>
      <c r="H2653" s="1182"/>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158" t="s">
        <v>7653</v>
      </c>
    </row>
    <row r="2673" spans="1:8" x14ac:dyDescent="0.25">
      <c r="A2673" s="116">
        <v>44554</v>
      </c>
      <c r="B2673" s="21" t="s">
        <v>7132</v>
      </c>
      <c r="C2673" s="13" t="s">
        <v>2327</v>
      </c>
      <c r="D2673" s="782"/>
      <c r="E2673" s="22"/>
      <c r="F2673" s="19">
        <v>95600</v>
      </c>
      <c r="G2673" s="14">
        <f t="shared" si="43"/>
        <v>-95600</v>
      </c>
      <c r="H2673" s="1158"/>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183" t="s">
        <v>7681</v>
      </c>
    </row>
    <row r="2681" spans="1:8" x14ac:dyDescent="0.25">
      <c r="A2681" s="116">
        <v>44528</v>
      </c>
      <c r="B2681" s="21" t="s">
        <v>6565</v>
      </c>
      <c r="C2681" s="13" t="s">
        <v>4853</v>
      </c>
      <c r="D2681" s="782"/>
      <c r="E2681" s="22"/>
      <c r="F2681" s="19">
        <v>29814</v>
      </c>
      <c r="G2681" s="14">
        <f t="shared" si="43"/>
        <v>-29814</v>
      </c>
      <c r="H2681" s="1183"/>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158" t="s">
        <v>7703</v>
      </c>
    </row>
    <row r="2687" spans="1:8" x14ac:dyDescent="0.25">
      <c r="A2687" s="116">
        <v>44581</v>
      </c>
      <c r="B2687" s="21" t="s">
        <v>6463</v>
      </c>
      <c r="C2687" s="13" t="s">
        <v>3738</v>
      </c>
      <c r="D2687" s="782"/>
      <c r="E2687" s="22"/>
      <c r="F2687" s="19">
        <v>11430</v>
      </c>
      <c r="G2687" s="14">
        <f t="shared" si="43"/>
        <v>-11430</v>
      </c>
      <c r="H2687" s="1158"/>
    </row>
    <row r="2688" spans="1:8" x14ac:dyDescent="0.25">
      <c r="A2688" s="116">
        <v>44581</v>
      </c>
      <c r="B2688" s="21" t="s">
        <v>6575</v>
      </c>
      <c r="C2688" s="13" t="s">
        <v>3738</v>
      </c>
      <c r="D2688" s="782"/>
      <c r="E2688" s="22"/>
      <c r="F2688" s="19">
        <v>50000</v>
      </c>
      <c r="G2688" s="14">
        <f t="shared" si="43"/>
        <v>-50000</v>
      </c>
      <c r="H2688" s="1158"/>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156" t="s">
        <v>7755</v>
      </c>
    </row>
    <row r="2709" spans="1:8" x14ac:dyDescent="0.25">
      <c r="A2709" s="116">
        <v>44610</v>
      </c>
      <c r="B2709" s="21" t="s">
        <v>7017</v>
      </c>
      <c r="C2709" s="759" t="s">
        <v>7538</v>
      </c>
      <c r="D2709" s="782"/>
      <c r="E2709" s="760"/>
      <c r="F2709" s="761">
        <f>50900+252</f>
        <v>51152</v>
      </c>
      <c r="G2709" s="760">
        <f t="shared" si="43"/>
        <v>-51152</v>
      </c>
      <c r="H2709" s="1156"/>
    </row>
    <row r="2710" spans="1:8" x14ac:dyDescent="0.25">
      <c r="A2710" s="116">
        <v>44610</v>
      </c>
      <c r="B2710" s="21" t="s">
        <v>7132</v>
      </c>
      <c r="C2710" s="759" t="s">
        <v>7538</v>
      </c>
      <c r="D2710" s="782"/>
      <c r="E2710" s="760"/>
      <c r="F2710" s="761">
        <v>30105</v>
      </c>
      <c r="G2710" s="760">
        <f t="shared" si="43"/>
        <v>-30105</v>
      </c>
      <c r="H2710" s="1156"/>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183" t="s">
        <v>7975</v>
      </c>
    </row>
    <row r="2723" spans="1:8" x14ac:dyDescent="0.25">
      <c r="A2723" s="116">
        <v>44627</v>
      </c>
      <c r="B2723" s="21" t="s">
        <v>37</v>
      </c>
      <c r="C2723" s="13" t="s">
        <v>7309</v>
      </c>
      <c r="D2723" s="782"/>
      <c r="E2723" s="22"/>
      <c r="F2723" s="19">
        <v>66360</v>
      </c>
      <c r="G2723" s="14">
        <f t="shared" si="43"/>
        <v>-66360</v>
      </c>
      <c r="H2723" s="1183"/>
    </row>
    <row r="2724" spans="1:8" x14ac:dyDescent="0.25">
      <c r="A2724" s="116">
        <v>44627</v>
      </c>
      <c r="B2724" s="21" t="s">
        <v>1407</v>
      </c>
      <c r="C2724" s="759" t="s">
        <v>166</v>
      </c>
      <c r="D2724" s="782"/>
      <c r="E2724" s="760"/>
      <c r="F2724" s="760">
        <v>204468</v>
      </c>
      <c r="G2724" s="760">
        <f t="shared" si="43"/>
        <v>-204468</v>
      </c>
      <c r="H2724" s="1214" t="s">
        <v>7865</v>
      </c>
    </row>
    <row r="2725" spans="1:8" x14ac:dyDescent="0.25">
      <c r="A2725" s="116">
        <v>44627</v>
      </c>
      <c r="B2725" s="21" t="s">
        <v>7132</v>
      </c>
      <c r="C2725" s="759" t="s">
        <v>166</v>
      </c>
      <c r="D2725" s="782"/>
      <c r="E2725" s="760"/>
      <c r="F2725" s="760">
        <v>12627</v>
      </c>
      <c r="G2725" s="760">
        <f t="shared" ref="G2725:G2862" si="44">E2725-F2725</f>
        <v>-12627</v>
      </c>
      <c r="H2725" s="1214"/>
    </row>
    <row r="2726" spans="1:8" x14ac:dyDescent="0.25">
      <c r="A2726" s="116">
        <v>44627</v>
      </c>
      <c r="B2726" s="21" t="s">
        <v>7733</v>
      </c>
      <c r="C2726" s="759" t="s">
        <v>166</v>
      </c>
      <c r="D2726" s="782"/>
      <c r="E2726" s="760"/>
      <c r="F2726" s="760">
        <v>80000</v>
      </c>
      <c r="G2726" s="760">
        <f t="shared" si="44"/>
        <v>-80000</v>
      </c>
      <c r="H2726" s="1214"/>
    </row>
    <row r="2727" spans="1:8" x14ac:dyDescent="0.25">
      <c r="A2727" s="116">
        <v>44627</v>
      </c>
      <c r="B2727" s="21" t="s">
        <v>7017</v>
      </c>
      <c r="C2727" s="759" t="s">
        <v>166</v>
      </c>
      <c r="D2727" s="782"/>
      <c r="E2727" s="760"/>
      <c r="F2727" s="760">
        <v>2905</v>
      </c>
      <c r="G2727" s="760">
        <f t="shared" si="44"/>
        <v>-2905</v>
      </c>
      <c r="H2727" s="1214"/>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215" t="s">
        <v>7784</v>
      </c>
    </row>
    <row r="2735" spans="1:8" x14ac:dyDescent="0.25">
      <c r="A2735" s="116">
        <v>44627</v>
      </c>
      <c r="B2735" s="21" t="s">
        <v>7733</v>
      </c>
      <c r="C2735" s="13" t="s">
        <v>7309</v>
      </c>
      <c r="D2735" s="794" t="s">
        <v>7783</v>
      </c>
      <c r="E2735" s="22">
        <v>19800</v>
      </c>
      <c r="F2735" s="19"/>
      <c r="G2735" s="20">
        <f t="shared" si="44"/>
        <v>19800</v>
      </c>
      <c r="H2735" s="1215"/>
    </row>
    <row r="2736" spans="1:8" x14ac:dyDescent="0.25">
      <c r="A2736" s="116">
        <v>44637</v>
      </c>
      <c r="B2736" s="21" t="s">
        <v>7733</v>
      </c>
      <c r="C2736" s="13" t="s">
        <v>5731</v>
      </c>
      <c r="D2736" s="782">
        <v>35</v>
      </c>
      <c r="E2736" s="22">
        <f>11300+8400+7000+11700+2500</f>
        <v>40900</v>
      </c>
      <c r="F2736" s="19"/>
      <c r="G2736" s="20">
        <f t="shared" si="44"/>
        <v>40900</v>
      </c>
      <c r="H2736" s="1215" t="s">
        <v>7784</v>
      </c>
    </row>
    <row r="2737" spans="1:8" x14ac:dyDescent="0.25">
      <c r="A2737" s="116">
        <v>44637</v>
      </c>
      <c r="B2737" s="21" t="s">
        <v>7627</v>
      </c>
      <c r="C2737" s="13" t="s">
        <v>5731</v>
      </c>
      <c r="D2737" s="782">
        <v>35</v>
      </c>
      <c r="E2737" s="22">
        <f>7600+3500</f>
        <v>11100</v>
      </c>
      <c r="F2737" s="19"/>
      <c r="G2737" s="20">
        <f t="shared" si="44"/>
        <v>11100</v>
      </c>
      <c r="H2737" s="1215"/>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157" t="s">
        <v>7827</v>
      </c>
    </row>
    <row r="2753" spans="1:8" x14ac:dyDescent="0.25">
      <c r="A2753" s="116">
        <v>44645</v>
      </c>
      <c r="B2753" s="21" t="s">
        <v>6562</v>
      </c>
      <c r="C2753" s="13" t="s">
        <v>166</v>
      </c>
      <c r="D2753" s="782"/>
      <c r="E2753" s="22"/>
      <c r="F2753" s="19">
        <v>51585</v>
      </c>
      <c r="G2753" s="14">
        <f t="shared" si="44"/>
        <v>-51585</v>
      </c>
      <c r="H2753" s="1157"/>
    </row>
    <row r="2754" spans="1:8" x14ac:dyDescent="0.25">
      <c r="A2754" s="116">
        <v>44645</v>
      </c>
      <c r="B2754" s="21" t="s">
        <v>7733</v>
      </c>
      <c r="C2754" s="13" t="s">
        <v>166</v>
      </c>
      <c r="D2754" s="782"/>
      <c r="E2754" s="22"/>
      <c r="F2754" s="19">
        <v>122000</v>
      </c>
      <c r="G2754" s="14">
        <f t="shared" si="44"/>
        <v>-122000</v>
      </c>
      <c r="H2754" s="1157"/>
    </row>
    <row r="2755" spans="1:8" x14ac:dyDescent="0.25">
      <c r="A2755" s="116">
        <v>44645</v>
      </c>
      <c r="B2755" s="21" t="s">
        <v>37</v>
      </c>
      <c r="C2755" s="13" t="s">
        <v>166</v>
      </c>
      <c r="D2755" s="782"/>
      <c r="E2755" s="22"/>
      <c r="F2755" s="19">
        <v>8000</v>
      </c>
      <c r="G2755" s="14">
        <f t="shared" si="44"/>
        <v>-8000</v>
      </c>
      <c r="H2755" s="1157"/>
    </row>
    <row r="2756" spans="1:8" x14ac:dyDescent="0.25">
      <c r="A2756" s="116">
        <v>44645</v>
      </c>
      <c r="B2756" s="21" t="s">
        <v>7627</v>
      </c>
      <c r="C2756" s="13" t="s">
        <v>166</v>
      </c>
      <c r="D2756" s="782"/>
      <c r="E2756" s="22"/>
      <c r="F2756" s="19">
        <v>7857</v>
      </c>
      <c r="G2756" s="14">
        <f t="shared" si="44"/>
        <v>-7857</v>
      </c>
      <c r="H2756" s="1157"/>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214" t="s">
        <v>7829</v>
      </c>
    </row>
    <row r="2759" spans="1:8" x14ac:dyDescent="0.25">
      <c r="A2759" s="116">
        <v>44651</v>
      </c>
      <c r="B2759" s="21" t="s">
        <v>7177</v>
      </c>
      <c r="C2759" s="13" t="s">
        <v>164</v>
      </c>
      <c r="D2759" s="782"/>
      <c r="E2759" s="22"/>
      <c r="F2759" s="19">
        <v>100000</v>
      </c>
      <c r="G2759" s="14">
        <f t="shared" si="44"/>
        <v>-100000</v>
      </c>
      <c r="H2759" s="1214"/>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17" t="s">
        <v>7833</v>
      </c>
    </row>
    <row r="2766" spans="1:8" x14ac:dyDescent="0.25">
      <c r="A2766" s="116">
        <v>44651</v>
      </c>
      <c r="B2766" s="21" t="s">
        <v>7811</v>
      </c>
      <c r="C2766" s="13" t="s">
        <v>180</v>
      </c>
      <c r="D2766" s="782" t="s">
        <v>3951</v>
      </c>
      <c r="E2766" s="22"/>
      <c r="F2766" s="19">
        <v>710</v>
      </c>
      <c r="G2766" s="14">
        <f t="shared" si="44"/>
        <v>-710</v>
      </c>
      <c r="H2766" s="1217"/>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17" t="s">
        <v>7892</v>
      </c>
    </row>
    <row r="2782" spans="1:8" x14ac:dyDescent="0.25">
      <c r="A2782" s="116">
        <v>44669</v>
      </c>
      <c r="B2782" s="21" t="s">
        <v>7733</v>
      </c>
      <c r="C2782" s="13" t="s">
        <v>7309</v>
      </c>
      <c r="D2782" s="782"/>
      <c r="E2782" s="22"/>
      <c r="F2782" s="19">
        <v>14740</v>
      </c>
      <c r="G2782" s="14">
        <f t="shared" si="44"/>
        <v>-14740</v>
      </c>
      <c r="H2782" s="1217"/>
    </row>
    <row r="2783" spans="1:8" x14ac:dyDescent="0.25">
      <c r="A2783" s="116">
        <v>44669</v>
      </c>
      <c r="B2783" s="21" t="s">
        <v>7177</v>
      </c>
      <c r="C2783" s="13" t="s">
        <v>7309</v>
      </c>
      <c r="D2783" s="782"/>
      <c r="E2783" s="22"/>
      <c r="F2783" s="19">
        <v>12000</v>
      </c>
      <c r="G2783" s="14">
        <f t="shared" si="44"/>
        <v>-12000</v>
      </c>
      <c r="H2783" s="1217"/>
    </row>
    <row r="2784" spans="1:8" x14ac:dyDescent="0.25">
      <c r="A2784" s="116">
        <v>44669</v>
      </c>
      <c r="B2784" s="21" t="s">
        <v>7627</v>
      </c>
      <c r="C2784" s="13" t="s">
        <v>7309</v>
      </c>
      <c r="D2784" s="782"/>
      <c r="E2784" s="22"/>
      <c r="F2784" s="19">
        <v>14230</v>
      </c>
      <c r="G2784" s="14">
        <f t="shared" si="44"/>
        <v>-14230</v>
      </c>
      <c r="H2784" s="1217"/>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19" t="s">
        <v>7924</v>
      </c>
    </row>
    <row r="2792" spans="1:8" x14ac:dyDescent="0.25">
      <c r="A2792" s="729">
        <v>44676</v>
      </c>
      <c r="B2792" s="730" t="s">
        <v>3979</v>
      </c>
      <c r="C2792" s="731" t="s">
        <v>440</v>
      </c>
      <c r="D2792" s="782"/>
      <c r="E2792" s="732"/>
      <c r="F2792" s="733">
        <v>2600</v>
      </c>
      <c r="G2792" s="732">
        <f t="shared" si="44"/>
        <v>-2600</v>
      </c>
      <c r="H2792" s="1219"/>
    </row>
    <row r="2793" spans="1:8" x14ac:dyDescent="0.25">
      <c r="A2793" s="729">
        <v>44676</v>
      </c>
      <c r="B2793" s="730" t="s">
        <v>7177</v>
      </c>
      <c r="C2793" s="731" t="s">
        <v>440</v>
      </c>
      <c r="D2793" s="782"/>
      <c r="E2793" s="732"/>
      <c r="F2793" s="733">
        <v>24420</v>
      </c>
      <c r="G2793" s="732">
        <f t="shared" si="44"/>
        <v>-24420</v>
      </c>
      <c r="H2793" s="1219"/>
    </row>
    <row r="2794" spans="1:8" x14ac:dyDescent="0.25">
      <c r="A2794" s="729">
        <v>44676</v>
      </c>
      <c r="B2794" s="730" t="s">
        <v>1407</v>
      </c>
      <c r="C2794" s="731" t="s">
        <v>440</v>
      </c>
      <c r="D2794" s="782"/>
      <c r="E2794" s="732"/>
      <c r="F2794" s="733">
        <v>57690</v>
      </c>
      <c r="G2794" s="732">
        <f t="shared" si="44"/>
        <v>-57690</v>
      </c>
      <c r="H2794" s="1219"/>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161" t="s">
        <v>8071</v>
      </c>
    </row>
    <row r="2816" spans="1:8" x14ac:dyDescent="0.25">
      <c r="A2816" s="116">
        <v>44695</v>
      </c>
      <c r="B2816" s="21" t="s">
        <v>7177</v>
      </c>
      <c r="C2816" s="13" t="s">
        <v>166</v>
      </c>
      <c r="D2816" s="782"/>
      <c r="E2816" s="22"/>
      <c r="F2816" s="19">
        <v>3880</v>
      </c>
      <c r="G2816" s="14">
        <f t="shared" si="44"/>
        <v>-3880</v>
      </c>
      <c r="H2816" s="1161"/>
    </row>
    <row r="2817" spans="1:8" x14ac:dyDescent="0.25">
      <c r="A2817" s="116">
        <v>44695</v>
      </c>
      <c r="B2817" s="21" t="s">
        <v>7627</v>
      </c>
      <c r="C2817" s="13" t="s">
        <v>166</v>
      </c>
      <c r="D2817" s="782"/>
      <c r="E2817" s="22"/>
      <c r="F2817" s="19">
        <v>25143</v>
      </c>
      <c r="G2817" s="14">
        <f t="shared" si="44"/>
        <v>-25143</v>
      </c>
      <c r="H2817" s="1161"/>
    </row>
    <row r="2818" spans="1:8" x14ac:dyDescent="0.25">
      <c r="A2818" s="116">
        <v>44695</v>
      </c>
      <c r="B2818" s="21" t="s">
        <v>1407</v>
      </c>
      <c r="C2818" s="13" t="s">
        <v>166</v>
      </c>
      <c r="D2818" s="782"/>
      <c r="E2818" s="22"/>
      <c r="F2818" s="19">
        <v>116480</v>
      </c>
      <c r="G2818" s="14">
        <f t="shared" si="44"/>
        <v>-116480</v>
      </c>
      <c r="H2818" s="1161"/>
    </row>
    <row r="2819" spans="1:8" x14ac:dyDescent="0.25">
      <c r="A2819" s="116">
        <v>44695</v>
      </c>
      <c r="B2819" s="21" t="s">
        <v>7825</v>
      </c>
      <c r="C2819" s="13" t="s">
        <v>166</v>
      </c>
      <c r="D2819" s="782"/>
      <c r="E2819" s="22"/>
      <c r="F2819" s="19">
        <v>24000</v>
      </c>
      <c r="G2819" s="14">
        <f t="shared" si="44"/>
        <v>-24000</v>
      </c>
      <c r="H2819" s="1161"/>
    </row>
    <row r="2820" spans="1:8" x14ac:dyDescent="0.25">
      <c r="A2820" s="116">
        <v>44695</v>
      </c>
      <c r="B2820" s="21" t="s">
        <v>7896</v>
      </c>
      <c r="C2820" s="13" t="s">
        <v>166</v>
      </c>
      <c r="D2820" s="782"/>
      <c r="E2820" s="22"/>
      <c r="F2820" s="19">
        <v>15820</v>
      </c>
      <c r="G2820" s="14">
        <f t="shared" si="44"/>
        <v>-15820</v>
      </c>
      <c r="H2820" s="1161"/>
    </row>
    <row r="2821" spans="1:8" x14ac:dyDescent="0.25">
      <c r="A2821" s="116">
        <v>44695</v>
      </c>
      <c r="B2821" s="21" t="s">
        <v>3978</v>
      </c>
      <c r="C2821" s="13" t="s">
        <v>166</v>
      </c>
      <c r="D2821" s="782"/>
      <c r="E2821" s="22"/>
      <c r="F2821" s="19">
        <v>5200</v>
      </c>
      <c r="G2821" s="14">
        <f t="shared" si="44"/>
        <v>-5200</v>
      </c>
      <c r="H2821" s="1161"/>
    </row>
    <row r="2822" spans="1:8" x14ac:dyDescent="0.25">
      <c r="A2822" s="116">
        <v>44695</v>
      </c>
      <c r="B2822" s="21" t="s">
        <v>1407</v>
      </c>
      <c r="C2822" s="13" t="s">
        <v>166</v>
      </c>
      <c r="D2822" s="782"/>
      <c r="E2822" s="22"/>
      <c r="F2822" s="19">
        <v>84852</v>
      </c>
      <c r="G2822" s="14">
        <f t="shared" si="44"/>
        <v>-84852</v>
      </c>
      <c r="H2822" s="1161"/>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159" t="s">
        <v>7979</v>
      </c>
    </row>
    <row r="2827" spans="1:8" x14ac:dyDescent="0.25">
      <c r="A2827" s="116">
        <v>44709</v>
      </c>
      <c r="B2827" s="21" t="s">
        <v>7132</v>
      </c>
      <c r="C2827" s="13" t="s">
        <v>164</v>
      </c>
      <c r="D2827" s="782"/>
      <c r="E2827" s="22"/>
      <c r="F2827" s="19">
        <v>49174</v>
      </c>
      <c r="G2827" s="14">
        <f t="shared" si="44"/>
        <v>-49174</v>
      </c>
      <c r="H2827" s="1159"/>
    </row>
    <row r="2828" spans="1:8" x14ac:dyDescent="0.25">
      <c r="A2828" s="116">
        <v>44709</v>
      </c>
      <c r="B2828" s="21" t="s">
        <v>7177</v>
      </c>
      <c r="C2828" s="13" t="s">
        <v>164</v>
      </c>
      <c r="D2828" s="782"/>
      <c r="E2828" s="22"/>
      <c r="F2828" s="19">
        <v>36997</v>
      </c>
      <c r="G2828" s="14">
        <f t="shared" si="44"/>
        <v>-36997</v>
      </c>
      <c r="H2828" s="1159"/>
    </row>
    <row r="2829" spans="1:8" x14ac:dyDescent="0.25">
      <c r="A2829" s="116">
        <v>44709</v>
      </c>
      <c r="B2829" s="21" t="s">
        <v>7627</v>
      </c>
      <c r="C2829" s="13" t="s">
        <v>164</v>
      </c>
      <c r="D2829" s="782"/>
      <c r="E2829" s="22"/>
      <c r="F2829" s="19">
        <v>4174</v>
      </c>
      <c r="G2829" s="14">
        <f t="shared" si="44"/>
        <v>-4174</v>
      </c>
      <c r="H2829" s="1159"/>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159" t="s">
        <v>7980</v>
      </c>
    </row>
    <row r="2833" spans="1:8" x14ac:dyDescent="0.25">
      <c r="A2833" s="116">
        <v>44711</v>
      </c>
      <c r="B2833" s="21" t="s">
        <v>7627</v>
      </c>
      <c r="C2833" s="13" t="s">
        <v>5731</v>
      </c>
      <c r="D2833" s="782"/>
      <c r="E2833" s="22"/>
      <c r="F2833" s="19">
        <v>5700</v>
      </c>
      <c r="G2833" s="14">
        <f t="shared" si="44"/>
        <v>-5700</v>
      </c>
      <c r="H2833" s="1159"/>
    </row>
    <row r="2834" spans="1:8" x14ac:dyDescent="0.25">
      <c r="A2834" s="116">
        <v>44711</v>
      </c>
      <c r="B2834" s="21" t="s">
        <v>7825</v>
      </c>
      <c r="C2834" s="13" t="s">
        <v>5731</v>
      </c>
      <c r="D2834" s="782"/>
      <c r="E2834" s="22"/>
      <c r="F2834" s="19">
        <v>74800</v>
      </c>
      <c r="G2834" s="14">
        <f t="shared" si="44"/>
        <v>-74800</v>
      </c>
      <c r="H2834" s="1159"/>
    </row>
    <row r="2835" spans="1:8" x14ac:dyDescent="0.25">
      <c r="A2835" s="116">
        <v>44711</v>
      </c>
      <c r="B2835" s="21" t="s">
        <v>7627</v>
      </c>
      <c r="C2835" s="13" t="s">
        <v>7309</v>
      </c>
      <c r="D2835" s="782"/>
      <c r="E2835" s="22"/>
      <c r="F2835" s="19">
        <v>50320</v>
      </c>
      <c r="G2835" s="14">
        <f t="shared" si="44"/>
        <v>-50320</v>
      </c>
      <c r="H2835" s="1159" t="s">
        <v>7981</v>
      </c>
    </row>
    <row r="2836" spans="1:8" x14ac:dyDescent="0.25">
      <c r="A2836" s="116">
        <v>44711</v>
      </c>
      <c r="B2836" s="21" t="s">
        <v>7733</v>
      </c>
      <c r="C2836" s="13" t="s">
        <v>7309</v>
      </c>
      <c r="D2836" s="782"/>
      <c r="E2836" s="22"/>
      <c r="F2836" s="19">
        <v>8180</v>
      </c>
      <c r="G2836" s="14">
        <f t="shared" si="44"/>
        <v>-8180</v>
      </c>
      <c r="H2836" s="1159"/>
    </row>
    <row r="2837" spans="1:8" x14ac:dyDescent="0.25">
      <c r="A2837" s="116">
        <v>44711</v>
      </c>
      <c r="B2837" s="21" t="s">
        <v>7896</v>
      </c>
      <c r="C2837" s="13" t="s">
        <v>7309</v>
      </c>
      <c r="D2837" s="782"/>
      <c r="E2837" s="22"/>
      <c r="F2837" s="19">
        <v>17000</v>
      </c>
      <c r="G2837" s="14">
        <f t="shared" si="44"/>
        <v>-17000</v>
      </c>
      <c r="H2837" s="1159"/>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159" t="s">
        <v>1164</v>
      </c>
    </row>
    <row r="2843" spans="1:8" x14ac:dyDescent="0.25">
      <c r="A2843" s="116">
        <v>44712</v>
      </c>
      <c r="B2843" s="21" t="s">
        <v>6463</v>
      </c>
      <c r="C2843" s="13" t="s">
        <v>3039</v>
      </c>
      <c r="D2843" s="782"/>
      <c r="E2843" s="22"/>
      <c r="F2843" s="19">
        <v>28567</v>
      </c>
      <c r="G2843" s="14">
        <f t="shared" si="44"/>
        <v>-28567</v>
      </c>
      <c r="H2843" s="1159"/>
    </row>
    <row r="2844" spans="1:8" x14ac:dyDescent="0.25">
      <c r="A2844" s="116">
        <v>44712</v>
      </c>
      <c r="B2844" s="21" t="s">
        <v>6568</v>
      </c>
      <c r="C2844" s="13" t="s">
        <v>3039</v>
      </c>
      <c r="D2844" s="782"/>
      <c r="E2844" s="22"/>
      <c r="F2844" s="19">
        <v>3053</v>
      </c>
      <c r="G2844" s="14">
        <f t="shared" si="44"/>
        <v>-3053</v>
      </c>
      <c r="H2844" s="1159"/>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216" t="s">
        <v>8074</v>
      </c>
    </row>
    <row r="2855" spans="1:8" x14ac:dyDescent="0.25">
      <c r="A2855" s="116">
        <v>44726</v>
      </c>
      <c r="B2855" s="21" t="s">
        <v>8000</v>
      </c>
      <c r="C2855" s="13" t="s">
        <v>166</v>
      </c>
      <c r="D2855" s="782"/>
      <c r="E2855" s="22"/>
      <c r="F2855" s="19">
        <v>132000</v>
      </c>
      <c r="G2855" s="14">
        <f t="shared" si="44"/>
        <v>-132000</v>
      </c>
      <c r="H2855" s="1216"/>
    </row>
    <row r="2856" spans="1:8" x14ac:dyDescent="0.25">
      <c r="A2856" s="116">
        <v>44726</v>
      </c>
      <c r="B2856" s="21" t="s">
        <v>8000</v>
      </c>
      <c r="C2856" s="13" t="s">
        <v>166</v>
      </c>
      <c r="D2856" s="782"/>
      <c r="E2856" s="22"/>
      <c r="F2856" s="19">
        <v>151650</v>
      </c>
      <c r="G2856" s="14">
        <f t="shared" si="44"/>
        <v>-151650</v>
      </c>
      <c r="H2856" s="1216"/>
    </row>
    <row r="2857" spans="1:8" x14ac:dyDescent="0.25">
      <c r="A2857" s="116">
        <v>44726</v>
      </c>
      <c r="B2857" s="21" t="s">
        <v>8000</v>
      </c>
      <c r="C2857" s="13" t="s">
        <v>166</v>
      </c>
      <c r="D2857" s="782"/>
      <c r="E2857" s="22"/>
      <c r="F2857" s="19">
        <f>500000-F2856-F2855-F2854</f>
        <v>60560</v>
      </c>
      <c r="G2857" s="14">
        <f t="shared" si="44"/>
        <v>-60560</v>
      </c>
      <c r="H2857" s="1216"/>
    </row>
    <row r="2858" spans="1:8" ht="15.75" customHeight="1" x14ac:dyDescent="0.25">
      <c r="A2858" s="116">
        <v>44726</v>
      </c>
      <c r="B2858" s="21" t="s">
        <v>2957</v>
      </c>
      <c r="C2858" s="13" t="s">
        <v>161</v>
      </c>
      <c r="D2858" s="782"/>
      <c r="E2858" s="22"/>
      <c r="F2858" s="19">
        <v>21337</v>
      </c>
      <c r="G2858" s="14">
        <f t="shared" si="44"/>
        <v>-21337</v>
      </c>
      <c r="H2858" s="1218" t="s">
        <v>8043</v>
      </c>
    </row>
    <row r="2859" spans="1:8" ht="15.75" customHeight="1" x14ac:dyDescent="0.25">
      <c r="A2859" s="116">
        <v>44726</v>
      </c>
      <c r="B2859" s="21" t="s">
        <v>7811</v>
      </c>
      <c r="C2859" s="13" t="s">
        <v>161</v>
      </c>
      <c r="D2859" s="782"/>
      <c r="E2859" s="22"/>
      <c r="F2859" s="19">
        <v>44651</v>
      </c>
      <c r="G2859" s="14">
        <f t="shared" si="44"/>
        <v>-44651</v>
      </c>
      <c r="H2859" s="1218"/>
    </row>
    <row r="2860" spans="1:8" ht="15.75" customHeight="1" x14ac:dyDescent="0.25">
      <c r="A2860" s="116">
        <v>44726</v>
      </c>
      <c r="B2860" s="21" t="s">
        <v>7825</v>
      </c>
      <c r="C2860" s="13" t="s">
        <v>161</v>
      </c>
      <c r="D2860" s="782"/>
      <c r="E2860" s="22"/>
      <c r="F2860" s="19">
        <v>33179</v>
      </c>
      <c r="G2860" s="14">
        <f t="shared" si="44"/>
        <v>-33179</v>
      </c>
      <c r="H2860" s="1218"/>
    </row>
    <row r="2861" spans="1:8" ht="16.5" customHeight="1" x14ac:dyDescent="0.25">
      <c r="A2861" s="116">
        <v>44726</v>
      </c>
      <c r="B2861" s="21" t="s">
        <v>7896</v>
      </c>
      <c r="C2861" s="13" t="s">
        <v>161</v>
      </c>
      <c r="D2861" s="782"/>
      <c r="E2861" s="22"/>
      <c r="F2861" s="19">
        <v>58530</v>
      </c>
      <c r="G2861" s="14">
        <f t="shared" si="44"/>
        <v>-58530</v>
      </c>
      <c r="H2861" s="1218"/>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10260</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158" t="s">
        <v>8634</v>
      </c>
    </row>
    <row r="3027" spans="1:8" x14ac:dyDescent="0.25">
      <c r="A3027" s="116">
        <v>44859</v>
      </c>
      <c r="B3027" s="21" t="s">
        <v>8156</v>
      </c>
      <c r="C3027" s="13" t="s">
        <v>166</v>
      </c>
      <c r="D3027" s="782"/>
      <c r="E3027" s="22"/>
      <c r="F3027" s="19">
        <v>31200</v>
      </c>
      <c r="G3027" s="14">
        <f t="shared" si="50"/>
        <v>-31200</v>
      </c>
      <c r="H3027" s="1158"/>
    </row>
    <row r="3028" spans="1:8" x14ac:dyDescent="0.25">
      <c r="A3028" s="116">
        <v>44859</v>
      </c>
      <c r="B3028" s="21" t="s">
        <v>8653</v>
      </c>
      <c r="C3028" s="13" t="s">
        <v>166</v>
      </c>
      <c r="D3028" s="782"/>
      <c r="E3028" s="22"/>
      <c r="F3028" s="19">
        <v>109718</v>
      </c>
      <c r="G3028" s="14">
        <f t="shared" si="50"/>
        <v>-109718</v>
      </c>
      <c r="H3028" s="1158"/>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160" t="s">
        <v>8648</v>
      </c>
    </row>
    <row r="3033" spans="1:8" x14ac:dyDescent="0.25">
      <c r="A3033" s="116">
        <v>44860</v>
      </c>
      <c r="B3033" s="21" t="s">
        <v>6562</v>
      </c>
      <c r="C3033" s="13" t="s">
        <v>2212</v>
      </c>
      <c r="D3033" s="782"/>
      <c r="E3033" s="22"/>
      <c r="F3033" s="19">
        <v>23920</v>
      </c>
      <c r="G3033" s="14">
        <f t="shared" si="50"/>
        <v>-23920</v>
      </c>
      <c r="H3033" s="1160"/>
    </row>
    <row r="3034" spans="1:8" x14ac:dyDescent="0.25">
      <c r="A3034" s="116">
        <v>44860</v>
      </c>
      <c r="B3034" s="21" t="s">
        <v>8653</v>
      </c>
      <c r="C3034" s="13" t="s">
        <v>2212</v>
      </c>
      <c r="D3034" s="782"/>
      <c r="E3034" s="22"/>
      <c r="F3034" s="19">
        <v>11080</v>
      </c>
      <c r="G3034" s="14">
        <f t="shared" si="50"/>
        <v>-11080</v>
      </c>
      <c r="H3034" s="1160"/>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183" t="s">
        <v>8722</v>
      </c>
    </row>
    <row r="3059" spans="1:8" x14ac:dyDescent="0.25">
      <c r="A3059" s="116">
        <v>44872</v>
      </c>
      <c r="B3059" s="21" t="s">
        <v>7896</v>
      </c>
      <c r="C3059" s="13" t="s">
        <v>162</v>
      </c>
      <c r="D3059" s="782"/>
      <c r="E3059" s="22"/>
      <c r="F3059" s="19">
        <v>35000</v>
      </c>
      <c r="G3059" s="14">
        <f t="shared" si="50"/>
        <v>-35000</v>
      </c>
      <c r="H3059" s="1183"/>
    </row>
    <row r="3060" spans="1:8" x14ac:dyDescent="0.25">
      <c r="A3060" s="116">
        <v>44872</v>
      </c>
      <c r="B3060" s="21" t="s">
        <v>8000</v>
      </c>
      <c r="C3060" s="13" t="s">
        <v>162</v>
      </c>
      <c r="D3060" s="782"/>
      <c r="E3060" s="22"/>
      <c r="F3060" s="19">
        <v>26000</v>
      </c>
      <c r="G3060" s="14">
        <f t="shared" si="50"/>
        <v>-26000</v>
      </c>
      <c r="H3060" s="1183"/>
    </row>
    <row r="3061" spans="1:8" x14ac:dyDescent="0.25">
      <c r="A3061" s="116">
        <v>44872</v>
      </c>
      <c r="B3061" s="21" t="s">
        <v>8156</v>
      </c>
      <c r="C3061" s="13" t="s">
        <v>162</v>
      </c>
      <c r="D3061" s="782"/>
      <c r="E3061" s="22"/>
      <c r="F3061" s="19">
        <v>32000</v>
      </c>
      <c r="G3061" s="14">
        <f t="shared" si="50"/>
        <v>-32000</v>
      </c>
      <c r="H3061" s="1183"/>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183" t="s">
        <v>8771</v>
      </c>
    </row>
    <row r="3079" spans="1:8" x14ac:dyDescent="0.25">
      <c r="A3079" s="116">
        <v>44882</v>
      </c>
      <c r="B3079" s="21" t="s">
        <v>8122</v>
      </c>
      <c r="C3079" s="13" t="s">
        <v>161</v>
      </c>
      <c r="D3079" s="782"/>
      <c r="E3079" s="22"/>
      <c r="F3079" s="19">
        <v>60000</v>
      </c>
      <c r="G3079" s="14">
        <f t="shared" si="51"/>
        <v>-60000</v>
      </c>
      <c r="H3079" s="1183"/>
    </row>
    <row r="3080" spans="1:8" x14ac:dyDescent="0.25">
      <c r="A3080" s="116">
        <v>44882</v>
      </c>
      <c r="B3080" s="21" t="s">
        <v>7896</v>
      </c>
      <c r="C3080" s="13" t="s">
        <v>161</v>
      </c>
      <c r="D3080" s="782"/>
      <c r="E3080" s="22"/>
      <c r="F3080" s="19">
        <v>95</v>
      </c>
      <c r="G3080" s="14">
        <f t="shared" si="51"/>
        <v>-95</v>
      </c>
      <c r="H3080" s="1183" t="s">
        <v>5019</v>
      </c>
    </row>
    <row r="3081" spans="1:8" x14ac:dyDescent="0.25">
      <c r="A3081" s="116">
        <v>44882</v>
      </c>
      <c r="B3081" s="21" t="s">
        <v>8122</v>
      </c>
      <c r="C3081" s="13" t="s">
        <v>161</v>
      </c>
      <c r="D3081" s="782"/>
      <c r="E3081" s="22"/>
      <c r="F3081" s="19">
        <v>383</v>
      </c>
      <c r="G3081" s="14">
        <f t="shared" si="51"/>
        <v>-383</v>
      </c>
      <c r="H3081" s="1183"/>
    </row>
    <row r="3082" spans="1:8" x14ac:dyDescent="0.25">
      <c r="A3082" s="116">
        <v>44882</v>
      </c>
      <c r="B3082" s="21" t="s">
        <v>8000</v>
      </c>
      <c r="C3082" s="13" t="s">
        <v>8483</v>
      </c>
      <c r="D3082" s="782"/>
      <c r="E3082" s="22"/>
      <c r="F3082" s="19">
        <v>100000</v>
      </c>
      <c r="G3082" s="14">
        <f t="shared" si="51"/>
        <v>-100000</v>
      </c>
      <c r="H3082" s="1181" t="s">
        <v>8730</v>
      </c>
    </row>
    <row r="3083" spans="1:8" x14ac:dyDescent="0.25">
      <c r="A3083" s="116">
        <v>44882</v>
      </c>
      <c r="B3083" s="21" t="s">
        <v>8122</v>
      </c>
      <c r="C3083" s="13" t="s">
        <v>8483</v>
      </c>
      <c r="D3083" s="782"/>
      <c r="E3083" s="22"/>
      <c r="F3083" s="19">
        <v>100000</v>
      </c>
      <c r="G3083" s="14">
        <f t="shared" si="51"/>
        <v>-100000</v>
      </c>
      <c r="H3083" s="1181"/>
    </row>
    <row r="3084" spans="1:8" x14ac:dyDescent="0.25">
      <c r="A3084" s="116">
        <v>44882</v>
      </c>
      <c r="B3084" s="21" t="s">
        <v>8653</v>
      </c>
      <c r="C3084" s="13" t="s">
        <v>8483</v>
      </c>
      <c r="D3084" s="782"/>
      <c r="E3084" s="22"/>
      <c r="F3084" s="19">
        <v>200000</v>
      </c>
      <c r="G3084" s="14">
        <f t="shared" si="51"/>
        <v>-200000</v>
      </c>
      <c r="H3084" s="1181"/>
    </row>
    <row r="3085" spans="1:8" x14ac:dyDescent="0.25">
      <c r="A3085" s="116">
        <v>44882</v>
      </c>
      <c r="B3085" s="21" t="s">
        <v>8625</v>
      </c>
      <c r="C3085" s="13" t="s">
        <v>8483</v>
      </c>
      <c r="D3085" s="782"/>
      <c r="E3085" s="22"/>
      <c r="F3085" s="19">
        <v>100000</v>
      </c>
      <c r="G3085" s="14">
        <f t="shared" si="51"/>
        <v>-100000</v>
      </c>
      <c r="H3085" s="1181"/>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159" t="s">
        <v>8816</v>
      </c>
    </row>
    <row r="3105" spans="1:8" x14ac:dyDescent="0.25">
      <c r="A3105" s="116">
        <v>44888</v>
      </c>
      <c r="B3105" s="21" t="s">
        <v>8032</v>
      </c>
      <c r="C3105" s="13" t="s">
        <v>180</v>
      </c>
      <c r="D3105" s="782"/>
      <c r="E3105" s="22"/>
      <c r="F3105" s="19">
        <v>28000</v>
      </c>
      <c r="G3105" s="14">
        <f t="shared" si="51"/>
        <v>-28000</v>
      </c>
      <c r="H3105" s="1159"/>
    </row>
    <row r="3106" spans="1:8" x14ac:dyDescent="0.25">
      <c r="A3106" s="116">
        <v>44888</v>
      </c>
      <c r="B3106" s="21" t="s">
        <v>8122</v>
      </c>
      <c r="C3106" s="13" t="s">
        <v>180</v>
      </c>
      <c r="D3106" s="782"/>
      <c r="E3106" s="22"/>
      <c r="F3106" s="19">
        <v>100000</v>
      </c>
      <c r="G3106" s="14">
        <f t="shared" si="51"/>
        <v>-100000</v>
      </c>
      <c r="H3106" s="1159"/>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157" t="s">
        <v>8730</v>
      </c>
    </row>
    <row r="3120" spans="1:8" x14ac:dyDescent="0.25">
      <c r="A3120" s="116">
        <v>44889</v>
      </c>
      <c r="B3120" s="21" t="s">
        <v>8122</v>
      </c>
      <c r="C3120" s="13" t="s">
        <v>8483</v>
      </c>
      <c r="D3120" s="782"/>
      <c r="E3120" s="22"/>
      <c r="F3120" s="19">
        <v>50117</v>
      </c>
      <c r="G3120" s="14">
        <f t="shared" si="51"/>
        <v>-50117</v>
      </c>
      <c r="H3120" s="1157"/>
    </row>
    <row r="3121" spans="1:8" x14ac:dyDescent="0.25">
      <c r="A3121" s="116">
        <v>44889</v>
      </c>
      <c r="B3121" s="21" t="s">
        <v>8156</v>
      </c>
      <c r="C3121" s="13" t="s">
        <v>8483</v>
      </c>
      <c r="D3121" s="782"/>
      <c r="E3121" s="22"/>
      <c r="F3121" s="19">
        <v>13496</v>
      </c>
      <c r="G3121" s="14">
        <f t="shared" si="51"/>
        <v>-13496</v>
      </c>
      <c r="H3121" s="1157"/>
    </row>
    <row r="3122" spans="1:8" x14ac:dyDescent="0.25">
      <c r="A3122" s="116">
        <v>44889</v>
      </c>
      <c r="B3122" s="21" t="s">
        <v>8653</v>
      </c>
      <c r="C3122" s="13" t="s">
        <v>8483</v>
      </c>
      <c r="D3122" s="782"/>
      <c r="E3122" s="22"/>
      <c r="F3122" s="19">
        <v>115599</v>
      </c>
      <c r="G3122" s="14">
        <f t="shared" si="51"/>
        <v>-115599</v>
      </c>
      <c r="H3122" s="1157"/>
    </row>
    <row r="3123" spans="1:8" x14ac:dyDescent="0.25">
      <c r="A3123" s="116">
        <v>44889</v>
      </c>
      <c r="B3123" s="21" t="s">
        <v>8625</v>
      </c>
      <c r="C3123" s="13" t="s">
        <v>8483</v>
      </c>
      <c r="D3123" s="782"/>
      <c r="E3123" s="22"/>
      <c r="F3123" s="19">
        <v>72562</v>
      </c>
      <c r="G3123" s="14">
        <f t="shared" si="51"/>
        <v>-72562</v>
      </c>
      <c r="H3123" s="1157"/>
    </row>
    <row r="3124" spans="1:8" x14ac:dyDescent="0.25">
      <c r="A3124" s="116">
        <v>44889</v>
      </c>
      <c r="B3124" s="21" t="s">
        <v>8752</v>
      </c>
      <c r="C3124" s="13" t="s">
        <v>8483</v>
      </c>
      <c r="D3124" s="782"/>
      <c r="E3124" s="22"/>
      <c r="F3124" s="19">
        <f>500000-F3123-F3122-F3121-F3120-F3119</f>
        <v>197007</v>
      </c>
      <c r="G3124" s="14">
        <f t="shared" si="51"/>
        <v>-197007</v>
      </c>
      <c r="H3124" s="1157"/>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10076</v>
      </c>
      <c r="C3149" s="11" t="s">
        <v>168</v>
      </c>
      <c r="F3149" s="9">
        <v>80055</v>
      </c>
      <c r="G3149" s="6">
        <f t="shared" ref="G3149:G3150" si="52">E3149-F3149</f>
        <v>-80055</v>
      </c>
      <c r="H3149" s="7" t="s">
        <v>11226</v>
      </c>
    </row>
    <row r="3150" spans="1:8" x14ac:dyDescent="0.25">
      <c r="A3150" s="116">
        <v>44901</v>
      </c>
      <c r="B3150" s="10" t="s">
        <v>10076</v>
      </c>
      <c r="C3150" s="11" t="s">
        <v>168</v>
      </c>
      <c r="F3150" s="9">
        <v>66000</v>
      </c>
      <c r="G3150" s="6">
        <f t="shared" si="52"/>
        <v>-66000</v>
      </c>
      <c r="H3150" s="7" t="s">
        <v>11226</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180" t="s">
        <v>8928</v>
      </c>
    </row>
    <row r="3155" spans="1:8" x14ac:dyDescent="0.25">
      <c r="A3155" s="116">
        <v>44902</v>
      </c>
      <c r="B3155" s="10" t="s">
        <v>8426</v>
      </c>
      <c r="C3155" s="11" t="s">
        <v>2212</v>
      </c>
      <c r="F3155" s="9">
        <v>39210</v>
      </c>
      <c r="G3155" s="6">
        <f t="shared" si="51"/>
        <v>-39210</v>
      </c>
      <c r="H3155" s="1180"/>
    </row>
    <row r="3156" spans="1:8" x14ac:dyDescent="0.25">
      <c r="A3156" s="116">
        <v>44902</v>
      </c>
      <c r="B3156" s="10" t="s">
        <v>8653</v>
      </c>
      <c r="C3156" s="11" t="s">
        <v>2212</v>
      </c>
      <c r="F3156" s="9">
        <v>18450</v>
      </c>
      <c r="G3156" s="6">
        <f t="shared" si="51"/>
        <v>-18450</v>
      </c>
      <c r="H3156" s="1180"/>
    </row>
    <row r="3157" spans="1:8" x14ac:dyDescent="0.25">
      <c r="A3157" s="116">
        <v>44902</v>
      </c>
      <c r="B3157" s="10" t="s">
        <v>8752</v>
      </c>
      <c r="C3157" s="11" t="s">
        <v>2212</v>
      </c>
      <c r="F3157" s="9">
        <v>80000</v>
      </c>
      <c r="G3157" s="6">
        <f t="shared" si="51"/>
        <v>-80000</v>
      </c>
      <c r="H3157" s="1180"/>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161" t="s">
        <v>8955</v>
      </c>
    </row>
    <row r="3166" spans="1:8" x14ac:dyDescent="0.25">
      <c r="A3166" s="116">
        <v>44907</v>
      </c>
      <c r="B3166" s="756" t="s">
        <v>3979</v>
      </c>
      <c r="C3166" s="764" t="s">
        <v>440</v>
      </c>
      <c r="D3166" s="795"/>
      <c r="E3166" s="765"/>
      <c r="F3166" s="766">
        <v>68000</v>
      </c>
      <c r="G3166" s="767">
        <f t="shared" si="51"/>
        <v>-68000</v>
      </c>
      <c r="H3166" s="1161"/>
    </row>
    <row r="3167" spans="1:8" x14ac:dyDescent="0.25">
      <c r="A3167" s="116">
        <v>44907</v>
      </c>
      <c r="B3167" s="756" t="s">
        <v>1407</v>
      </c>
      <c r="C3167" s="764" t="s">
        <v>440</v>
      </c>
      <c r="D3167" s="795"/>
      <c r="E3167" s="765"/>
      <c r="F3167" s="766">
        <v>7600</v>
      </c>
      <c r="G3167" s="767">
        <f t="shared" si="51"/>
        <v>-7600</v>
      </c>
      <c r="H3167" s="1161"/>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177" t="s">
        <v>8975</v>
      </c>
    </row>
    <row r="3177" spans="1:8" x14ac:dyDescent="0.25">
      <c r="A3177" s="116">
        <v>44910</v>
      </c>
      <c r="B3177" s="756" t="s">
        <v>6562</v>
      </c>
      <c r="C3177" s="764" t="s">
        <v>164</v>
      </c>
      <c r="D3177" s="795"/>
      <c r="E3177" s="765"/>
      <c r="F3177" s="766">
        <v>9328</v>
      </c>
      <c r="G3177" s="767">
        <f t="shared" si="51"/>
        <v>-9328</v>
      </c>
      <c r="H3177" s="1177"/>
    </row>
    <row r="3178" spans="1:8" x14ac:dyDescent="0.25">
      <c r="A3178" s="116">
        <v>44910</v>
      </c>
      <c r="B3178" s="756" t="s">
        <v>7132</v>
      </c>
      <c r="C3178" s="764" t="s">
        <v>164</v>
      </c>
      <c r="D3178" s="795"/>
      <c r="E3178" s="765"/>
      <c r="F3178" s="766">
        <v>247</v>
      </c>
      <c r="G3178" s="767">
        <f t="shared" si="51"/>
        <v>-247</v>
      </c>
      <c r="H3178" s="1177"/>
    </row>
    <row r="3179" spans="1:8" x14ac:dyDescent="0.25">
      <c r="A3179" s="116">
        <v>44910</v>
      </c>
      <c r="B3179" s="756" t="s">
        <v>1407</v>
      </c>
      <c r="C3179" s="764" t="s">
        <v>164</v>
      </c>
      <c r="D3179" s="795"/>
      <c r="E3179" s="765"/>
      <c r="F3179" s="766">
        <v>23076</v>
      </c>
      <c r="G3179" s="767">
        <f t="shared" si="51"/>
        <v>-23076</v>
      </c>
      <c r="H3179" s="1177"/>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176" t="s">
        <v>9002</v>
      </c>
    </row>
    <row r="3188" spans="1:8" x14ac:dyDescent="0.25">
      <c r="A3188" s="116">
        <v>44914</v>
      </c>
      <c r="B3188" s="756" t="s">
        <v>6568</v>
      </c>
      <c r="C3188" s="764" t="s">
        <v>3039</v>
      </c>
      <c r="D3188" s="795"/>
      <c r="E3188" s="765"/>
      <c r="F3188" s="766">
        <v>11000</v>
      </c>
      <c r="G3188" s="767">
        <f t="shared" si="51"/>
        <v>-11000</v>
      </c>
      <c r="H3188" s="1176"/>
    </row>
    <row r="3189" spans="1:8" x14ac:dyDescent="0.25">
      <c r="A3189" s="116">
        <v>44914</v>
      </c>
      <c r="B3189" s="756" t="s">
        <v>8122</v>
      </c>
      <c r="C3189" s="764" t="s">
        <v>3039</v>
      </c>
      <c r="D3189" s="795"/>
      <c r="E3189" s="765"/>
      <c r="F3189" s="766">
        <v>25000</v>
      </c>
      <c r="G3189" s="767">
        <f t="shared" si="51"/>
        <v>-25000</v>
      </c>
      <c r="H3189" s="1176"/>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78" t="s">
        <v>9095</v>
      </c>
    </row>
    <row r="3224" spans="1:8" x14ac:dyDescent="0.25">
      <c r="A3224" s="116">
        <v>44933</v>
      </c>
      <c r="B3224" s="21" t="s">
        <v>8000</v>
      </c>
      <c r="C3224" s="13" t="s">
        <v>8545</v>
      </c>
      <c r="D3224" s="782"/>
      <c r="E3224" s="22"/>
      <c r="F3224" s="19">
        <v>42000</v>
      </c>
      <c r="G3224" s="14">
        <f t="shared" si="51"/>
        <v>-42000</v>
      </c>
      <c r="H3224" s="1179"/>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173" t="s">
        <v>9140</v>
      </c>
    </row>
    <row r="3241" spans="1:8" x14ac:dyDescent="0.25">
      <c r="A3241" s="116">
        <v>44942</v>
      </c>
      <c r="B3241" s="21" t="s">
        <v>8000</v>
      </c>
      <c r="C3241" s="13" t="s">
        <v>166</v>
      </c>
      <c r="D3241" s="782"/>
      <c r="E3241" s="799"/>
      <c r="F3241" s="148">
        <v>25000</v>
      </c>
      <c r="G3241" s="800">
        <f t="shared" si="51"/>
        <v>-25000</v>
      </c>
      <c r="H3241" s="1174"/>
    </row>
    <row r="3242" spans="1:8" x14ac:dyDescent="0.25">
      <c r="A3242" s="116">
        <v>44942</v>
      </c>
      <c r="B3242" s="21" t="s">
        <v>8426</v>
      </c>
      <c r="C3242" s="13" t="s">
        <v>166</v>
      </c>
      <c r="D3242" s="782"/>
      <c r="E3242" s="799"/>
      <c r="F3242" s="148">
        <v>69000</v>
      </c>
      <c r="G3242" s="800">
        <f t="shared" si="51"/>
        <v>-69000</v>
      </c>
      <c r="H3242" s="1174"/>
    </row>
    <row r="3243" spans="1:8" x14ac:dyDescent="0.25">
      <c r="A3243" s="116">
        <v>44942</v>
      </c>
      <c r="B3243" s="21" t="s">
        <v>8653</v>
      </c>
      <c r="C3243" s="13" t="s">
        <v>166</v>
      </c>
      <c r="D3243" s="782"/>
      <c r="E3243" s="799"/>
      <c r="F3243" s="148">
        <v>15282</v>
      </c>
      <c r="G3243" s="800">
        <f t="shared" si="51"/>
        <v>-15282</v>
      </c>
      <c r="H3243" s="1174"/>
    </row>
    <row r="3244" spans="1:8" ht="16.5" thickBot="1" x14ac:dyDescent="0.3">
      <c r="A3244" s="116">
        <v>44942</v>
      </c>
      <c r="B3244" s="21" t="s">
        <v>8625</v>
      </c>
      <c r="C3244" s="13" t="s">
        <v>166</v>
      </c>
      <c r="D3244" s="782"/>
      <c r="E3244" s="799"/>
      <c r="F3244" s="802">
        <v>47891</v>
      </c>
      <c r="G3244" s="800">
        <f t="shared" si="51"/>
        <v>-47891</v>
      </c>
      <c r="H3244" s="1175"/>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78" t="s">
        <v>9181</v>
      </c>
    </row>
    <row r="3251" spans="1:8" x14ac:dyDescent="0.25">
      <c r="A3251" s="116">
        <v>44949</v>
      </c>
      <c r="B3251" s="21" t="s">
        <v>8426</v>
      </c>
      <c r="C3251" s="13" t="s">
        <v>169</v>
      </c>
      <c r="D3251" s="782"/>
      <c r="E3251" s="22"/>
      <c r="F3251" s="19">
        <v>65227</v>
      </c>
      <c r="G3251" s="800">
        <f t="shared" si="51"/>
        <v>-65227</v>
      </c>
      <c r="H3251" s="1179"/>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173" t="s">
        <v>10425</v>
      </c>
    </row>
    <row r="3266" spans="1:8" x14ac:dyDescent="0.25">
      <c r="A3266" s="116">
        <v>44957</v>
      </c>
      <c r="B3266" s="21" t="s">
        <v>8752</v>
      </c>
      <c r="C3266" s="13" t="s">
        <v>7309</v>
      </c>
      <c r="D3266" s="782"/>
      <c r="E3266" s="22"/>
      <c r="F3266" s="19">
        <v>443603</v>
      </c>
      <c r="G3266" s="14">
        <f t="shared" ref="G3266" si="53">E3266-F3266</f>
        <v>-443603</v>
      </c>
      <c r="H3266" s="1175"/>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62" t="s">
        <v>9414</v>
      </c>
      <c r="E3274" s="22">
        <v>56000</v>
      </c>
      <c r="F3274" s="19"/>
      <c r="G3274" s="14">
        <f t="shared" si="51"/>
        <v>56000</v>
      </c>
      <c r="H3274" s="938" t="s">
        <v>9415</v>
      </c>
    </row>
    <row r="3275" spans="1:8" x14ac:dyDescent="0.25">
      <c r="A3275" s="116">
        <v>44965</v>
      </c>
      <c r="B3275" s="21" t="s">
        <v>8122</v>
      </c>
      <c r="C3275" s="13" t="s">
        <v>169</v>
      </c>
      <c r="D3275" s="1163"/>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70" t="s">
        <v>9416</v>
      </c>
    </row>
    <row r="3277" spans="1:8" x14ac:dyDescent="0.25">
      <c r="A3277" s="116">
        <v>44965</v>
      </c>
      <c r="B3277" s="21" t="s">
        <v>8426</v>
      </c>
      <c r="C3277" s="13" t="s">
        <v>169</v>
      </c>
      <c r="D3277" s="782"/>
      <c r="E3277" s="22"/>
      <c r="F3277" s="19">
        <v>10173</v>
      </c>
      <c r="G3277" s="14">
        <f t="shared" si="51"/>
        <v>-10173</v>
      </c>
      <c r="H3277" s="1171"/>
    </row>
    <row r="3278" spans="1:8" x14ac:dyDescent="0.25">
      <c r="A3278" s="116">
        <v>44965</v>
      </c>
      <c r="B3278" s="21" t="s">
        <v>8982</v>
      </c>
      <c r="C3278" s="13" t="s">
        <v>169</v>
      </c>
      <c r="D3278" s="782"/>
      <c r="E3278" s="22"/>
      <c r="F3278" s="19">
        <v>23827</v>
      </c>
      <c r="G3278" s="14">
        <f t="shared" si="51"/>
        <v>-23827</v>
      </c>
      <c r="H3278" s="1172"/>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62" t="s">
        <v>9432</v>
      </c>
      <c r="E3281" s="22">
        <f>6336+15840+24960+43680</f>
        <v>90816</v>
      </c>
      <c r="F3281" s="19"/>
      <c r="G3281" s="14">
        <f t="shared" si="51"/>
        <v>90816</v>
      </c>
      <c r="H3281" s="1164" t="s">
        <v>9433</v>
      </c>
    </row>
    <row r="3282" spans="1:8" x14ac:dyDescent="0.25">
      <c r="A3282" s="116">
        <v>44967</v>
      </c>
      <c r="B3282" s="21" t="s">
        <v>8122</v>
      </c>
      <c r="C3282" s="13" t="s">
        <v>5234</v>
      </c>
      <c r="D3282" s="1163"/>
      <c r="E3282" s="22">
        <f>5032+5596</f>
        <v>10628</v>
      </c>
      <c r="F3282" s="19"/>
      <c r="G3282" s="14">
        <f t="shared" si="51"/>
        <v>10628</v>
      </c>
      <c r="H3282" s="1165"/>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62" t="s">
        <v>9457</v>
      </c>
      <c r="E3284" s="22">
        <f>15552+18000</f>
        <v>33552</v>
      </c>
      <c r="F3284" s="19"/>
      <c r="G3284" s="14">
        <f t="shared" si="51"/>
        <v>33552</v>
      </c>
      <c r="H3284" s="1164" t="s">
        <v>9433</v>
      </c>
    </row>
    <row r="3285" spans="1:8" x14ac:dyDescent="0.25">
      <c r="A3285" s="116">
        <v>44967</v>
      </c>
      <c r="B3285" s="21" t="s">
        <v>8426</v>
      </c>
      <c r="C3285" s="13" t="s">
        <v>5234</v>
      </c>
      <c r="D3285" s="1163"/>
      <c r="E3285" s="22">
        <v>28080</v>
      </c>
      <c r="F3285" s="19"/>
      <c r="G3285" s="14">
        <f t="shared" si="51"/>
        <v>28080</v>
      </c>
      <c r="H3285" s="1165"/>
    </row>
    <row r="3286" spans="1:8" ht="18.75" x14ac:dyDescent="0.25">
      <c r="A3286" s="116">
        <v>44968</v>
      </c>
      <c r="B3286" s="21" t="s">
        <v>8752</v>
      </c>
      <c r="C3286" s="13" t="s">
        <v>166</v>
      </c>
      <c r="D3286" s="942" t="s">
        <v>9542</v>
      </c>
      <c r="E3286" s="22">
        <v>192500</v>
      </c>
      <c r="F3286" s="19"/>
      <c r="G3286" s="14">
        <f t="shared" si="51"/>
        <v>192500</v>
      </c>
      <c r="H3286" s="943"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84" t="s">
        <v>9458</v>
      </c>
    </row>
    <row r="3304" spans="1:8" x14ac:dyDescent="0.25">
      <c r="A3304" s="116">
        <v>44973</v>
      </c>
      <c r="B3304" s="21" t="s">
        <v>8156</v>
      </c>
      <c r="C3304" s="13" t="s">
        <v>5234</v>
      </c>
      <c r="D3304" s="782"/>
      <c r="E3304" s="22"/>
      <c r="F3304" s="19">
        <v>63132</v>
      </c>
      <c r="G3304" s="14">
        <f t="shared" si="51"/>
        <v>-63132</v>
      </c>
      <c r="H3304" s="1185"/>
    </row>
    <row r="3305" spans="1:8" x14ac:dyDescent="0.25">
      <c r="A3305" s="116">
        <v>44973</v>
      </c>
      <c r="B3305" s="21" t="s">
        <v>8426</v>
      </c>
      <c r="C3305" s="13" t="s">
        <v>5234</v>
      </c>
      <c r="D3305" s="782"/>
      <c r="E3305" s="22"/>
      <c r="F3305" s="19">
        <v>98924</v>
      </c>
      <c r="G3305" s="14">
        <f t="shared" si="51"/>
        <v>-98924</v>
      </c>
      <c r="H3305" s="1186"/>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225" t="s">
        <v>9566</v>
      </c>
    </row>
    <row r="3322" spans="1:8" x14ac:dyDescent="0.25">
      <c r="A3322" s="116">
        <v>45001</v>
      </c>
      <c r="B3322" s="21" t="s">
        <v>8625</v>
      </c>
      <c r="C3322" s="13" t="s">
        <v>166</v>
      </c>
      <c r="D3322" s="782"/>
      <c r="E3322" s="22"/>
      <c r="F3322" s="19">
        <v>15069</v>
      </c>
      <c r="G3322" s="14">
        <f t="shared" si="51"/>
        <v>-15069</v>
      </c>
      <c r="H3322" s="1226"/>
    </row>
    <row r="3323" spans="1:8" x14ac:dyDescent="0.25">
      <c r="A3323" s="116">
        <v>45001</v>
      </c>
      <c r="B3323" s="21" t="s">
        <v>8752</v>
      </c>
      <c r="C3323" s="13" t="s">
        <v>166</v>
      </c>
      <c r="D3323" s="782"/>
      <c r="E3323" s="22"/>
      <c r="F3323" s="19">
        <v>848690</v>
      </c>
      <c r="G3323" s="14">
        <f t="shared" si="51"/>
        <v>-848690</v>
      </c>
      <c r="H3323" s="1226"/>
    </row>
    <row r="3324" spans="1:8" x14ac:dyDescent="0.25">
      <c r="A3324" s="116">
        <v>45001</v>
      </c>
      <c r="B3324" s="21" t="s">
        <v>8974</v>
      </c>
      <c r="C3324" s="13" t="s">
        <v>166</v>
      </c>
      <c r="D3324" s="782"/>
      <c r="E3324" s="22"/>
      <c r="F3324" s="19">
        <v>78000</v>
      </c>
      <c r="G3324" s="14">
        <f t="shared" si="51"/>
        <v>-78000</v>
      </c>
      <c r="H3324" s="1226"/>
    </row>
    <row r="3325" spans="1:8" x14ac:dyDescent="0.25">
      <c r="A3325" s="116">
        <v>45001</v>
      </c>
      <c r="B3325" s="21" t="s">
        <v>8982</v>
      </c>
      <c r="C3325" s="13" t="s">
        <v>166</v>
      </c>
      <c r="D3325" s="782"/>
      <c r="E3325" s="22"/>
      <c r="F3325" s="19">
        <v>115000</v>
      </c>
      <c r="G3325" s="14">
        <f t="shared" si="51"/>
        <v>-115000</v>
      </c>
      <c r="H3325" s="1227"/>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166" t="s">
        <v>9587</v>
      </c>
    </row>
    <row r="3329" spans="1:8" x14ac:dyDescent="0.25">
      <c r="A3329" s="116">
        <v>45002</v>
      </c>
      <c r="B3329" s="21" t="s">
        <v>8974</v>
      </c>
      <c r="C3329" s="13" t="s">
        <v>180</v>
      </c>
      <c r="D3329" s="782"/>
      <c r="E3329" s="22"/>
      <c r="F3329" s="19">
        <v>164160</v>
      </c>
      <c r="G3329" s="14">
        <f t="shared" si="51"/>
        <v>-164160</v>
      </c>
      <c r="H3329" s="1167"/>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166" t="s">
        <v>9113</v>
      </c>
    </row>
    <row r="3334" spans="1:8" x14ac:dyDescent="0.25">
      <c r="A3334" s="116">
        <v>45005</v>
      </c>
      <c r="B3334" s="21" t="s">
        <v>8752</v>
      </c>
      <c r="C3334" s="13" t="s">
        <v>8483</v>
      </c>
      <c r="D3334" s="782"/>
      <c r="E3334" s="22"/>
      <c r="F3334" s="19">
        <v>371446</v>
      </c>
      <c r="G3334" s="14">
        <f t="shared" si="57"/>
        <v>-371446</v>
      </c>
      <c r="H3334" s="1167"/>
    </row>
    <row r="3335" spans="1:8" x14ac:dyDescent="0.25">
      <c r="A3335" s="116">
        <v>45005</v>
      </c>
      <c r="B3335" s="21" t="s">
        <v>8982</v>
      </c>
      <c r="C3335" s="13" t="s">
        <v>169</v>
      </c>
      <c r="D3335" s="782" t="s">
        <v>9757</v>
      </c>
      <c r="E3335" s="22">
        <v>9690</v>
      </c>
      <c r="F3335" s="19"/>
      <c r="G3335" s="14">
        <f t="shared" si="57"/>
        <v>9690</v>
      </c>
      <c r="H3335" s="967"/>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168" t="s">
        <v>9390</v>
      </c>
      <c r="E3346" s="22">
        <v>28496</v>
      </c>
      <c r="F3346" s="19"/>
      <c r="G3346" s="14">
        <f t="shared" si="57"/>
        <v>28496</v>
      </c>
      <c r="H3346" s="1164" t="s">
        <v>9433</v>
      </c>
    </row>
    <row r="3347" spans="1:8" x14ac:dyDescent="0.25">
      <c r="A3347" s="116">
        <v>45019</v>
      </c>
      <c r="B3347" s="21" t="s">
        <v>3979</v>
      </c>
      <c r="C3347" s="13" t="s">
        <v>8483</v>
      </c>
      <c r="D3347" s="1169"/>
      <c r="E3347" s="22">
        <v>8745</v>
      </c>
      <c r="F3347" s="19"/>
      <c r="G3347" s="14">
        <f t="shared" si="57"/>
        <v>8745</v>
      </c>
      <c r="H3347" s="1165"/>
    </row>
    <row r="3348" spans="1:8" ht="18.75" x14ac:dyDescent="0.25">
      <c r="A3348" s="116">
        <v>45020</v>
      </c>
      <c r="B3348" s="21" t="s">
        <v>8752</v>
      </c>
      <c r="C3348" s="13" t="s">
        <v>166</v>
      </c>
      <c r="D3348" s="793" t="s">
        <v>9755</v>
      </c>
      <c r="E3348" s="22">
        <v>115000</v>
      </c>
      <c r="F3348" s="19"/>
      <c r="G3348" s="14">
        <f t="shared" si="57"/>
        <v>115000</v>
      </c>
      <c r="H3348" s="968"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62" t="s">
        <v>9710</v>
      </c>
      <c r="E3351" s="22">
        <v>20000</v>
      </c>
      <c r="F3351" s="19"/>
      <c r="G3351" s="14">
        <f t="shared" si="57"/>
        <v>20000</v>
      </c>
      <c r="H3351" s="1164" t="s">
        <v>9433</v>
      </c>
    </row>
    <row r="3352" spans="1:8" x14ac:dyDescent="0.25">
      <c r="A3352" s="116">
        <v>45024</v>
      </c>
      <c r="B3352" s="21" t="s">
        <v>8122</v>
      </c>
      <c r="C3352" s="13" t="s">
        <v>5234</v>
      </c>
      <c r="D3352" s="1163"/>
      <c r="E3352" s="22">
        <v>15000</v>
      </c>
      <c r="F3352" s="19"/>
      <c r="G3352" s="14">
        <f t="shared" si="57"/>
        <v>15000</v>
      </c>
      <c r="H3352" s="1165"/>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236" t="s">
        <v>1164</v>
      </c>
    </row>
    <row r="3356" spans="1:8" x14ac:dyDescent="0.25">
      <c r="A3356" s="116">
        <v>45026</v>
      </c>
      <c r="B3356" s="21" t="s">
        <v>8426</v>
      </c>
      <c r="C3356" s="13" t="s">
        <v>5234</v>
      </c>
      <c r="D3356" s="782"/>
      <c r="E3356" s="22"/>
      <c r="F3356" s="19">
        <v>20624</v>
      </c>
      <c r="G3356" s="14">
        <f t="shared" si="57"/>
        <v>-20624</v>
      </c>
      <c r="H3356" s="1237"/>
    </row>
    <row r="3357" spans="1:8" x14ac:dyDescent="0.25">
      <c r="A3357" s="116">
        <v>45026</v>
      </c>
      <c r="B3357" s="21" t="s">
        <v>8982</v>
      </c>
      <c r="C3357" s="13" t="s">
        <v>5234</v>
      </c>
      <c r="D3357" s="782"/>
      <c r="E3357" s="22"/>
      <c r="F3357" s="19">
        <v>34826</v>
      </c>
      <c r="G3357" s="14">
        <f t="shared" si="57"/>
        <v>-34826</v>
      </c>
      <c r="H3357" s="1238"/>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239" t="s">
        <v>9764</v>
      </c>
    </row>
    <row r="3362" spans="1:8" ht="15.75" customHeight="1" x14ac:dyDescent="0.25">
      <c r="A3362" s="116">
        <v>45029</v>
      </c>
      <c r="B3362" s="21" t="s">
        <v>7733</v>
      </c>
      <c r="C3362" s="13" t="s">
        <v>5731</v>
      </c>
      <c r="D3362" s="782"/>
      <c r="E3362" s="799"/>
      <c r="F3362" s="148">
        <v>40900</v>
      </c>
      <c r="G3362" s="800">
        <f t="shared" si="57"/>
        <v>-40900</v>
      </c>
      <c r="H3362" s="1240"/>
    </row>
    <row r="3363" spans="1:8" ht="15.75" customHeight="1" x14ac:dyDescent="0.25">
      <c r="A3363" s="116">
        <v>45029</v>
      </c>
      <c r="B3363" s="21" t="s">
        <v>7627</v>
      </c>
      <c r="C3363" s="13" t="s">
        <v>5731</v>
      </c>
      <c r="D3363" s="782"/>
      <c r="E3363" s="799"/>
      <c r="F3363" s="148">
        <v>5400</v>
      </c>
      <c r="G3363" s="800">
        <f t="shared" si="57"/>
        <v>-5400</v>
      </c>
      <c r="H3363" s="1240"/>
    </row>
    <row r="3364" spans="1:8" ht="16.5" thickBot="1" x14ac:dyDescent="0.3">
      <c r="A3364" s="116">
        <v>45029</v>
      </c>
      <c r="B3364" s="21" t="s">
        <v>8752</v>
      </c>
      <c r="C3364" s="13" t="s">
        <v>5731</v>
      </c>
      <c r="D3364" s="782"/>
      <c r="E3364" s="799"/>
      <c r="F3364" s="802">
        <v>40520</v>
      </c>
      <c r="G3364" s="800">
        <f t="shared" si="57"/>
        <v>-40520</v>
      </c>
      <c r="H3364" s="1241"/>
    </row>
    <row r="3365" spans="1:8" x14ac:dyDescent="0.25">
      <c r="A3365" s="116">
        <v>45031</v>
      </c>
      <c r="B3365" s="21" t="s">
        <v>11023</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10835</v>
      </c>
      <c r="E3366" s="799">
        <v>4250</v>
      </c>
      <c r="F3366" s="994"/>
      <c r="G3366" s="800">
        <f t="shared" si="57"/>
        <v>4250</v>
      </c>
      <c r="H3366" s="56"/>
    </row>
    <row r="3367" spans="1:8" x14ac:dyDescent="0.25">
      <c r="A3367" s="116">
        <v>45031</v>
      </c>
      <c r="B3367" s="21" t="s">
        <v>8122</v>
      </c>
      <c r="C3367" s="13" t="s">
        <v>169</v>
      </c>
      <c r="D3367" s="782"/>
      <c r="E3367" s="799"/>
      <c r="F3367" s="801">
        <v>67000</v>
      </c>
      <c r="G3367" s="800">
        <f t="shared" si="57"/>
        <v>-67000</v>
      </c>
      <c r="H3367" s="1239" t="s">
        <v>9764</v>
      </c>
    </row>
    <row r="3368" spans="1:8" x14ac:dyDescent="0.25">
      <c r="A3368" s="116">
        <v>45031</v>
      </c>
      <c r="B3368" s="21" t="s">
        <v>8982</v>
      </c>
      <c r="C3368" s="13" t="s">
        <v>169</v>
      </c>
      <c r="D3368" s="782"/>
      <c r="E3368" s="799"/>
      <c r="F3368" s="148">
        <v>18365</v>
      </c>
      <c r="G3368" s="800">
        <f t="shared" si="57"/>
        <v>-18365</v>
      </c>
      <c r="H3368" s="1240"/>
    </row>
    <row r="3369" spans="1:8" x14ac:dyDescent="0.25">
      <c r="A3369" s="116">
        <v>45031</v>
      </c>
      <c r="B3369" s="21" t="s">
        <v>9516</v>
      </c>
      <c r="C3369" s="13" t="s">
        <v>169</v>
      </c>
      <c r="D3369" s="782"/>
      <c r="E3369" s="799"/>
      <c r="F3369" s="148">
        <v>20500</v>
      </c>
      <c r="G3369" s="800">
        <f t="shared" si="57"/>
        <v>-20500</v>
      </c>
      <c r="H3369" s="1240"/>
    </row>
    <row r="3370" spans="1:8" ht="16.5" thickBot="1" x14ac:dyDescent="0.3">
      <c r="A3370" s="116">
        <v>45031</v>
      </c>
      <c r="B3370" s="21" t="s">
        <v>9516</v>
      </c>
      <c r="C3370" s="13" t="s">
        <v>169</v>
      </c>
      <c r="D3370" s="782"/>
      <c r="E3370" s="799"/>
      <c r="F3370" s="802">
        <v>4135</v>
      </c>
      <c r="G3370" s="800">
        <f t="shared" si="57"/>
        <v>-4135</v>
      </c>
      <c r="H3370" s="1241"/>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8" si="58">E3374-F3374</f>
        <v>-8745</v>
      </c>
      <c r="H3374" s="1233" t="s">
        <v>9834</v>
      </c>
    </row>
    <row r="3375" spans="1:8" x14ac:dyDescent="0.25">
      <c r="A3375" s="116">
        <v>45035</v>
      </c>
      <c r="B3375" s="21" t="s">
        <v>8752</v>
      </c>
      <c r="C3375" s="13" t="s">
        <v>8483</v>
      </c>
      <c r="D3375" s="782"/>
      <c r="E3375" s="799"/>
      <c r="F3375" s="148">
        <v>51861</v>
      </c>
      <c r="G3375" s="14">
        <f t="shared" si="58"/>
        <v>-51861</v>
      </c>
      <c r="H3375" s="1234"/>
    </row>
    <row r="3376" spans="1:8" x14ac:dyDescent="0.25">
      <c r="A3376" s="116">
        <v>45035</v>
      </c>
      <c r="B3376" s="21" t="s">
        <v>8982</v>
      </c>
      <c r="C3376" s="13" t="s">
        <v>8483</v>
      </c>
      <c r="D3376" s="782"/>
      <c r="E3376" s="799"/>
      <c r="F3376" s="148">
        <v>17015</v>
      </c>
      <c r="G3376" s="14">
        <f t="shared" si="58"/>
        <v>-17015</v>
      </c>
      <c r="H3376" s="1234"/>
    </row>
    <row r="3377" spans="1:8" x14ac:dyDescent="0.25">
      <c r="A3377" s="116">
        <v>45035</v>
      </c>
      <c r="B3377" s="21" t="s">
        <v>9615</v>
      </c>
      <c r="C3377" s="13" t="s">
        <v>8483</v>
      </c>
      <c r="D3377" s="782"/>
      <c r="E3377" s="799"/>
      <c r="F3377" s="148">
        <v>28496</v>
      </c>
      <c r="G3377" s="14">
        <f t="shared" si="58"/>
        <v>-28496</v>
      </c>
      <c r="H3377" s="1234"/>
    </row>
    <row r="3378" spans="1:8" x14ac:dyDescent="0.25">
      <c r="A3378" s="116">
        <v>45035</v>
      </c>
      <c r="B3378" s="21" t="s">
        <v>9463</v>
      </c>
      <c r="C3378" s="13" t="s">
        <v>8483</v>
      </c>
      <c r="D3378" s="782"/>
      <c r="E3378" s="971"/>
      <c r="F3378" s="153">
        <v>93883</v>
      </c>
      <c r="G3378" s="14">
        <f t="shared" si="58"/>
        <v>-93883</v>
      </c>
      <c r="H3378" s="1235"/>
    </row>
    <row r="3379" spans="1:8" ht="18.75" x14ac:dyDescent="0.25">
      <c r="A3379" s="116">
        <v>45042</v>
      </c>
      <c r="B3379" s="21" t="s">
        <v>8982</v>
      </c>
      <c r="C3379" s="13" t="s">
        <v>5234</v>
      </c>
      <c r="D3379" s="782" t="s">
        <v>9968</v>
      </c>
      <c r="E3379" s="22">
        <v>150000</v>
      </c>
      <c r="F3379" s="19"/>
      <c r="G3379" s="14">
        <f t="shared" si="58"/>
        <v>150000</v>
      </c>
      <c r="H3379" s="970"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228" t="s">
        <v>9846</v>
      </c>
    </row>
    <row r="3383" spans="1:8" x14ac:dyDescent="0.25">
      <c r="A3383" s="116">
        <v>45043</v>
      </c>
      <c r="B3383" s="21" t="s">
        <v>8752</v>
      </c>
      <c r="C3383" s="13" t="s">
        <v>8483</v>
      </c>
      <c r="D3383" s="782"/>
      <c r="E3383" s="22"/>
      <c r="F3383" s="19">
        <v>447612</v>
      </c>
      <c r="G3383" s="14">
        <f t="shared" si="58"/>
        <v>-447612</v>
      </c>
      <c r="H3383" s="1229"/>
    </row>
    <row r="3384" spans="1:8" x14ac:dyDescent="0.25">
      <c r="A3384" s="116">
        <v>45045</v>
      </c>
      <c r="B3384" s="21" t="s">
        <v>8752</v>
      </c>
      <c r="C3384" s="13" t="s">
        <v>166</v>
      </c>
      <c r="D3384" s="782" t="s">
        <v>9923</v>
      </c>
      <c r="E3384" s="22">
        <v>115500</v>
      </c>
      <c r="F3384" s="19"/>
      <c r="G3384" s="14">
        <f t="shared" si="58"/>
        <v>115500</v>
      </c>
      <c r="H3384" s="969"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78" t="s">
        <v>9908</v>
      </c>
    </row>
    <row r="3390" spans="1:8" x14ac:dyDescent="0.25">
      <c r="A3390" s="116">
        <v>45049</v>
      </c>
      <c r="B3390" s="21" t="s">
        <v>9769</v>
      </c>
      <c r="C3390" s="13" t="s">
        <v>8483</v>
      </c>
      <c r="D3390" s="782"/>
      <c r="E3390" s="22"/>
      <c r="F3390" s="19">
        <f>730000-F3389</f>
        <v>235093</v>
      </c>
      <c r="G3390" s="14">
        <f t="shared" si="58"/>
        <v>-235093</v>
      </c>
      <c r="H3390" s="1213"/>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78" t="s">
        <v>9956</v>
      </c>
    </row>
    <row r="3400" spans="1:8" ht="16.5" thickBot="1" x14ac:dyDescent="0.3">
      <c r="A3400" s="116">
        <v>45056</v>
      </c>
      <c r="B3400" s="21" t="s">
        <v>9463</v>
      </c>
      <c r="C3400" s="13" t="s">
        <v>169</v>
      </c>
      <c r="D3400" s="782"/>
      <c r="E3400" s="799"/>
      <c r="F3400" s="802">
        <v>124699</v>
      </c>
      <c r="G3400" s="800">
        <f t="shared" si="58"/>
        <v>-124699</v>
      </c>
      <c r="H3400" s="1179"/>
    </row>
    <row r="3401" spans="1:8" x14ac:dyDescent="0.25">
      <c r="A3401" s="116">
        <v>45056</v>
      </c>
      <c r="B3401" s="21" t="s">
        <v>8982</v>
      </c>
      <c r="C3401" s="13" t="s">
        <v>180</v>
      </c>
      <c r="D3401" s="782"/>
      <c r="E3401" s="799"/>
      <c r="F3401" s="801">
        <v>380920</v>
      </c>
      <c r="G3401" s="800">
        <f t="shared" si="58"/>
        <v>-380920</v>
      </c>
      <c r="H3401" s="1178" t="s">
        <v>9957</v>
      </c>
    </row>
    <row r="3402" spans="1:8" ht="16.5" thickBot="1" x14ac:dyDescent="0.3">
      <c r="A3402" s="116">
        <v>45056</v>
      </c>
      <c r="B3402" s="21" t="s">
        <v>9516</v>
      </c>
      <c r="C3402" s="13" t="s">
        <v>180</v>
      </c>
      <c r="D3402" s="782"/>
      <c r="E3402" s="799"/>
      <c r="F3402" s="802">
        <v>192080</v>
      </c>
      <c r="G3402" s="800">
        <f t="shared" si="58"/>
        <v>-192080</v>
      </c>
      <c r="H3402" s="1179"/>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78" t="s">
        <v>9975</v>
      </c>
    </row>
    <row r="3405" spans="1:8" x14ac:dyDescent="0.25">
      <c r="A3405" s="116">
        <v>45056</v>
      </c>
      <c r="B3405" s="21" t="s">
        <v>8982</v>
      </c>
      <c r="C3405" s="13" t="s">
        <v>5234</v>
      </c>
      <c r="D3405" s="782"/>
      <c r="E3405" s="22"/>
      <c r="F3405" s="115">
        <v>150000</v>
      </c>
      <c r="G3405" s="14">
        <f t="shared" si="58"/>
        <v>-150000</v>
      </c>
      <c r="H3405" s="1213"/>
    </row>
    <row r="3406" spans="1:8" x14ac:dyDescent="0.25">
      <c r="A3406" s="116">
        <v>45056</v>
      </c>
      <c r="B3406" s="21" t="s">
        <v>8982</v>
      </c>
      <c r="C3406" s="13" t="s">
        <v>5234</v>
      </c>
      <c r="D3406" s="782"/>
      <c r="E3406" s="22"/>
      <c r="F3406" s="115">
        <v>35000</v>
      </c>
      <c r="G3406" s="14">
        <f t="shared" si="58"/>
        <v>-35000</v>
      </c>
      <c r="H3406" s="1213"/>
    </row>
    <row r="3407" spans="1:8" x14ac:dyDescent="0.25">
      <c r="A3407" s="116">
        <v>45056</v>
      </c>
      <c r="B3407" s="21" t="s">
        <v>8982</v>
      </c>
      <c r="C3407" s="13" t="s">
        <v>5234</v>
      </c>
      <c r="D3407" s="782"/>
      <c r="E3407" s="22"/>
      <c r="F3407" s="115">
        <v>5000</v>
      </c>
      <c r="G3407" s="14">
        <f t="shared" si="58"/>
        <v>-5000</v>
      </c>
      <c r="H3407" s="1179"/>
    </row>
    <row r="3408" spans="1:8" x14ac:dyDescent="0.25">
      <c r="A3408" s="116">
        <v>45056</v>
      </c>
      <c r="B3408" s="21" t="s">
        <v>9516</v>
      </c>
      <c r="C3408" s="13" t="s">
        <v>7309</v>
      </c>
      <c r="D3408" s="782" t="s">
        <v>9844</v>
      </c>
      <c r="E3408" s="22">
        <v>164970</v>
      </c>
      <c r="F3408" s="115"/>
      <c r="G3408" s="14">
        <f t="shared" si="58"/>
        <v>164970</v>
      </c>
      <c r="H3408" s="972"/>
    </row>
    <row r="3409" spans="1:8" x14ac:dyDescent="0.25">
      <c r="A3409" s="116">
        <v>45056</v>
      </c>
      <c r="B3409" s="21" t="s">
        <v>9463</v>
      </c>
      <c r="C3409" s="13" t="s">
        <v>164</v>
      </c>
      <c r="D3409" s="782" t="s">
        <v>10337</v>
      </c>
      <c r="E3409" s="22">
        <v>5187</v>
      </c>
      <c r="F3409" s="115"/>
      <c r="G3409" s="14">
        <f t="shared" si="58"/>
        <v>5187</v>
      </c>
      <c r="H3409" s="972"/>
    </row>
    <row r="3410" spans="1:8" x14ac:dyDescent="0.25">
      <c r="A3410" s="116">
        <v>45056</v>
      </c>
      <c r="B3410" s="21" t="s">
        <v>11205</v>
      </c>
      <c r="C3410" s="13" t="s">
        <v>12077</v>
      </c>
      <c r="D3410" s="782"/>
      <c r="E3410" s="22"/>
      <c r="F3410" s="115">
        <v>5000000</v>
      </c>
      <c r="G3410" s="14">
        <f t="shared" si="58"/>
        <v>-5000000</v>
      </c>
      <c r="H3410" s="972" t="s">
        <v>9941</v>
      </c>
    </row>
    <row r="3411" spans="1:8" x14ac:dyDescent="0.25">
      <c r="A3411" s="116">
        <v>45056</v>
      </c>
      <c r="B3411" s="21" t="s">
        <v>11205</v>
      </c>
      <c r="C3411" s="13" t="s">
        <v>12077</v>
      </c>
      <c r="D3411" s="782"/>
      <c r="E3411" s="22"/>
      <c r="F3411" s="115">
        <v>-500000</v>
      </c>
      <c r="G3411" s="14">
        <f t="shared" si="58"/>
        <v>500000</v>
      </c>
      <c r="H3411" s="351" t="s">
        <v>12084</v>
      </c>
    </row>
    <row r="3412" spans="1:8" x14ac:dyDescent="0.25">
      <c r="A3412" s="116">
        <v>45057</v>
      </c>
      <c r="B3412" s="21" t="s">
        <v>9463</v>
      </c>
      <c r="C3412" s="13" t="s">
        <v>169</v>
      </c>
      <c r="D3412" s="782" t="s">
        <v>9958</v>
      </c>
      <c r="E3412" s="22">
        <v>38050</v>
      </c>
      <c r="F3412" s="19"/>
      <c r="G3412" s="14">
        <f t="shared" si="58"/>
        <v>38050</v>
      </c>
      <c r="H3412" s="13" t="s">
        <v>9916</v>
      </c>
    </row>
    <row r="3413" spans="1:8" x14ac:dyDescent="0.25">
      <c r="A3413" s="116">
        <v>45059</v>
      </c>
      <c r="B3413" s="21" t="s">
        <v>9769</v>
      </c>
      <c r="C3413" s="13" t="s">
        <v>7538</v>
      </c>
      <c r="D3413" s="782" t="s">
        <v>10087</v>
      </c>
      <c r="E3413" s="22">
        <v>77980</v>
      </c>
      <c r="F3413" s="19"/>
      <c r="G3413" s="14">
        <f t="shared" si="58"/>
        <v>77980</v>
      </c>
      <c r="H3413" s="13" t="s">
        <v>10088</v>
      </c>
    </row>
    <row r="3414" spans="1:8" x14ac:dyDescent="0.25">
      <c r="A3414" s="116">
        <v>45061</v>
      </c>
      <c r="B3414" s="21" t="s">
        <v>9877</v>
      </c>
      <c r="C3414" s="13" t="s">
        <v>8483</v>
      </c>
      <c r="D3414" s="782" t="s">
        <v>9982</v>
      </c>
      <c r="E3414" s="22">
        <v>345118</v>
      </c>
      <c r="F3414" s="19"/>
      <c r="G3414" s="14">
        <f t="shared" si="58"/>
        <v>345118</v>
      </c>
      <c r="H3414" s="13"/>
    </row>
    <row r="3415" spans="1:8" x14ac:dyDescent="0.25">
      <c r="A3415" s="116">
        <v>45061</v>
      </c>
      <c r="B3415" s="21" t="s">
        <v>9769</v>
      </c>
      <c r="C3415" s="13" t="s">
        <v>8483</v>
      </c>
      <c r="D3415" s="782" t="s">
        <v>9983</v>
      </c>
      <c r="E3415" s="22">
        <v>354772</v>
      </c>
      <c r="F3415" s="19"/>
      <c r="G3415" s="14">
        <f t="shared" si="58"/>
        <v>354772</v>
      </c>
      <c r="H3415" s="13"/>
    </row>
    <row r="3416" spans="1:8" x14ac:dyDescent="0.25">
      <c r="A3416" s="116">
        <v>45061</v>
      </c>
      <c r="B3416" s="21" t="s">
        <v>9769</v>
      </c>
      <c r="C3416" s="13" t="s">
        <v>5234</v>
      </c>
      <c r="D3416" s="782" t="s">
        <v>10295</v>
      </c>
      <c r="E3416" s="22">
        <v>37560</v>
      </c>
      <c r="F3416" s="19"/>
      <c r="G3416" s="14">
        <f t="shared" si="58"/>
        <v>37560</v>
      </c>
      <c r="H3416" s="13"/>
    </row>
    <row r="3417" spans="1:8" x14ac:dyDescent="0.25">
      <c r="A3417" s="116">
        <v>45062</v>
      </c>
      <c r="B3417" s="21" t="s">
        <v>10076</v>
      </c>
      <c r="C3417" s="13" t="s">
        <v>166</v>
      </c>
      <c r="D3417" s="782" t="s">
        <v>10077</v>
      </c>
      <c r="E3417" s="22">
        <v>15800</v>
      </c>
      <c r="F3417" s="19"/>
      <c r="G3417" s="14">
        <f t="shared" si="58"/>
        <v>15800</v>
      </c>
      <c r="H3417" s="13" t="s">
        <v>9386</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9877</v>
      </c>
      <c r="C3419" s="13" t="s">
        <v>8483</v>
      </c>
      <c r="D3419" s="782"/>
      <c r="E3419" s="22"/>
      <c r="F3419" s="19">
        <v>250000</v>
      </c>
      <c r="G3419" s="14">
        <f t="shared" si="58"/>
        <v>-250000</v>
      </c>
      <c r="H3419" s="13" t="s">
        <v>10009</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9769</v>
      </c>
      <c r="C3421" s="13" t="s">
        <v>8483</v>
      </c>
      <c r="D3421" s="782"/>
      <c r="E3421" s="22"/>
      <c r="F3421" s="19">
        <v>250000</v>
      </c>
      <c r="G3421" s="14">
        <f t="shared" si="58"/>
        <v>-250000</v>
      </c>
      <c r="H3421" s="13" t="s">
        <v>10010</v>
      </c>
    </row>
    <row r="3422" spans="1:8" x14ac:dyDescent="0.25">
      <c r="A3422" s="116">
        <v>45064</v>
      </c>
      <c r="B3422" s="21" t="s">
        <v>9877</v>
      </c>
      <c r="C3422" s="13" t="s">
        <v>8483</v>
      </c>
      <c r="D3422" s="782" t="s">
        <v>10069</v>
      </c>
      <c r="E3422" s="22">
        <v>308829</v>
      </c>
      <c r="F3422" s="19"/>
      <c r="G3422" s="14">
        <f t="shared" ref="G3422:G3432" si="59">E3422-F3422</f>
        <v>308829</v>
      </c>
      <c r="H3422" s="13"/>
    </row>
    <row r="3423" spans="1:8" x14ac:dyDescent="0.25">
      <c r="A3423" s="116">
        <v>45064</v>
      </c>
      <c r="B3423" s="21" t="s">
        <v>9769</v>
      </c>
      <c r="C3423" s="13" t="s">
        <v>8483</v>
      </c>
      <c r="D3423" s="782" t="s">
        <v>8721</v>
      </c>
      <c r="E3423" s="22">
        <v>92285</v>
      </c>
      <c r="F3423" s="19"/>
      <c r="G3423" s="14">
        <f t="shared" si="59"/>
        <v>92285</v>
      </c>
      <c r="H3423" s="13"/>
    </row>
    <row r="3424" spans="1:8" x14ac:dyDescent="0.25">
      <c r="A3424" s="116">
        <v>45064</v>
      </c>
      <c r="B3424" s="21" t="s">
        <v>9769</v>
      </c>
      <c r="C3424" s="13" t="s">
        <v>166</v>
      </c>
      <c r="D3424" s="782" t="s">
        <v>10078</v>
      </c>
      <c r="E3424" s="22">
        <v>6900</v>
      </c>
      <c r="F3424" s="19"/>
      <c r="G3424" s="14">
        <f t="shared" si="59"/>
        <v>6900</v>
      </c>
      <c r="H3424" s="13" t="s">
        <v>10079</v>
      </c>
    </row>
    <row r="3425" spans="1:8" x14ac:dyDescent="0.25">
      <c r="A3425" s="116">
        <v>45065</v>
      </c>
      <c r="B3425" s="21" t="s">
        <v>9769</v>
      </c>
      <c r="C3425" s="13" t="s">
        <v>7538</v>
      </c>
      <c r="D3425" s="782" t="s">
        <v>10089</v>
      </c>
      <c r="E3425" s="22">
        <v>51648</v>
      </c>
      <c r="F3425" s="19"/>
      <c r="G3425" s="14">
        <f t="shared" si="59"/>
        <v>51648</v>
      </c>
      <c r="H3425" s="13" t="s">
        <v>10090</v>
      </c>
    </row>
    <row r="3426" spans="1:8" x14ac:dyDescent="0.25">
      <c r="A3426" s="116">
        <v>45065</v>
      </c>
      <c r="B3426" s="21" t="s">
        <v>10076</v>
      </c>
      <c r="C3426" s="13" t="s">
        <v>1816</v>
      </c>
      <c r="D3426" s="782"/>
      <c r="E3426" s="799">
        <v>12591</v>
      </c>
      <c r="F3426" s="113"/>
      <c r="G3426" s="800">
        <f>E3426-F3426</f>
        <v>12591</v>
      </c>
      <c r="H3426" s="351"/>
    </row>
    <row r="3427" spans="1:8" x14ac:dyDescent="0.25">
      <c r="A3427" s="116">
        <v>45066</v>
      </c>
      <c r="B3427" s="21" t="s">
        <v>9463</v>
      </c>
      <c r="C3427" s="13" t="s">
        <v>169</v>
      </c>
      <c r="D3427" s="782" t="s">
        <v>9968</v>
      </c>
      <c r="E3427" s="22">
        <v>9004</v>
      </c>
      <c r="F3427" s="19"/>
      <c r="G3427" s="14">
        <f t="shared" si="59"/>
        <v>9004</v>
      </c>
      <c r="H3427" s="13"/>
    </row>
    <row r="3428" spans="1:8" x14ac:dyDescent="0.25">
      <c r="A3428" s="116">
        <v>45069</v>
      </c>
      <c r="B3428" s="21" t="s">
        <v>9877</v>
      </c>
      <c r="C3428" s="13" t="s">
        <v>8483</v>
      </c>
      <c r="D3428" s="782" t="s">
        <v>10070</v>
      </c>
      <c r="E3428" s="22">
        <v>329527</v>
      </c>
      <c r="F3428" s="19"/>
      <c r="G3428" s="14">
        <f t="shared" si="59"/>
        <v>329527</v>
      </c>
      <c r="H3428" s="13"/>
    </row>
    <row r="3429" spans="1:8" x14ac:dyDescent="0.25">
      <c r="A3429" s="116">
        <v>45069</v>
      </c>
      <c r="B3429" s="21" t="s">
        <v>9769</v>
      </c>
      <c r="C3429" s="13" t="s">
        <v>8483</v>
      </c>
      <c r="D3429" s="782" t="s">
        <v>10071</v>
      </c>
      <c r="E3429" s="22">
        <v>154261</v>
      </c>
      <c r="F3429" s="19"/>
      <c r="G3429" s="14">
        <f t="shared" si="59"/>
        <v>154261</v>
      </c>
      <c r="H3429" s="13"/>
    </row>
    <row r="3430" spans="1:8" x14ac:dyDescent="0.25">
      <c r="A3430" s="116">
        <v>45069</v>
      </c>
      <c r="B3430" s="21" t="s">
        <v>10076</v>
      </c>
      <c r="C3430" s="13" t="s">
        <v>1816</v>
      </c>
      <c r="D3430" s="782"/>
      <c r="E3430" s="799">
        <v>873</v>
      </c>
      <c r="F3430" s="113"/>
      <c r="G3430" s="800">
        <f>E3430-F3430</f>
        <v>873</v>
      </c>
      <c r="H3430" s="351"/>
    </row>
    <row r="3431" spans="1:8" x14ac:dyDescent="0.25">
      <c r="A3431" s="116">
        <v>45069</v>
      </c>
      <c r="B3431" s="21" t="s">
        <v>9463</v>
      </c>
      <c r="C3431" s="13" t="s">
        <v>169</v>
      </c>
      <c r="D3431" s="782" t="s">
        <v>10299</v>
      </c>
      <c r="E3431" s="22">
        <v>7880</v>
      </c>
      <c r="F3431" s="19"/>
      <c r="G3431" s="14">
        <f t="shared" si="59"/>
        <v>7880</v>
      </c>
      <c r="H3431" s="13"/>
    </row>
    <row r="3432" spans="1:8" x14ac:dyDescent="0.25">
      <c r="A3432" s="116">
        <v>45070</v>
      </c>
      <c r="B3432" s="21" t="s">
        <v>9877</v>
      </c>
      <c r="C3432" s="13" t="s">
        <v>8483</v>
      </c>
      <c r="D3432" s="782" t="s">
        <v>10072</v>
      </c>
      <c r="E3432" s="22">
        <v>334037</v>
      </c>
      <c r="F3432" s="19"/>
      <c r="G3432" s="14">
        <f t="shared" si="59"/>
        <v>334037</v>
      </c>
      <c r="H3432" s="13"/>
    </row>
    <row r="3433" spans="1:8" x14ac:dyDescent="0.25">
      <c r="A3433" s="116">
        <v>45070</v>
      </c>
      <c r="B3433" s="21" t="s">
        <v>8000</v>
      </c>
      <c r="C3433" s="13" t="s">
        <v>8477</v>
      </c>
      <c r="D3433" s="782"/>
      <c r="E3433" s="22"/>
      <c r="F3433" s="19">
        <v>975000</v>
      </c>
      <c r="G3433" s="14">
        <f t="shared" si="58"/>
        <v>-975000</v>
      </c>
      <c r="H3433" s="13" t="s">
        <v>10010</v>
      </c>
    </row>
    <row r="3434" spans="1:8" x14ac:dyDescent="0.25">
      <c r="A3434" s="116">
        <v>45070</v>
      </c>
      <c r="B3434" s="21" t="s">
        <v>9463</v>
      </c>
      <c r="C3434" s="13" t="s">
        <v>164</v>
      </c>
      <c r="D3434" s="782" t="s">
        <v>10338</v>
      </c>
      <c r="E3434" s="22">
        <v>2537</v>
      </c>
      <c r="F3434" s="19"/>
      <c r="G3434" s="14">
        <f t="shared" si="58"/>
        <v>2537</v>
      </c>
      <c r="H3434" s="13"/>
    </row>
    <row r="3435" spans="1:8" x14ac:dyDescent="0.25">
      <c r="A3435" s="116">
        <v>45072</v>
      </c>
      <c r="B3435" s="21" t="s">
        <v>9769</v>
      </c>
      <c r="C3435" s="13" t="s">
        <v>7538</v>
      </c>
      <c r="D3435" s="782" t="s">
        <v>10091</v>
      </c>
      <c r="E3435" s="22">
        <v>10200</v>
      </c>
      <c r="F3435" s="19"/>
      <c r="G3435" s="14">
        <f t="shared" si="58"/>
        <v>10200</v>
      </c>
      <c r="H3435" s="13" t="s">
        <v>10092</v>
      </c>
    </row>
    <row r="3436" spans="1:8" x14ac:dyDescent="0.25">
      <c r="A3436" s="116">
        <v>45072</v>
      </c>
      <c r="B3436" s="21" t="s">
        <v>11205</v>
      </c>
      <c r="C3436" s="13" t="s">
        <v>12077</v>
      </c>
      <c r="D3436" s="782"/>
      <c r="E3436" s="22"/>
      <c r="F3436" s="115">
        <v>3000000</v>
      </c>
      <c r="G3436" s="14">
        <f t="shared" ref="G3436" si="60">E3436-F3436</f>
        <v>-3000000</v>
      </c>
      <c r="H3436" s="351" t="s">
        <v>10066</v>
      </c>
    </row>
    <row r="3437" spans="1:8" x14ac:dyDescent="0.25">
      <c r="A3437" s="116">
        <v>45076</v>
      </c>
      <c r="B3437" s="21" t="s">
        <v>8653</v>
      </c>
      <c r="C3437" s="13" t="s">
        <v>7309</v>
      </c>
      <c r="D3437" s="782"/>
      <c r="E3437" s="22"/>
      <c r="F3437" s="19">
        <v>536250</v>
      </c>
      <c r="G3437" s="14">
        <f t="shared" si="58"/>
        <v>-536250</v>
      </c>
      <c r="H3437" s="13" t="s">
        <v>10063</v>
      </c>
    </row>
    <row r="3438" spans="1:8" ht="15.75" customHeight="1" x14ac:dyDescent="0.25">
      <c r="A3438" s="116">
        <v>45076</v>
      </c>
      <c r="B3438" s="21" t="s">
        <v>1407</v>
      </c>
      <c r="C3438" s="13" t="s">
        <v>7309</v>
      </c>
      <c r="D3438" s="782"/>
      <c r="E3438" s="22"/>
      <c r="F3438" s="19">
        <v>148548</v>
      </c>
      <c r="G3438" s="14">
        <f t="shared" si="58"/>
        <v>-148548</v>
      </c>
      <c r="H3438" s="1225" t="s">
        <v>10426</v>
      </c>
    </row>
    <row r="3439" spans="1:8" x14ac:dyDescent="0.25">
      <c r="A3439" s="116">
        <v>45076</v>
      </c>
      <c r="B3439" s="21" t="s">
        <v>8122</v>
      </c>
      <c r="C3439" s="13" t="s">
        <v>7309</v>
      </c>
      <c r="D3439" s="782"/>
      <c r="E3439" s="22"/>
      <c r="F3439" s="19">
        <v>141655</v>
      </c>
      <c r="G3439" s="14">
        <f t="shared" si="58"/>
        <v>-141655</v>
      </c>
      <c r="H3439" s="1226"/>
    </row>
    <row r="3440" spans="1:8" x14ac:dyDescent="0.25">
      <c r="A3440" s="116">
        <v>45076</v>
      </c>
      <c r="B3440" s="21" t="s">
        <v>8426</v>
      </c>
      <c r="C3440" s="13" t="s">
        <v>7309</v>
      </c>
      <c r="D3440" s="782"/>
      <c r="E3440" s="22"/>
      <c r="F3440" s="19">
        <v>27798</v>
      </c>
      <c r="G3440" s="14">
        <f t="shared" si="58"/>
        <v>-27798</v>
      </c>
      <c r="H3440" s="1226"/>
    </row>
    <row r="3441" spans="1:8" x14ac:dyDescent="0.25">
      <c r="A3441" s="116">
        <v>45076</v>
      </c>
      <c r="B3441" s="21" t="s">
        <v>8653</v>
      </c>
      <c r="C3441" s="13" t="s">
        <v>7309</v>
      </c>
      <c r="D3441" s="782"/>
      <c r="E3441" s="22"/>
      <c r="F3441" s="19">
        <v>65342</v>
      </c>
      <c r="G3441" s="14">
        <f t="shared" si="58"/>
        <v>-65342</v>
      </c>
      <c r="H3441" s="1226"/>
    </row>
    <row r="3442" spans="1:8" x14ac:dyDescent="0.25">
      <c r="A3442" s="116">
        <v>45076</v>
      </c>
      <c r="B3442" s="21" t="s">
        <v>8752</v>
      </c>
      <c r="C3442" s="13" t="s">
        <v>7309</v>
      </c>
      <c r="D3442" s="782"/>
      <c r="E3442" s="22"/>
      <c r="F3442" s="19">
        <v>188071</v>
      </c>
      <c r="G3442" s="14">
        <f t="shared" si="58"/>
        <v>-188071</v>
      </c>
      <c r="H3442" s="1226"/>
    </row>
    <row r="3443" spans="1:8" x14ac:dyDescent="0.25">
      <c r="A3443" s="116">
        <v>45076</v>
      </c>
      <c r="B3443" s="21" t="s">
        <v>8974</v>
      </c>
      <c r="C3443" s="13" t="s">
        <v>7309</v>
      </c>
      <c r="D3443" s="782"/>
      <c r="E3443" s="22"/>
      <c r="F3443" s="19">
        <v>3983</v>
      </c>
      <c r="G3443" s="14">
        <f t="shared" si="58"/>
        <v>-3983</v>
      </c>
      <c r="H3443" s="1226"/>
    </row>
    <row r="3444" spans="1:8" x14ac:dyDescent="0.25">
      <c r="A3444" s="116">
        <v>45076</v>
      </c>
      <c r="B3444" s="21" t="s">
        <v>8982</v>
      </c>
      <c r="C3444" s="13" t="s">
        <v>7309</v>
      </c>
      <c r="D3444" s="782"/>
      <c r="E3444" s="22"/>
      <c r="F3444" s="19">
        <v>48076</v>
      </c>
      <c r="G3444" s="14">
        <f t="shared" si="58"/>
        <v>-48076</v>
      </c>
      <c r="H3444" s="1226"/>
    </row>
    <row r="3445" spans="1:8" x14ac:dyDescent="0.25">
      <c r="A3445" s="116">
        <v>45076</v>
      </c>
      <c r="B3445" s="21" t="s">
        <v>9516</v>
      </c>
      <c r="C3445" s="13" t="s">
        <v>7309</v>
      </c>
      <c r="D3445" s="782"/>
      <c r="E3445" s="22"/>
      <c r="F3445" s="19">
        <v>48076</v>
      </c>
      <c r="G3445" s="14">
        <f t="shared" si="58"/>
        <v>-48076</v>
      </c>
      <c r="H3445" s="1227"/>
    </row>
    <row r="3446" spans="1:8" x14ac:dyDescent="0.25">
      <c r="A3446" s="116">
        <v>45076</v>
      </c>
      <c r="B3446" s="21" t="s">
        <v>8653</v>
      </c>
      <c r="C3446" s="13" t="s">
        <v>7309</v>
      </c>
      <c r="D3446" s="782" t="s">
        <v>9845</v>
      </c>
      <c r="E3446" s="22">
        <v>100000</v>
      </c>
      <c r="F3446" s="19"/>
      <c r="G3446" s="14">
        <f t="shared" si="58"/>
        <v>100000</v>
      </c>
      <c r="H3446" s="13"/>
    </row>
    <row r="3447" spans="1:8" x14ac:dyDescent="0.25">
      <c r="A3447" s="116">
        <v>45076</v>
      </c>
      <c r="B3447" s="21" t="s">
        <v>10076</v>
      </c>
      <c r="C3447" s="13" t="s">
        <v>1816</v>
      </c>
      <c r="D3447" s="782"/>
      <c r="E3447" s="799">
        <v>31540</v>
      </c>
      <c r="F3447" s="113"/>
      <c r="G3447" s="800">
        <f>E3447-F3447</f>
        <v>31540</v>
      </c>
      <c r="H3447" s="351"/>
    </row>
    <row r="3448" spans="1:8" x14ac:dyDescent="0.25">
      <c r="A3448" s="116">
        <v>45070</v>
      </c>
      <c r="B3448" s="21" t="s">
        <v>8426</v>
      </c>
      <c r="C3448" s="13" t="s">
        <v>7309</v>
      </c>
      <c r="D3448" s="782"/>
      <c r="E3448" s="22"/>
      <c r="F3448" s="19">
        <v>200000</v>
      </c>
      <c r="G3448" s="14">
        <f t="shared" si="58"/>
        <v>-200000</v>
      </c>
      <c r="H3448" s="13" t="s">
        <v>10064</v>
      </c>
    </row>
    <row r="3449" spans="1:8" x14ac:dyDescent="0.25">
      <c r="A3449" s="116">
        <v>45070</v>
      </c>
      <c r="B3449" s="21" t="s">
        <v>8653</v>
      </c>
      <c r="C3449" s="13" t="s">
        <v>7309</v>
      </c>
      <c r="D3449" s="782"/>
      <c r="E3449" s="22"/>
      <c r="F3449" s="19">
        <v>50000</v>
      </c>
      <c r="G3449" s="14">
        <f t="shared" si="58"/>
        <v>-50000</v>
      </c>
      <c r="H3449" s="13" t="s">
        <v>10065</v>
      </c>
    </row>
    <row r="3450" spans="1:8" x14ac:dyDescent="0.25">
      <c r="A3450" s="116">
        <v>45071</v>
      </c>
      <c r="B3450" s="21" t="s">
        <v>9877</v>
      </c>
      <c r="C3450" s="13" t="s">
        <v>166</v>
      </c>
      <c r="D3450" s="782" t="s">
        <v>10080</v>
      </c>
      <c r="E3450" s="22">
        <v>44000</v>
      </c>
      <c r="F3450" s="19"/>
      <c r="G3450" s="14">
        <f t="shared" si="58"/>
        <v>44000</v>
      </c>
      <c r="H3450" s="13" t="s">
        <v>10081</v>
      </c>
    </row>
    <row r="3451" spans="1:8" x14ac:dyDescent="0.25">
      <c r="A3451" s="116">
        <v>45072</v>
      </c>
      <c r="B3451" s="21" t="s">
        <v>9769</v>
      </c>
      <c r="C3451" s="13" t="s">
        <v>166</v>
      </c>
      <c r="D3451" s="782" t="s">
        <v>10082</v>
      </c>
      <c r="E3451" s="22">
        <v>9200</v>
      </c>
      <c r="F3451" s="19"/>
      <c r="G3451" s="14">
        <f t="shared" si="58"/>
        <v>9200</v>
      </c>
      <c r="H3451" s="13" t="s">
        <v>10079</v>
      </c>
    </row>
    <row r="3452" spans="1:8" x14ac:dyDescent="0.25">
      <c r="A3452" s="116">
        <v>45073</v>
      </c>
      <c r="B3452" s="21" t="s">
        <v>9877</v>
      </c>
      <c r="C3452" s="13" t="s">
        <v>8483</v>
      </c>
      <c r="D3452" s="782" t="s">
        <v>10256</v>
      </c>
      <c r="E3452" s="22">
        <v>114314</v>
      </c>
      <c r="F3452" s="19"/>
      <c r="G3452" s="14">
        <f t="shared" si="58"/>
        <v>114314</v>
      </c>
      <c r="H3452" s="13"/>
    </row>
    <row r="3453" spans="1:8" x14ac:dyDescent="0.25">
      <c r="A3453" s="116">
        <v>45073</v>
      </c>
      <c r="B3453" s="21" t="s">
        <v>9769</v>
      </c>
      <c r="C3453" s="13" t="s">
        <v>5234</v>
      </c>
      <c r="D3453" s="782" t="s">
        <v>10293</v>
      </c>
      <c r="E3453" s="22">
        <v>68320</v>
      </c>
      <c r="F3453" s="19"/>
      <c r="G3453" s="14">
        <f t="shared" si="58"/>
        <v>68320</v>
      </c>
      <c r="H3453" s="13"/>
    </row>
    <row r="3454" spans="1:8" x14ac:dyDescent="0.25">
      <c r="A3454" s="116">
        <v>45073</v>
      </c>
      <c r="B3454" s="21" t="s">
        <v>9769</v>
      </c>
      <c r="C3454" s="13" t="s">
        <v>5234</v>
      </c>
      <c r="D3454" s="782" t="s">
        <v>10294</v>
      </c>
      <c r="E3454" s="22">
        <v>75000</v>
      </c>
      <c r="F3454" s="19"/>
      <c r="G3454" s="14">
        <f t="shared" si="58"/>
        <v>75000</v>
      </c>
      <c r="H3454" s="13"/>
    </row>
    <row r="3455" spans="1:8" x14ac:dyDescent="0.25">
      <c r="A3455" s="116">
        <v>45073</v>
      </c>
      <c r="B3455" s="21" t="s">
        <v>8752</v>
      </c>
      <c r="C3455" s="13" t="s">
        <v>5234</v>
      </c>
      <c r="D3455" s="782" t="s">
        <v>10296</v>
      </c>
      <c r="E3455" s="22">
        <v>217008</v>
      </c>
      <c r="F3455" s="19"/>
      <c r="G3455" s="14">
        <f t="shared" si="58"/>
        <v>217008</v>
      </c>
      <c r="H3455" s="13"/>
    </row>
    <row r="3456" spans="1:8" x14ac:dyDescent="0.25">
      <c r="A3456" s="116">
        <v>45073</v>
      </c>
      <c r="B3456" s="21" t="s">
        <v>11023</v>
      </c>
      <c r="C3456" s="13" t="s">
        <v>5234</v>
      </c>
      <c r="D3456" s="782" t="s">
        <v>10297</v>
      </c>
      <c r="E3456" s="22">
        <v>15000</v>
      </c>
      <c r="F3456" s="19"/>
      <c r="G3456" s="14">
        <f t="shared" si="58"/>
        <v>15000</v>
      </c>
      <c r="H3456" s="13"/>
    </row>
    <row r="3457" spans="1:8" x14ac:dyDescent="0.25">
      <c r="A3457" s="116">
        <v>45073</v>
      </c>
      <c r="B3457" s="21" t="s">
        <v>8982</v>
      </c>
      <c r="C3457" s="13" t="s">
        <v>5234</v>
      </c>
      <c r="D3457" s="782" t="s">
        <v>10299</v>
      </c>
      <c r="E3457" s="22">
        <v>15600</v>
      </c>
      <c r="F3457" s="19"/>
      <c r="G3457" s="14">
        <f t="shared" si="58"/>
        <v>15600</v>
      </c>
      <c r="H3457" s="13"/>
    </row>
    <row r="3458" spans="1:8" x14ac:dyDescent="0.25">
      <c r="A3458" s="116">
        <v>45073</v>
      </c>
      <c r="B3458" s="21" t="s">
        <v>8982</v>
      </c>
      <c r="C3458" s="13" t="s">
        <v>5234</v>
      </c>
      <c r="D3458" s="782" t="s">
        <v>10298</v>
      </c>
      <c r="E3458" s="22">
        <v>960</v>
      </c>
      <c r="F3458" s="19"/>
      <c r="G3458" s="14">
        <f t="shared" si="58"/>
        <v>960</v>
      </c>
      <c r="H3458" s="13"/>
    </row>
    <row r="3459" spans="1:8" x14ac:dyDescent="0.25">
      <c r="A3459" s="116">
        <v>45073</v>
      </c>
      <c r="B3459" s="21" t="s">
        <v>10095</v>
      </c>
      <c r="C3459" s="13" t="s">
        <v>169</v>
      </c>
      <c r="D3459" s="782" t="s">
        <v>10300</v>
      </c>
      <c r="E3459" s="22">
        <v>7092</v>
      </c>
      <c r="F3459" s="19"/>
      <c r="G3459" s="14">
        <f t="shared" si="58"/>
        <v>7092</v>
      </c>
      <c r="H3459" s="13"/>
    </row>
    <row r="3460" spans="1:8" x14ac:dyDescent="0.25">
      <c r="A3460" s="116">
        <v>45075</v>
      </c>
      <c r="B3460" s="21" t="s">
        <v>8122</v>
      </c>
      <c r="C3460" s="13" t="s">
        <v>8170</v>
      </c>
      <c r="D3460" s="782"/>
      <c r="E3460" s="22"/>
      <c r="F3460" s="19">
        <v>1500000</v>
      </c>
      <c r="G3460" s="14">
        <f t="shared" si="58"/>
        <v>-1500000</v>
      </c>
      <c r="H3460" s="13" t="s">
        <v>10068</v>
      </c>
    </row>
    <row r="3461" spans="1:8" x14ac:dyDescent="0.25">
      <c r="A3461" s="116">
        <v>45075</v>
      </c>
      <c r="B3461" s="21" t="s">
        <v>8752</v>
      </c>
      <c r="C3461" s="13" t="s">
        <v>166</v>
      </c>
      <c r="D3461" s="782"/>
      <c r="E3461" s="22"/>
      <c r="F3461" s="19">
        <v>600000</v>
      </c>
      <c r="G3461" s="14">
        <f t="shared" si="58"/>
        <v>-600000</v>
      </c>
      <c r="H3461" s="13" t="s">
        <v>10068</v>
      </c>
    </row>
    <row r="3462" spans="1:8" x14ac:dyDescent="0.25">
      <c r="A3462" s="116">
        <v>45075</v>
      </c>
      <c r="B3462" s="21" t="s">
        <v>9769</v>
      </c>
      <c r="C3462" s="13" t="s">
        <v>166</v>
      </c>
      <c r="D3462" s="782" t="s">
        <v>10084</v>
      </c>
      <c r="E3462" s="22">
        <v>4600</v>
      </c>
      <c r="F3462" s="19"/>
      <c r="G3462" s="14">
        <f t="shared" si="58"/>
        <v>4600</v>
      </c>
      <c r="H3462" s="13" t="s">
        <v>10079</v>
      </c>
    </row>
    <row r="3463" spans="1:8" x14ac:dyDescent="0.25">
      <c r="A3463" s="116">
        <v>45075</v>
      </c>
      <c r="B3463" s="21" t="s">
        <v>9877</v>
      </c>
      <c r="C3463" s="13" t="s">
        <v>180</v>
      </c>
      <c r="D3463" s="782" t="s">
        <v>10085</v>
      </c>
      <c r="E3463" s="22">
        <v>1849080</v>
      </c>
      <c r="F3463" s="19"/>
      <c r="G3463" s="14">
        <f t="shared" si="58"/>
        <v>1849080</v>
      </c>
      <c r="H3463" s="13" t="s">
        <v>10086</v>
      </c>
    </row>
    <row r="3464" spans="1:8" x14ac:dyDescent="0.25">
      <c r="A3464" s="116">
        <v>45075</v>
      </c>
      <c r="B3464" s="21" t="s">
        <v>9769</v>
      </c>
      <c r="C3464" s="13" t="s">
        <v>7538</v>
      </c>
      <c r="D3464" s="782" t="s">
        <v>10093</v>
      </c>
      <c r="E3464" s="22">
        <v>32000</v>
      </c>
      <c r="F3464" s="19"/>
      <c r="G3464" s="14">
        <f t="shared" si="58"/>
        <v>32000</v>
      </c>
      <c r="H3464" s="13" t="s">
        <v>10094</v>
      </c>
    </row>
    <row r="3465" spans="1:8" x14ac:dyDescent="0.25">
      <c r="A3465" s="116">
        <v>45075</v>
      </c>
      <c r="B3465" s="21" t="s">
        <v>10095</v>
      </c>
      <c r="C3465" s="13" t="s">
        <v>7538</v>
      </c>
      <c r="D3465" s="782" t="s">
        <v>10096</v>
      </c>
      <c r="E3465" s="22">
        <v>25630</v>
      </c>
      <c r="F3465" s="19"/>
      <c r="G3465" s="14">
        <f t="shared" si="58"/>
        <v>25630</v>
      </c>
      <c r="H3465" s="13" t="s">
        <v>10097</v>
      </c>
    </row>
    <row r="3466" spans="1:8" x14ac:dyDescent="0.25">
      <c r="A3466" s="116">
        <v>45075</v>
      </c>
      <c r="B3466" s="21" t="s">
        <v>9769</v>
      </c>
      <c r="C3466" s="13" t="s">
        <v>8483</v>
      </c>
      <c r="D3466" s="782" t="s">
        <v>10257</v>
      </c>
      <c r="E3466" s="22">
        <v>197917</v>
      </c>
      <c r="F3466" s="19"/>
      <c r="G3466" s="14">
        <f t="shared" si="58"/>
        <v>197917</v>
      </c>
      <c r="H3466" s="13"/>
    </row>
    <row r="3467" spans="1:8" x14ac:dyDescent="0.25">
      <c r="A3467" s="116">
        <v>45076</v>
      </c>
      <c r="B3467" s="21" t="s">
        <v>10260</v>
      </c>
      <c r="C3467" s="13" t="s">
        <v>8483</v>
      </c>
      <c r="D3467" s="782" t="s">
        <v>10073</v>
      </c>
      <c r="E3467" s="22">
        <v>69785</v>
      </c>
      <c r="F3467" s="19"/>
      <c r="G3467" s="14">
        <f t="shared" si="58"/>
        <v>69785</v>
      </c>
      <c r="H3467" s="13"/>
    </row>
    <row r="3468" spans="1:8" x14ac:dyDescent="0.25">
      <c r="A3468" s="116">
        <v>45076</v>
      </c>
      <c r="B3468" s="21" t="s">
        <v>8752</v>
      </c>
      <c r="C3468" s="13" t="s">
        <v>8483</v>
      </c>
      <c r="D3468" s="782" t="s">
        <v>10074</v>
      </c>
      <c r="E3468" s="22">
        <v>44259</v>
      </c>
      <c r="F3468" s="19"/>
      <c r="G3468" s="14">
        <f t="shared" si="58"/>
        <v>44259</v>
      </c>
      <c r="H3468" s="13"/>
    </row>
    <row r="3469" spans="1:8" x14ac:dyDescent="0.25">
      <c r="A3469" s="116">
        <v>45076</v>
      </c>
      <c r="B3469" s="21" t="s">
        <v>9769</v>
      </c>
      <c r="C3469" s="13" t="s">
        <v>8483</v>
      </c>
      <c r="D3469" s="782" t="s">
        <v>10075</v>
      </c>
      <c r="E3469" s="22">
        <v>63065</v>
      </c>
      <c r="F3469" s="19"/>
      <c r="G3469" s="14">
        <f t="shared" si="58"/>
        <v>63065</v>
      </c>
      <c r="H3469" s="13"/>
    </row>
    <row r="3470" spans="1:8" x14ac:dyDescent="0.25">
      <c r="A3470" s="116">
        <v>45077</v>
      </c>
      <c r="B3470" s="21" t="s">
        <v>9769</v>
      </c>
      <c r="C3470" s="13" t="s">
        <v>166</v>
      </c>
      <c r="D3470" s="782" t="s">
        <v>10083</v>
      </c>
      <c r="E3470" s="22">
        <v>11500</v>
      </c>
      <c r="F3470" s="19"/>
      <c r="G3470" s="14">
        <f t="shared" si="58"/>
        <v>11500</v>
      </c>
      <c r="H3470" s="13" t="s">
        <v>10079</v>
      </c>
    </row>
    <row r="3471" spans="1:8" x14ac:dyDescent="0.25">
      <c r="A3471" s="116">
        <v>45076</v>
      </c>
      <c r="B3471" s="21" t="s">
        <v>9877</v>
      </c>
      <c r="C3471" s="13" t="s">
        <v>8483</v>
      </c>
      <c r="D3471" s="782"/>
      <c r="E3471" s="22"/>
      <c r="F3471" s="19">
        <v>500000</v>
      </c>
      <c r="G3471" s="14">
        <f t="shared" si="58"/>
        <v>-500000</v>
      </c>
      <c r="H3471" s="13" t="s">
        <v>10098</v>
      </c>
    </row>
    <row r="3472" spans="1:8" x14ac:dyDescent="0.25">
      <c r="A3472" s="116">
        <v>45078</v>
      </c>
      <c r="B3472" s="21" t="s">
        <v>10076</v>
      </c>
      <c r="C3472" s="13" t="s">
        <v>1816</v>
      </c>
      <c r="D3472" s="782"/>
      <c r="E3472" s="799">
        <v>4215</v>
      </c>
      <c r="F3472" s="113"/>
      <c r="G3472" s="800">
        <f>E3472-F3472</f>
        <v>4215</v>
      </c>
      <c r="H3472" s="351"/>
    </row>
    <row r="3473" spans="1:8" x14ac:dyDescent="0.25">
      <c r="A3473" s="116">
        <v>45078</v>
      </c>
      <c r="B3473" s="21" t="s">
        <v>9877</v>
      </c>
      <c r="C3473" s="13" t="s">
        <v>8483</v>
      </c>
      <c r="D3473" s="782" t="s">
        <v>10258</v>
      </c>
      <c r="E3473" s="22">
        <v>272244</v>
      </c>
      <c r="F3473" s="19"/>
      <c r="G3473" s="14">
        <f t="shared" si="58"/>
        <v>272244</v>
      </c>
      <c r="H3473" s="13"/>
    </row>
    <row r="3474" spans="1:8" x14ac:dyDescent="0.25">
      <c r="A3474" s="116">
        <v>45078</v>
      </c>
      <c r="B3474" s="21" t="s">
        <v>9463</v>
      </c>
      <c r="C3474" s="13" t="s">
        <v>8483</v>
      </c>
      <c r="D3474" s="782" t="s">
        <v>10259</v>
      </c>
      <c r="E3474" s="22">
        <v>101572</v>
      </c>
      <c r="F3474" s="19"/>
      <c r="G3474" s="14">
        <f t="shared" si="58"/>
        <v>101572</v>
      </c>
      <c r="H3474" s="13"/>
    </row>
    <row r="3475" spans="1:8" x14ac:dyDescent="0.25">
      <c r="A3475" s="116">
        <v>45079</v>
      </c>
      <c r="B3475" s="21" t="s">
        <v>9769</v>
      </c>
      <c r="C3475" s="13" t="s">
        <v>166</v>
      </c>
      <c r="D3475" s="782" t="s">
        <v>10370</v>
      </c>
      <c r="E3475" s="22">
        <v>16100</v>
      </c>
      <c r="F3475" s="19"/>
      <c r="G3475" s="14">
        <f t="shared" si="58"/>
        <v>16100</v>
      </c>
      <c r="H3475" s="13"/>
    </row>
    <row r="3476" spans="1:8" x14ac:dyDescent="0.25">
      <c r="A3476" s="116">
        <v>45079</v>
      </c>
      <c r="B3476" s="21" t="s">
        <v>10076</v>
      </c>
      <c r="C3476" s="13" t="s">
        <v>1816</v>
      </c>
      <c r="D3476" s="782"/>
      <c r="E3476" s="799">
        <v>14792</v>
      </c>
      <c r="F3476" s="113"/>
      <c r="G3476" s="800">
        <f>E3476-F3476</f>
        <v>14792</v>
      </c>
      <c r="H3476" s="351"/>
    </row>
    <row r="3477" spans="1:8" x14ac:dyDescent="0.25">
      <c r="A3477" s="116">
        <v>45080</v>
      </c>
      <c r="B3477" s="21" t="s">
        <v>10260</v>
      </c>
      <c r="C3477" s="13" t="s">
        <v>8483</v>
      </c>
      <c r="D3477" s="782" t="s">
        <v>10261</v>
      </c>
      <c r="E3477" s="22">
        <v>352684</v>
      </c>
      <c r="F3477" s="19"/>
      <c r="G3477" s="14">
        <f t="shared" si="58"/>
        <v>352684</v>
      </c>
      <c r="H3477" s="13"/>
    </row>
    <row r="3478" spans="1:8" x14ac:dyDescent="0.25">
      <c r="A3478" s="116">
        <v>45080</v>
      </c>
      <c r="B3478" s="21" t="s">
        <v>9769</v>
      </c>
      <c r="C3478" s="13" t="s">
        <v>8483</v>
      </c>
      <c r="D3478" s="782" t="s">
        <v>8472</v>
      </c>
      <c r="E3478" s="22">
        <v>71932</v>
      </c>
      <c r="F3478" s="19"/>
      <c r="G3478" s="14">
        <f t="shared" si="58"/>
        <v>71932</v>
      </c>
      <c r="H3478" s="13"/>
    </row>
    <row r="3479" spans="1:8" x14ac:dyDescent="0.25">
      <c r="A3479" s="116">
        <v>45080</v>
      </c>
      <c r="B3479" s="21" t="s">
        <v>8752</v>
      </c>
      <c r="C3479" s="13" t="s">
        <v>8483</v>
      </c>
      <c r="D3479" s="782" t="s">
        <v>8473</v>
      </c>
      <c r="E3479" s="22">
        <v>19825</v>
      </c>
      <c r="F3479" s="19"/>
      <c r="G3479" s="14">
        <f t="shared" si="58"/>
        <v>19825</v>
      </c>
      <c r="H3479" s="13"/>
    </row>
    <row r="3480" spans="1:8" x14ac:dyDescent="0.25">
      <c r="A3480" s="116">
        <v>45082</v>
      </c>
      <c r="B3480" s="21" t="s">
        <v>9769</v>
      </c>
      <c r="C3480" s="13" t="s">
        <v>8483</v>
      </c>
      <c r="D3480" s="782" t="s">
        <v>10262</v>
      </c>
      <c r="E3480" s="22">
        <v>106851</v>
      </c>
      <c r="F3480" s="19"/>
      <c r="G3480" s="14">
        <f t="shared" si="58"/>
        <v>106851</v>
      </c>
      <c r="H3480" s="13"/>
    </row>
    <row r="3481" spans="1:8" x14ac:dyDescent="0.25">
      <c r="A3481" s="116">
        <v>45083</v>
      </c>
      <c r="B3481" s="21" t="s">
        <v>9463</v>
      </c>
      <c r="C3481" s="13" t="s">
        <v>7538</v>
      </c>
      <c r="D3481" s="782" t="s">
        <v>10374</v>
      </c>
      <c r="E3481" s="22">
        <v>59395</v>
      </c>
      <c r="F3481" s="19"/>
      <c r="G3481" s="14">
        <f t="shared" si="58"/>
        <v>59395</v>
      </c>
      <c r="H3481" s="13"/>
    </row>
    <row r="3482" spans="1:8" x14ac:dyDescent="0.25">
      <c r="A3482" s="116">
        <v>45083</v>
      </c>
      <c r="B3482" s="21" t="s">
        <v>8752</v>
      </c>
      <c r="C3482" s="13" t="s">
        <v>5731</v>
      </c>
      <c r="D3482" s="782"/>
      <c r="E3482" s="22"/>
      <c r="F3482" s="19">
        <v>200000</v>
      </c>
      <c r="G3482" s="14">
        <f t="shared" si="58"/>
        <v>-200000</v>
      </c>
      <c r="H3482" s="13" t="s">
        <v>1164</v>
      </c>
    </row>
    <row r="3483" spans="1:8" x14ac:dyDescent="0.25">
      <c r="A3483" s="116">
        <v>45083</v>
      </c>
      <c r="B3483" s="21" t="s">
        <v>9877</v>
      </c>
      <c r="C3483" s="13" t="s">
        <v>180</v>
      </c>
      <c r="D3483" s="782"/>
      <c r="E3483" s="22"/>
      <c r="F3483" s="19">
        <v>1800000</v>
      </c>
      <c r="G3483" s="14">
        <f t="shared" si="58"/>
        <v>-1800000</v>
      </c>
      <c r="H3483" s="13" t="s">
        <v>1164</v>
      </c>
    </row>
    <row r="3484" spans="1:8" x14ac:dyDescent="0.25">
      <c r="A3484" s="116">
        <v>45084</v>
      </c>
      <c r="B3484" s="21" t="s">
        <v>10260</v>
      </c>
      <c r="C3484" s="13" t="s">
        <v>8483</v>
      </c>
      <c r="D3484" s="782" t="s">
        <v>10263</v>
      </c>
      <c r="E3484" s="22">
        <v>131823</v>
      </c>
      <c r="F3484" s="19"/>
      <c r="G3484" s="14">
        <f t="shared" si="58"/>
        <v>131823</v>
      </c>
      <c r="H3484" s="56"/>
    </row>
    <row r="3485" spans="1:8" x14ac:dyDescent="0.25">
      <c r="A3485" s="116">
        <v>45084</v>
      </c>
      <c r="B3485" s="21" t="s">
        <v>10076</v>
      </c>
      <c r="C3485" s="13" t="s">
        <v>1816</v>
      </c>
      <c r="D3485" s="782"/>
      <c r="E3485" s="799">
        <v>10679</v>
      </c>
      <c r="F3485" s="113"/>
      <c r="G3485" s="800">
        <f>E3485-F3485</f>
        <v>10679</v>
      </c>
      <c r="H3485" s="351"/>
    </row>
    <row r="3486" spans="1:8" x14ac:dyDescent="0.25">
      <c r="A3486" s="116">
        <v>45085</v>
      </c>
      <c r="B3486" s="21" t="s">
        <v>9769</v>
      </c>
      <c r="C3486" s="13" t="s">
        <v>8483</v>
      </c>
      <c r="D3486" s="782" t="s">
        <v>8474</v>
      </c>
      <c r="E3486" s="22">
        <v>146079</v>
      </c>
      <c r="F3486" s="113"/>
      <c r="G3486" s="14">
        <f t="shared" si="58"/>
        <v>146079</v>
      </c>
      <c r="H3486" s="56"/>
    </row>
    <row r="3487" spans="1:8" ht="16.5" thickBot="1" x14ac:dyDescent="0.3">
      <c r="A3487" s="116">
        <v>45085</v>
      </c>
      <c r="B3487" s="974" t="s">
        <v>8752</v>
      </c>
      <c r="C3487" s="13" t="s">
        <v>8483</v>
      </c>
      <c r="D3487" s="975" t="s">
        <v>10264</v>
      </c>
      <c r="E3487" s="976">
        <v>201282</v>
      </c>
      <c r="F3487" s="220"/>
      <c r="G3487" s="977">
        <f t="shared" si="58"/>
        <v>201282</v>
      </c>
      <c r="H3487" s="56"/>
    </row>
    <row r="3488" spans="1:8" x14ac:dyDescent="0.25">
      <c r="A3488" s="973">
        <v>45086</v>
      </c>
      <c r="B3488" s="974" t="s">
        <v>8032</v>
      </c>
      <c r="C3488" s="57" t="s">
        <v>7538</v>
      </c>
      <c r="D3488" s="975"/>
      <c r="E3488" s="976"/>
      <c r="F3488" s="801">
        <v>111043</v>
      </c>
      <c r="G3488" s="977">
        <f t="shared" si="58"/>
        <v>-111043</v>
      </c>
      <c r="H3488" s="1230" t="s">
        <v>10236</v>
      </c>
    </row>
    <row r="3489" spans="1:8" x14ac:dyDescent="0.25">
      <c r="A3489" s="116">
        <v>45086</v>
      </c>
      <c r="B3489" s="21" t="s">
        <v>8122</v>
      </c>
      <c r="C3489" s="13" t="s">
        <v>7538</v>
      </c>
      <c r="D3489" s="782"/>
      <c r="E3489" s="799"/>
      <c r="F3489" s="148">
        <v>176124</v>
      </c>
      <c r="G3489" s="800">
        <f t="shared" ref="G3489:G3559" si="61">E3489-F3489</f>
        <v>-176124</v>
      </c>
      <c r="H3489" s="1231"/>
    </row>
    <row r="3490" spans="1:8" x14ac:dyDescent="0.25">
      <c r="A3490" s="116">
        <v>45086</v>
      </c>
      <c r="B3490" s="21" t="s">
        <v>8426</v>
      </c>
      <c r="C3490" s="13" t="s">
        <v>7538</v>
      </c>
      <c r="D3490" s="782"/>
      <c r="E3490" s="799"/>
      <c r="F3490" s="148">
        <v>265939</v>
      </c>
      <c r="G3490" s="800">
        <f t="shared" si="61"/>
        <v>-265939</v>
      </c>
      <c r="H3490" s="1231"/>
    </row>
    <row r="3491" spans="1:8" x14ac:dyDescent="0.25">
      <c r="A3491" s="116">
        <v>45086</v>
      </c>
      <c r="B3491" s="21" t="s">
        <v>8653</v>
      </c>
      <c r="C3491" s="13" t="s">
        <v>7538</v>
      </c>
      <c r="D3491" s="782"/>
      <c r="E3491" s="799"/>
      <c r="F3491" s="148">
        <v>245863</v>
      </c>
      <c r="G3491" s="800">
        <f t="shared" si="61"/>
        <v>-245863</v>
      </c>
      <c r="H3491" s="1231"/>
    </row>
    <row r="3492" spans="1:8" ht="16.5" thickBot="1" x14ac:dyDescent="0.3">
      <c r="A3492" s="116">
        <v>45086</v>
      </c>
      <c r="B3492" s="21" t="s">
        <v>8982</v>
      </c>
      <c r="C3492" s="13" t="s">
        <v>7538</v>
      </c>
      <c r="D3492" s="782"/>
      <c r="E3492" s="799"/>
      <c r="F3492" s="802">
        <v>201031</v>
      </c>
      <c r="G3492" s="800">
        <f t="shared" si="61"/>
        <v>-201031</v>
      </c>
      <c r="H3492" s="1232"/>
    </row>
    <row r="3493" spans="1:8" x14ac:dyDescent="0.25">
      <c r="A3493" s="116">
        <v>45089</v>
      </c>
      <c r="B3493" s="21" t="s">
        <v>8752</v>
      </c>
      <c r="C3493" s="13" t="s">
        <v>8483</v>
      </c>
      <c r="D3493" s="782" t="s">
        <v>10265</v>
      </c>
      <c r="E3493" s="22">
        <v>100747</v>
      </c>
      <c r="F3493" s="115"/>
      <c r="G3493" s="800">
        <f t="shared" si="61"/>
        <v>100747</v>
      </c>
      <c r="H3493" s="13"/>
    </row>
    <row r="3494" spans="1:8" x14ac:dyDescent="0.25">
      <c r="A3494" s="116">
        <v>45089</v>
      </c>
      <c r="B3494" s="21" t="s">
        <v>9877</v>
      </c>
      <c r="C3494" s="13" t="s">
        <v>8483</v>
      </c>
      <c r="D3494" s="782"/>
      <c r="E3494" s="22"/>
      <c r="F3494" s="19">
        <v>1050000</v>
      </c>
      <c r="G3494" s="800">
        <f t="shared" si="61"/>
        <v>-1050000</v>
      </c>
      <c r="H3494" s="1224" t="s">
        <v>10236</v>
      </c>
    </row>
    <row r="3495" spans="1:8" x14ac:dyDescent="0.25">
      <c r="A3495" s="116">
        <v>45089</v>
      </c>
      <c r="B3495" s="21" t="s">
        <v>9769</v>
      </c>
      <c r="C3495" s="13" t="s">
        <v>8483</v>
      </c>
      <c r="D3495" s="782"/>
      <c r="E3495" s="22"/>
      <c r="F3495" s="19">
        <v>100000</v>
      </c>
      <c r="G3495" s="14">
        <f t="shared" si="61"/>
        <v>-100000</v>
      </c>
      <c r="H3495" s="1220"/>
    </row>
    <row r="3496" spans="1:8" x14ac:dyDescent="0.25">
      <c r="A3496" s="116">
        <v>45089</v>
      </c>
      <c r="B3496" s="21" t="s">
        <v>8752</v>
      </c>
      <c r="C3496" s="13" t="s">
        <v>8483</v>
      </c>
      <c r="D3496" s="782"/>
      <c r="E3496" s="22"/>
      <c r="F3496" s="19">
        <v>350000</v>
      </c>
      <c r="G3496" s="14">
        <f t="shared" si="61"/>
        <v>-350000</v>
      </c>
      <c r="H3496" s="1221"/>
    </row>
    <row r="3497" spans="1:8" x14ac:dyDescent="0.25">
      <c r="A3497" s="116">
        <v>45090</v>
      </c>
      <c r="B3497" s="21" t="s">
        <v>10076</v>
      </c>
      <c r="C3497" s="13" t="s">
        <v>169</v>
      </c>
      <c r="D3497" s="782" t="s">
        <v>10301</v>
      </c>
      <c r="E3497" s="22">
        <v>23382</v>
      </c>
      <c r="F3497" s="19"/>
      <c r="G3497" s="14">
        <f t="shared" si="61"/>
        <v>23382</v>
      </c>
      <c r="H3497" s="13"/>
    </row>
    <row r="3498" spans="1:8" x14ac:dyDescent="0.25">
      <c r="A3498" s="116">
        <v>45091</v>
      </c>
      <c r="B3498" s="21" t="s">
        <v>8752</v>
      </c>
      <c r="C3498" s="13" t="s">
        <v>5731</v>
      </c>
      <c r="D3498" s="782"/>
      <c r="E3498" s="22"/>
      <c r="F3498" s="19">
        <v>342000</v>
      </c>
      <c r="G3498" s="14">
        <f t="shared" si="61"/>
        <v>-342000</v>
      </c>
      <c r="H3498" s="13" t="s">
        <v>10286</v>
      </c>
    </row>
    <row r="3499" spans="1:8" x14ac:dyDescent="0.25">
      <c r="A3499" s="116">
        <v>45091</v>
      </c>
      <c r="B3499" s="21" t="s">
        <v>9463</v>
      </c>
      <c r="C3499" s="13" t="s">
        <v>7538</v>
      </c>
      <c r="D3499" s="782" t="s">
        <v>10375</v>
      </c>
      <c r="E3499" s="22">
        <v>94595</v>
      </c>
      <c r="F3499" s="113"/>
      <c r="G3499" s="14">
        <f t="shared" si="61"/>
        <v>94595</v>
      </c>
      <c r="H3499" s="13"/>
    </row>
    <row r="3500" spans="1:8" x14ac:dyDescent="0.25">
      <c r="A3500" s="116">
        <v>45091</v>
      </c>
      <c r="B3500" s="21" t="s">
        <v>10076</v>
      </c>
      <c r="C3500" s="13" t="s">
        <v>1816</v>
      </c>
      <c r="D3500" s="782"/>
      <c r="E3500" s="799">
        <v>1177</v>
      </c>
      <c r="F3500" s="113"/>
      <c r="G3500" s="800">
        <f>E3500-F3500</f>
        <v>1177</v>
      </c>
      <c r="H3500" s="351"/>
    </row>
    <row r="3501" spans="1:8" x14ac:dyDescent="0.25">
      <c r="A3501" s="116">
        <v>45092</v>
      </c>
      <c r="B3501" s="21" t="s">
        <v>8752</v>
      </c>
      <c r="C3501" s="13" t="s">
        <v>8483</v>
      </c>
      <c r="D3501" s="782" t="s">
        <v>10366</v>
      </c>
      <c r="E3501" s="22">
        <v>72442</v>
      </c>
      <c r="F3501" s="113"/>
      <c r="G3501" s="14">
        <f t="shared" si="61"/>
        <v>72442</v>
      </c>
      <c r="H3501" s="13"/>
    </row>
    <row r="3502" spans="1:8" x14ac:dyDescent="0.25">
      <c r="A3502" s="116">
        <v>45092</v>
      </c>
      <c r="B3502" s="21" t="s">
        <v>10260</v>
      </c>
      <c r="C3502" s="13" t="s">
        <v>8483</v>
      </c>
      <c r="D3502" s="782" t="s">
        <v>10367</v>
      </c>
      <c r="E3502" s="22">
        <v>10332</v>
      </c>
      <c r="F3502" s="113"/>
      <c r="G3502" s="14">
        <f t="shared" si="61"/>
        <v>10332</v>
      </c>
      <c r="H3502" s="13"/>
    </row>
    <row r="3503" spans="1:8" x14ac:dyDescent="0.25">
      <c r="A3503" s="116">
        <v>45092</v>
      </c>
      <c r="B3503" s="21" t="s">
        <v>10076</v>
      </c>
      <c r="C3503" s="13" t="s">
        <v>168</v>
      </c>
      <c r="D3503" s="782" t="s">
        <v>10371</v>
      </c>
      <c r="E3503" s="22">
        <v>82924</v>
      </c>
      <c r="F3503" s="113"/>
      <c r="G3503" s="14">
        <f t="shared" si="61"/>
        <v>82924</v>
      </c>
      <c r="H3503" s="13"/>
    </row>
    <row r="3504" spans="1:8" x14ac:dyDescent="0.25">
      <c r="A3504" s="116">
        <v>45093</v>
      </c>
      <c r="B3504" s="21" t="s">
        <v>9463</v>
      </c>
      <c r="C3504" s="13" t="s">
        <v>7538</v>
      </c>
      <c r="D3504" s="782" t="s">
        <v>10376</v>
      </c>
      <c r="E3504" s="22">
        <v>118790</v>
      </c>
      <c r="F3504" s="113"/>
      <c r="G3504" s="14">
        <f t="shared" si="61"/>
        <v>118790</v>
      </c>
      <c r="H3504" s="13"/>
    </row>
    <row r="3505" spans="1:8" ht="16.5" thickBot="1" x14ac:dyDescent="0.3">
      <c r="A3505" s="116">
        <v>45094</v>
      </c>
      <c r="B3505" s="21" t="s">
        <v>10076</v>
      </c>
      <c r="C3505" s="13" t="s">
        <v>164</v>
      </c>
      <c r="D3505" s="782" t="s">
        <v>10340</v>
      </c>
      <c r="E3505" s="22">
        <v>3287</v>
      </c>
      <c r="F3505" s="113"/>
      <c r="G3505" s="14">
        <f t="shared" si="61"/>
        <v>3287</v>
      </c>
      <c r="H3505" s="13"/>
    </row>
    <row r="3506" spans="1:8" x14ac:dyDescent="0.25">
      <c r="A3506" s="116">
        <v>45094</v>
      </c>
      <c r="B3506" s="21" t="s">
        <v>9516</v>
      </c>
      <c r="C3506" s="13" t="s">
        <v>180</v>
      </c>
      <c r="D3506" s="782"/>
      <c r="E3506" s="799"/>
      <c r="F3506" s="801">
        <v>670000</v>
      </c>
      <c r="G3506" s="800">
        <f t="shared" si="61"/>
        <v>-670000</v>
      </c>
      <c r="H3506" s="1170" t="s">
        <v>10342</v>
      </c>
    </row>
    <row r="3507" spans="1:8" x14ac:dyDescent="0.25">
      <c r="A3507" s="116">
        <v>45094</v>
      </c>
      <c r="B3507" s="21" t="s">
        <v>9877</v>
      </c>
      <c r="C3507" s="13" t="s">
        <v>180</v>
      </c>
      <c r="D3507" s="782"/>
      <c r="E3507" s="799"/>
      <c r="F3507" s="148">
        <v>49080</v>
      </c>
      <c r="G3507" s="800">
        <f t="shared" si="61"/>
        <v>-49080</v>
      </c>
      <c r="H3507" s="1171"/>
    </row>
    <row r="3508" spans="1:8" x14ac:dyDescent="0.25">
      <c r="A3508" s="116">
        <v>45094</v>
      </c>
      <c r="B3508" s="21" t="s">
        <v>10405</v>
      </c>
      <c r="C3508" s="13" t="s">
        <v>180</v>
      </c>
      <c r="D3508" s="782"/>
      <c r="E3508" s="799"/>
      <c r="F3508" s="153">
        <v>151960</v>
      </c>
      <c r="G3508" s="800">
        <f t="shared" si="61"/>
        <v>-151960</v>
      </c>
      <c r="H3508" s="1171"/>
    </row>
    <row r="3509" spans="1:8" ht="16.5" thickBot="1" x14ac:dyDescent="0.3">
      <c r="A3509" s="116">
        <v>45094</v>
      </c>
      <c r="B3509" s="21" t="s">
        <v>10341</v>
      </c>
      <c r="C3509" s="13" t="s">
        <v>180</v>
      </c>
      <c r="D3509" s="782"/>
      <c r="E3509" s="799"/>
      <c r="F3509" s="802">
        <f>875000-F3508-F3507-F3506</f>
        <v>3960</v>
      </c>
      <c r="G3509" s="800">
        <f t="shared" si="61"/>
        <v>-3960</v>
      </c>
      <c r="H3509" s="1172"/>
    </row>
    <row r="3510" spans="1:8" x14ac:dyDescent="0.25">
      <c r="A3510" s="116">
        <v>45094</v>
      </c>
      <c r="B3510" s="21" t="s">
        <v>10095</v>
      </c>
      <c r="C3510" s="13" t="s">
        <v>169</v>
      </c>
      <c r="D3510" s="782" t="s">
        <v>10358</v>
      </c>
      <c r="E3510" s="799">
        <v>95762</v>
      </c>
      <c r="F3510" s="220"/>
      <c r="G3510" s="800">
        <f t="shared" si="61"/>
        <v>95762</v>
      </c>
      <c r="H3510" s="351"/>
    </row>
    <row r="3511" spans="1:8" x14ac:dyDescent="0.25">
      <c r="A3511" s="116">
        <v>45094</v>
      </c>
      <c r="B3511" s="21" t="s">
        <v>10095</v>
      </c>
      <c r="C3511" s="13" t="s">
        <v>164</v>
      </c>
      <c r="D3511" s="782" t="s">
        <v>10791</v>
      </c>
      <c r="E3511" s="22">
        <v>5855</v>
      </c>
      <c r="F3511" s="19"/>
      <c r="G3511" s="14">
        <f>E3511-F3511</f>
        <v>5855</v>
      </c>
      <c r="H3511" s="13"/>
    </row>
    <row r="3512" spans="1:8" x14ac:dyDescent="0.25">
      <c r="A3512" s="116">
        <v>45094</v>
      </c>
      <c r="B3512" s="21" t="s">
        <v>9463</v>
      </c>
      <c r="C3512" s="13" t="s">
        <v>8483</v>
      </c>
      <c r="D3512" s="782" t="s">
        <v>10368</v>
      </c>
      <c r="E3512" s="799">
        <v>194536</v>
      </c>
      <c r="F3512" s="113"/>
      <c r="G3512" s="800">
        <f t="shared" si="61"/>
        <v>194536</v>
      </c>
      <c r="H3512" s="351"/>
    </row>
    <row r="3513" spans="1:8" x14ac:dyDescent="0.25">
      <c r="A3513" s="116">
        <v>45096</v>
      </c>
      <c r="B3513" s="21" t="s">
        <v>8752</v>
      </c>
      <c r="C3513" s="13" t="s">
        <v>8483</v>
      </c>
      <c r="D3513" s="782" t="s">
        <v>10369</v>
      </c>
      <c r="E3513" s="799">
        <v>23532</v>
      </c>
      <c r="F3513" s="113"/>
      <c r="G3513" s="800">
        <f t="shared" si="61"/>
        <v>23532</v>
      </c>
      <c r="H3513" s="351"/>
    </row>
    <row r="3514" spans="1:8" x14ac:dyDescent="0.25">
      <c r="A3514" s="116">
        <v>45096</v>
      </c>
      <c r="B3514" s="21" t="s">
        <v>10076</v>
      </c>
      <c r="C3514" s="13" t="s">
        <v>164</v>
      </c>
      <c r="D3514" s="782" t="s">
        <v>10339</v>
      </c>
      <c r="E3514" s="22">
        <v>1786</v>
      </c>
      <c r="F3514" s="113"/>
      <c r="G3514" s="14">
        <f t="shared" si="61"/>
        <v>1786</v>
      </c>
      <c r="H3514" s="13"/>
    </row>
    <row r="3515" spans="1:8" x14ac:dyDescent="0.25">
      <c r="A3515" s="116">
        <v>45096</v>
      </c>
      <c r="B3515" s="21" t="s">
        <v>9940</v>
      </c>
      <c r="C3515" s="13" t="s">
        <v>12077</v>
      </c>
      <c r="D3515" s="782" t="s">
        <v>10372</v>
      </c>
      <c r="E3515" s="22"/>
      <c r="F3515" s="113"/>
      <c r="G3515" s="14">
        <f t="shared" si="61"/>
        <v>0</v>
      </c>
      <c r="H3515" s="13"/>
    </row>
    <row r="3516" spans="1:8" x14ac:dyDescent="0.25">
      <c r="A3516" s="116">
        <v>45096</v>
      </c>
      <c r="B3516" s="21" t="s">
        <v>10095</v>
      </c>
      <c r="C3516" s="13" t="s">
        <v>168</v>
      </c>
      <c r="D3516" s="782" t="s">
        <v>10373</v>
      </c>
      <c r="E3516" s="22">
        <v>399840</v>
      </c>
      <c r="F3516" s="113"/>
      <c r="G3516" s="14">
        <f t="shared" si="61"/>
        <v>399840</v>
      </c>
      <c r="H3516" s="13"/>
    </row>
    <row r="3517" spans="1:8" x14ac:dyDescent="0.25">
      <c r="A3517" s="116">
        <v>45096</v>
      </c>
      <c r="B3517" s="21" t="s">
        <v>10095</v>
      </c>
      <c r="C3517" s="13" t="s">
        <v>169</v>
      </c>
      <c r="D3517" s="782" t="s">
        <v>10359</v>
      </c>
      <c r="E3517" s="22">
        <v>5187</v>
      </c>
      <c r="F3517" s="113"/>
      <c r="G3517" s="14">
        <f t="shared" si="61"/>
        <v>5187</v>
      </c>
      <c r="H3517" s="13"/>
    </row>
    <row r="3518" spans="1:8" x14ac:dyDescent="0.25">
      <c r="A3518" s="116">
        <v>45096</v>
      </c>
      <c r="B3518" s="21" t="s">
        <v>10076</v>
      </c>
      <c r="C3518" s="13" t="s">
        <v>169</v>
      </c>
      <c r="D3518" s="782" t="s">
        <v>10360</v>
      </c>
      <c r="E3518" s="22">
        <v>23382</v>
      </c>
      <c r="F3518" s="115"/>
      <c r="G3518" s="14">
        <f t="shared" si="61"/>
        <v>23382</v>
      </c>
      <c r="H3518" s="13"/>
    </row>
    <row r="3519" spans="1:8" x14ac:dyDescent="0.25">
      <c r="A3519" s="116">
        <v>45096</v>
      </c>
      <c r="B3519" s="21" t="s">
        <v>9463</v>
      </c>
      <c r="C3519" s="13" t="s">
        <v>169</v>
      </c>
      <c r="D3519" s="782" t="s">
        <v>10361</v>
      </c>
      <c r="E3519" s="22">
        <v>616374</v>
      </c>
      <c r="F3519" s="114"/>
      <c r="G3519" s="14">
        <f t="shared" si="61"/>
        <v>616374</v>
      </c>
      <c r="H3519" s="13"/>
    </row>
    <row r="3520" spans="1:8" ht="16.5" thickBot="1" x14ac:dyDescent="0.3">
      <c r="A3520" s="116">
        <v>45096</v>
      </c>
      <c r="B3520" s="21" t="s">
        <v>9940</v>
      </c>
      <c r="C3520" s="13" t="s">
        <v>12077</v>
      </c>
      <c r="D3520" s="782" t="s">
        <v>10372</v>
      </c>
      <c r="E3520" s="799">
        <v>1523704</v>
      </c>
      <c r="F3520" s="220"/>
      <c r="G3520" s="800">
        <f t="shared" si="61"/>
        <v>1523704</v>
      </c>
      <c r="H3520" s="56"/>
    </row>
    <row r="3521" spans="1:8" x14ac:dyDescent="0.25">
      <c r="A3521" s="116">
        <v>45096</v>
      </c>
      <c r="B3521" s="21" t="s">
        <v>9463</v>
      </c>
      <c r="C3521" s="13" t="s">
        <v>169</v>
      </c>
      <c r="D3521" s="782"/>
      <c r="E3521" s="799"/>
      <c r="F3521" s="801">
        <v>55562</v>
      </c>
      <c r="G3521" s="800">
        <f t="shared" si="61"/>
        <v>-55562</v>
      </c>
      <c r="H3521" s="1170" t="s">
        <v>10365</v>
      </c>
    </row>
    <row r="3522" spans="1:8" x14ac:dyDescent="0.25">
      <c r="A3522" s="116">
        <v>45096</v>
      </c>
      <c r="B3522" s="21" t="s">
        <v>10076</v>
      </c>
      <c r="C3522" s="13" t="s">
        <v>169</v>
      </c>
      <c r="D3522" s="782"/>
      <c r="E3522" s="799"/>
      <c r="F3522" s="158">
        <v>23382</v>
      </c>
      <c r="G3522" s="800">
        <f t="shared" si="61"/>
        <v>-23382</v>
      </c>
      <c r="H3522" s="1171"/>
    </row>
    <row r="3523" spans="1:8" ht="16.5" thickBot="1" x14ac:dyDescent="0.3">
      <c r="A3523" s="116">
        <v>45096</v>
      </c>
      <c r="B3523" s="21" t="s">
        <v>10095</v>
      </c>
      <c r="C3523" s="13" t="s">
        <v>169</v>
      </c>
      <c r="D3523" s="782"/>
      <c r="E3523" s="799"/>
      <c r="F3523" s="304">
        <v>102854</v>
      </c>
      <c r="G3523" s="800">
        <f t="shared" si="61"/>
        <v>-102854</v>
      </c>
      <c r="H3523" s="1172"/>
    </row>
    <row r="3524" spans="1:8" ht="16.5" thickBot="1" x14ac:dyDescent="0.3">
      <c r="A3524" s="116">
        <v>45097</v>
      </c>
      <c r="B3524" s="21" t="s">
        <v>9463</v>
      </c>
      <c r="C3524" s="13" t="s">
        <v>169</v>
      </c>
      <c r="D3524" s="782"/>
      <c r="E3524" s="799"/>
      <c r="F3524" s="309">
        <v>250000</v>
      </c>
      <c r="G3524" s="800">
        <f t="shared" si="61"/>
        <v>-250000</v>
      </c>
      <c r="H3524" s="13" t="s">
        <v>10328</v>
      </c>
    </row>
    <row r="3525" spans="1:8" ht="16.5" thickBot="1" x14ac:dyDescent="0.3">
      <c r="A3525" s="116">
        <v>45097</v>
      </c>
      <c r="B3525" s="21" t="s">
        <v>9463</v>
      </c>
      <c r="C3525" s="13" t="s">
        <v>169</v>
      </c>
      <c r="D3525" s="782"/>
      <c r="E3525" s="799"/>
      <c r="F3525" s="309">
        <v>250000</v>
      </c>
      <c r="G3525" s="800">
        <f t="shared" si="61"/>
        <v>-250000</v>
      </c>
      <c r="H3525" s="13" t="s">
        <v>10328</v>
      </c>
    </row>
    <row r="3526" spans="1:8" x14ac:dyDescent="0.25">
      <c r="A3526" s="116">
        <v>45096</v>
      </c>
      <c r="B3526" s="21" t="s">
        <v>1407</v>
      </c>
      <c r="C3526" s="13" t="s">
        <v>164</v>
      </c>
      <c r="D3526" s="782"/>
      <c r="E3526" s="22"/>
      <c r="F3526" s="115">
        <v>7264</v>
      </c>
      <c r="G3526" s="14">
        <f t="shared" si="61"/>
        <v>-7264</v>
      </c>
      <c r="H3526" s="1178" t="s">
        <v>10344</v>
      </c>
    </row>
    <row r="3527" spans="1:8" x14ac:dyDescent="0.25">
      <c r="A3527" s="116">
        <v>45096</v>
      </c>
      <c r="B3527" s="21" t="s">
        <v>6562</v>
      </c>
      <c r="C3527" s="13" t="s">
        <v>164</v>
      </c>
      <c r="D3527" s="782"/>
      <c r="E3527" s="22"/>
      <c r="F3527" s="19">
        <v>1320</v>
      </c>
      <c r="G3527" s="14">
        <f t="shared" si="61"/>
        <v>-1320</v>
      </c>
      <c r="H3527" s="1213"/>
    </row>
    <row r="3528" spans="1:8" x14ac:dyDescent="0.25">
      <c r="A3528" s="116">
        <v>45096</v>
      </c>
      <c r="B3528" s="21" t="s">
        <v>8974</v>
      </c>
      <c r="C3528" s="13" t="s">
        <v>164</v>
      </c>
      <c r="D3528" s="782"/>
      <c r="E3528" s="22"/>
      <c r="F3528" s="19">
        <v>2773</v>
      </c>
      <c r="G3528" s="14">
        <f t="shared" si="61"/>
        <v>-2773</v>
      </c>
      <c r="H3528" s="1213"/>
    </row>
    <row r="3529" spans="1:8" x14ac:dyDescent="0.25">
      <c r="A3529" s="116">
        <v>45096</v>
      </c>
      <c r="B3529" s="21" t="s">
        <v>9463</v>
      </c>
      <c r="C3529" s="13" t="s">
        <v>164</v>
      </c>
      <c r="D3529" s="782"/>
      <c r="E3529" s="22"/>
      <c r="F3529" s="19">
        <v>12911</v>
      </c>
      <c r="G3529" s="14">
        <f t="shared" si="61"/>
        <v>-12911</v>
      </c>
      <c r="H3529" s="1213"/>
    </row>
    <row r="3530" spans="1:8" x14ac:dyDescent="0.25">
      <c r="A3530" s="116">
        <v>45096</v>
      </c>
      <c r="B3530" s="21" t="s">
        <v>9615</v>
      </c>
      <c r="C3530" s="13" t="s">
        <v>164</v>
      </c>
      <c r="D3530" s="782"/>
      <c r="E3530" s="22"/>
      <c r="F3530" s="19">
        <v>3303</v>
      </c>
      <c r="G3530" s="14">
        <f t="shared" si="61"/>
        <v>-3303</v>
      </c>
      <c r="H3530" s="1213"/>
    </row>
    <row r="3531" spans="1:8" x14ac:dyDescent="0.25">
      <c r="A3531" s="116">
        <v>45096</v>
      </c>
      <c r="B3531" s="21" t="s">
        <v>11023</v>
      </c>
      <c r="C3531" s="13" t="s">
        <v>164</v>
      </c>
      <c r="D3531" s="782"/>
      <c r="E3531" s="22"/>
      <c r="F3531" s="19">
        <v>64935</v>
      </c>
      <c r="G3531" s="14">
        <f t="shared" si="61"/>
        <v>-64935</v>
      </c>
      <c r="H3531" s="1213"/>
    </row>
    <row r="3532" spans="1:8" x14ac:dyDescent="0.25">
      <c r="A3532" s="116">
        <v>45096</v>
      </c>
      <c r="B3532" s="21" t="s">
        <v>10076</v>
      </c>
      <c r="C3532" s="13" t="s">
        <v>164</v>
      </c>
      <c r="D3532" s="782"/>
      <c r="E3532" s="22"/>
      <c r="F3532" s="19">
        <v>5073</v>
      </c>
      <c r="G3532" s="14">
        <f t="shared" si="61"/>
        <v>-5073</v>
      </c>
      <c r="H3532" s="1213"/>
    </row>
    <row r="3533" spans="1:8" x14ac:dyDescent="0.25">
      <c r="A3533" s="116">
        <v>45096</v>
      </c>
      <c r="B3533" s="21" t="s">
        <v>10095</v>
      </c>
      <c r="C3533" s="13" t="s">
        <v>164</v>
      </c>
      <c r="D3533" s="782"/>
      <c r="E3533" s="22"/>
      <c r="F3533" s="113">
        <f>100000-F3532-F3531-3485-F3529-F3528-F3527-F3526</f>
        <v>2239</v>
      </c>
      <c r="G3533" s="14">
        <f t="shared" si="61"/>
        <v>-2239</v>
      </c>
      <c r="H3533" s="1179"/>
    </row>
    <row r="3534" spans="1:8" x14ac:dyDescent="0.25">
      <c r="A3534" s="116">
        <v>45097</v>
      </c>
      <c r="B3534" s="21" t="s">
        <v>10076</v>
      </c>
      <c r="C3534" s="13" t="s">
        <v>168</v>
      </c>
      <c r="D3534" s="782" t="s">
        <v>10534</v>
      </c>
      <c r="E3534" s="799">
        <v>48749</v>
      </c>
      <c r="F3534" s="220"/>
      <c r="G3534" s="14">
        <f t="shared" si="61"/>
        <v>48749</v>
      </c>
      <c r="H3534" s="351" t="s">
        <v>10535</v>
      </c>
    </row>
    <row r="3535" spans="1:8" x14ac:dyDescent="0.25">
      <c r="A3535" s="116">
        <v>45097</v>
      </c>
      <c r="B3535" s="21" t="s">
        <v>9877</v>
      </c>
      <c r="C3535" s="13" t="s">
        <v>166</v>
      </c>
      <c r="D3535" s="782" t="s">
        <v>10578</v>
      </c>
      <c r="E3535" s="799">
        <v>22000</v>
      </c>
      <c r="F3535" s="220"/>
      <c r="G3535" s="14">
        <f t="shared" ref="G3535" si="62">E3535-F3535</f>
        <v>22000</v>
      </c>
      <c r="H3535" s="351" t="s">
        <v>10579</v>
      </c>
    </row>
    <row r="3536" spans="1:8" ht="16.5" thickBot="1" x14ac:dyDescent="0.3">
      <c r="A3536" s="116">
        <v>45099</v>
      </c>
      <c r="B3536" s="21" t="s">
        <v>8974</v>
      </c>
      <c r="C3536" s="13" t="s">
        <v>168</v>
      </c>
      <c r="D3536" s="782" t="s">
        <v>10536</v>
      </c>
      <c r="E3536" s="799">
        <v>214220</v>
      </c>
      <c r="F3536" s="220"/>
      <c r="G3536" s="14">
        <f t="shared" si="61"/>
        <v>214220</v>
      </c>
      <c r="H3536" s="351" t="s">
        <v>10537</v>
      </c>
    </row>
    <row r="3537" spans="1:10" x14ac:dyDescent="0.25">
      <c r="A3537" s="116">
        <v>45099</v>
      </c>
      <c r="B3537" s="21" t="s">
        <v>7132</v>
      </c>
      <c r="C3537" s="13" t="s">
        <v>168</v>
      </c>
      <c r="D3537" s="782"/>
      <c r="E3537" s="799"/>
      <c r="F3537" s="801">
        <v>348919</v>
      </c>
      <c r="G3537" s="800">
        <f t="shared" si="61"/>
        <v>-348919</v>
      </c>
      <c r="H3537" s="13" t="s">
        <v>5019</v>
      </c>
    </row>
    <row r="3538" spans="1:10" x14ac:dyDescent="0.25">
      <c r="A3538" s="116">
        <v>45099</v>
      </c>
      <c r="B3538" s="21" t="s">
        <v>8122</v>
      </c>
      <c r="C3538" s="13" t="s">
        <v>168</v>
      </c>
      <c r="D3538" s="782"/>
      <c r="E3538" s="799"/>
      <c r="F3538" s="148">
        <v>122400</v>
      </c>
      <c r="G3538" s="800">
        <f t="shared" si="61"/>
        <v>-122400</v>
      </c>
      <c r="H3538" s="13" t="s">
        <v>5019</v>
      </c>
    </row>
    <row r="3539" spans="1:10" x14ac:dyDescent="0.25">
      <c r="A3539" s="116">
        <v>45099</v>
      </c>
      <c r="B3539" s="21" t="s">
        <v>8156</v>
      </c>
      <c r="C3539" s="13" t="s">
        <v>168</v>
      </c>
      <c r="D3539" s="782"/>
      <c r="E3539" s="799"/>
      <c r="F3539" s="148">
        <v>51550</v>
      </c>
      <c r="G3539" s="800">
        <f t="shared" si="61"/>
        <v>-51550</v>
      </c>
      <c r="H3539" s="13" t="s">
        <v>5019</v>
      </c>
    </row>
    <row r="3540" spans="1:10" ht="16.5" thickBot="1" x14ac:dyDescent="0.3">
      <c r="A3540" s="116">
        <v>45099</v>
      </c>
      <c r="B3540" s="21" t="s">
        <v>8426</v>
      </c>
      <c r="C3540" s="13" t="s">
        <v>168</v>
      </c>
      <c r="D3540" s="782"/>
      <c r="E3540" s="799"/>
      <c r="F3540" s="802">
        <v>57186</v>
      </c>
      <c r="G3540" s="800">
        <f t="shared" si="61"/>
        <v>-57186</v>
      </c>
      <c r="H3540" s="13" t="s">
        <v>5019</v>
      </c>
      <c r="J3540" s="134"/>
    </row>
    <row r="3541" spans="1:10" x14ac:dyDescent="0.25">
      <c r="A3541" s="116">
        <v>45099</v>
      </c>
      <c r="B3541" s="21" t="s">
        <v>9769</v>
      </c>
      <c r="C3541" s="13" t="s">
        <v>8483</v>
      </c>
      <c r="D3541" s="782"/>
      <c r="E3541" s="799"/>
      <c r="F3541" s="220">
        <v>500000</v>
      </c>
      <c r="G3541" s="800">
        <f t="shared" si="61"/>
        <v>-500000</v>
      </c>
      <c r="H3541" s="1222" t="s">
        <v>10236</v>
      </c>
    </row>
    <row r="3542" spans="1:10" x14ac:dyDescent="0.25">
      <c r="A3542" s="116">
        <v>45099</v>
      </c>
      <c r="B3542" s="21" t="s">
        <v>9877</v>
      </c>
      <c r="C3542" s="13" t="s">
        <v>8483</v>
      </c>
      <c r="D3542" s="782"/>
      <c r="E3542" s="799"/>
      <c r="F3542" s="220">
        <v>500000</v>
      </c>
      <c r="G3542" s="800">
        <f t="shared" si="61"/>
        <v>-500000</v>
      </c>
      <c r="H3542" s="1223"/>
    </row>
    <row r="3543" spans="1:10" x14ac:dyDescent="0.25">
      <c r="A3543" s="116">
        <v>45101</v>
      </c>
      <c r="B3543" s="21" t="s">
        <v>8752</v>
      </c>
      <c r="C3543" s="13" t="s">
        <v>5731</v>
      </c>
      <c r="D3543" s="782"/>
      <c r="E3543" s="22"/>
      <c r="F3543" s="115">
        <v>200000</v>
      </c>
      <c r="G3543" s="14">
        <f t="shared" si="61"/>
        <v>-200000</v>
      </c>
      <c r="H3543" s="13" t="s">
        <v>10397</v>
      </c>
    </row>
    <row r="3544" spans="1:10" x14ac:dyDescent="0.25">
      <c r="A3544" s="116">
        <v>45101</v>
      </c>
      <c r="B3544" s="21" t="s">
        <v>8974</v>
      </c>
      <c r="C3544" s="13" t="s">
        <v>168</v>
      </c>
      <c r="D3544" s="782" t="s">
        <v>10538</v>
      </c>
      <c r="E3544" s="22">
        <v>13500</v>
      </c>
      <c r="F3544" s="115"/>
      <c r="G3544" s="14">
        <f t="shared" si="61"/>
        <v>13500</v>
      </c>
      <c r="H3544" s="56" t="s">
        <v>10539</v>
      </c>
    </row>
    <row r="3545" spans="1:10" x14ac:dyDescent="0.25">
      <c r="A3545" s="116">
        <v>45103</v>
      </c>
      <c r="B3545" s="21" t="s">
        <v>10405</v>
      </c>
      <c r="C3545" s="13" t="s">
        <v>180</v>
      </c>
      <c r="D3545" s="782" t="s">
        <v>10584</v>
      </c>
      <c r="E3545" s="22">
        <v>151960</v>
      </c>
      <c r="F3545" s="115"/>
      <c r="G3545" s="14">
        <f t="shared" si="61"/>
        <v>151960</v>
      </c>
      <c r="H3545" s="56" t="s">
        <v>10585</v>
      </c>
    </row>
    <row r="3546" spans="1:10" x14ac:dyDescent="0.25">
      <c r="A3546" s="116">
        <v>45103</v>
      </c>
      <c r="B3546" s="21" t="s">
        <v>10076</v>
      </c>
      <c r="C3546" s="13" t="s">
        <v>1816</v>
      </c>
      <c r="D3546" s="782"/>
      <c r="E3546" s="22"/>
      <c r="F3546" s="115">
        <v>65000</v>
      </c>
      <c r="G3546" s="14">
        <f t="shared" si="61"/>
        <v>-65000</v>
      </c>
      <c r="H3546" s="56" t="s">
        <v>10328</v>
      </c>
    </row>
    <row r="3547" spans="1:10" ht="15.75" customHeight="1" x14ac:dyDescent="0.25">
      <c r="A3547" s="116">
        <v>45104</v>
      </c>
      <c r="B3547" s="21" t="s">
        <v>8982</v>
      </c>
      <c r="C3547" s="13" t="s">
        <v>7309</v>
      </c>
      <c r="D3547" s="782"/>
      <c r="E3547" s="22"/>
      <c r="F3547" s="19">
        <v>169188</v>
      </c>
      <c r="G3547" s="14">
        <f t="shared" si="61"/>
        <v>-169188</v>
      </c>
      <c r="H3547" s="1225" t="s">
        <v>10507</v>
      </c>
    </row>
    <row r="3548" spans="1:10" ht="15.75" customHeight="1" x14ac:dyDescent="0.25">
      <c r="A3548" s="116">
        <v>45104</v>
      </c>
      <c r="B3548" s="21" t="s">
        <v>9516</v>
      </c>
      <c r="C3548" s="13" t="s">
        <v>7309</v>
      </c>
      <c r="D3548" s="782"/>
      <c r="E3548" s="22"/>
      <c r="F3548" s="19">
        <v>116894</v>
      </c>
      <c r="G3548" s="14">
        <f t="shared" si="61"/>
        <v>-116894</v>
      </c>
      <c r="H3548" s="1226"/>
    </row>
    <row r="3549" spans="1:10" x14ac:dyDescent="0.25">
      <c r="A3549" s="116">
        <v>45104</v>
      </c>
      <c r="B3549" s="21"/>
      <c r="C3549" s="13" t="s">
        <v>7309</v>
      </c>
      <c r="D3549" s="782"/>
      <c r="E3549" s="22"/>
      <c r="F3549" s="19">
        <v>13918</v>
      </c>
      <c r="G3549" s="14">
        <f t="shared" si="61"/>
        <v>-13918</v>
      </c>
      <c r="H3549" s="1227"/>
    </row>
    <row r="3550" spans="1:10" x14ac:dyDescent="0.25">
      <c r="A3550" s="116">
        <v>45098</v>
      </c>
      <c r="B3550" s="21" t="s">
        <v>10260</v>
      </c>
      <c r="C3550" s="13" t="s">
        <v>8483</v>
      </c>
      <c r="D3550" s="782" t="s">
        <v>10429</v>
      </c>
      <c r="E3550" s="22">
        <v>461789</v>
      </c>
      <c r="F3550" s="19"/>
      <c r="G3550" s="14">
        <f t="shared" si="61"/>
        <v>461789</v>
      </c>
      <c r="H3550" s="13"/>
    </row>
    <row r="3551" spans="1:10" x14ac:dyDescent="0.25">
      <c r="A3551" s="116">
        <v>45099</v>
      </c>
      <c r="B3551" s="21" t="s">
        <v>10260</v>
      </c>
      <c r="C3551" s="13" t="s">
        <v>7538</v>
      </c>
      <c r="D3551" s="782" t="s">
        <v>10551</v>
      </c>
      <c r="E3551" s="22">
        <v>149260</v>
      </c>
      <c r="F3551" s="19"/>
      <c r="G3551" s="14">
        <f t="shared" si="61"/>
        <v>149260</v>
      </c>
      <c r="H3551" s="13" t="s">
        <v>10552</v>
      </c>
    </row>
    <row r="3552" spans="1:10" x14ac:dyDescent="0.25">
      <c r="A3552" s="116">
        <v>45100</v>
      </c>
      <c r="B3552" s="21" t="s">
        <v>8974</v>
      </c>
      <c r="C3552" s="13" t="s">
        <v>8483</v>
      </c>
      <c r="D3552" s="782" t="s">
        <v>10430</v>
      </c>
      <c r="E3552" s="22">
        <v>243048</v>
      </c>
      <c r="F3552" s="19"/>
      <c r="G3552" s="14">
        <f t="shared" si="61"/>
        <v>243048</v>
      </c>
      <c r="H3552" s="13"/>
    </row>
    <row r="3553" spans="1:8" x14ac:dyDescent="0.25">
      <c r="A3553" s="116">
        <v>45100</v>
      </c>
      <c r="B3553" s="21" t="s">
        <v>9877</v>
      </c>
      <c r="C3553" s="13" t="s">
        <v>8483</v>
      </c>
      <c r="D3553" s="782" t="s">
        <v>10431</v>
      </c>
      <c r="E3553" s="22">
        <v>113981</v>
      </c>
      <c r="F3553" s="19"/>
      <c r="G3553" s="14">
        <f t="shared" si="61"/>
        <v>113981</v>
      </c>
      <c r="H3553" s="13"/>
    </row>
    <row r="3554" spans="1:8" x14ac:dyDescent="0.25">
      <c r="A3554" s="116">
        <v>45111</v>
      </c>
      <c r="B3554" s="21" t="s">
        <v>10580</v>
      </c>
      <c r="C3554" s="13" t="s">
        <v>166</v>
      </c>
      <c r="D3554" s="782" t="s">
        <v>10581</v>
      </c>
      <c r="E3554" s="799">
        <v>13260</v>
      </c>
      <c r="F3554" s="220"/>
      <c r="G3554" s="14">
        <f t="shared" si="61"/>
        <v>13260</v>
      </c>
      <c r="H3554" s="351" t="s">
        <v>9386</v>
      </c>
    </row>
    <row r="3555" spans="1:8" x14ac:dyDescent="0.25">
      <c r="A3555" s="116">
        <v>45112</v>
      </c>
      <c r="B3555" s="21" t="s">
        <v>8752</v>
      </c>
      <c r="C3555" s="13" t="s">
        <v>8483</v>
      </c>
      <c r="D3555" s="782"/>
      <c r="E3555" s="22"/>
      <c r="F3555" s="19">
        <v>100000</v>
      </c>
      <c r="G3555" s="14">
        <f t="shared" si="61"/>
        <v>-100000</v>
      </c>
      <c r="H3555" s="1242" t="s">
        <v>10434</v>
      </c>
    </row>
    <row r="3556" spans="1:8" x14ac:dyDescent="0.25">
      <c r="A3556" s="116">
        <v>45112</v>
      </c>
      <c r="B3556" s="21" t="s">
        <v>8974</v>
      </c>
      <c r="C3556" s="13" t="s">
        <v>8483</v>
      </c>
      <c r="D3556" s="782"/>
      <c r="E3556" s="22"/>
      <c r="F3556" s="19">
        <v>200000</v>
      </c>
      <c r="G3556" s="14">
        <f t="shared" si="61"/>
        <v>-200000</v>
      </c>
      <c r="H3556" s="1243"/>
    </row>
    <row r="3557" spans="1:8" x14ac:dyDescent="0.25">
      <c r="A3557" s="116">
        <v>45112</v>
      </c>
      <c r="B3557" s="21" t="s">
        <v>9463</v>
      </c>
      <c r="C3557" s="13" t="s">
        <v>8483</v>
      </c>
      <c r="D3557" s="782"/>
      <c r="E3557" s="22"/>
      <c r="F3557" s="19">
        <v>270000</v>
      </c>
      <c r="G3557" s="14">
        <f t="shared" si="61"/>
        <v>-270000</v>
      </c>
      <c r="H3557" s="1243"/>
    </row>
    <row r="3558" spans="1:8" x14ac:dyDescent="0.25">
      <c r="A3558" s="116">
        <v>45112</v>
      </c>
      <c r="B3558" s="21" t="s">
        <v>9769</v>
      </c>
      <c r="C3558" s="13" t="s">
        <v>8483</v>
      </c>
      <c r="D3558" s="782"/>
      <c r="E3558" s="22"/>
      <c r="F3558" s="19">
        <v>430000</v>
      </c>
      <c r="G3558" s="14">
        <f t="shared" si="61"/>
        <v>-430000</v>
      </c>
      <c r="H3558" s="1243"/>
    </row>
    <row r="3559" spans="1:8" x14ac:dyDescent="0.25">
      <c r="A3559" s="116">
        <v>45112</v>
      </c>
      <c r="B3559" s="21" t="s">
        <v>10260</v>
      </c>
      <c r="C3559" s="13" t="s">
        <v>8483</v>
      </c>
      <c r="D3559" s="782"/>
      <c r="E3559" s="22"/>
      <c r="F3559" s="19">
        <v>50000</v>
      </c>
      <c r="G3559" s="14">
        <f t="shared" si="61"/>
        <v>-50000</v>
      </c>
      <c r="H3559" s="1244"/>
    </row>
    <row r="3560" spans="1:8" x14ac:dyDescent="0.25">
      <c r="A3560" s="116">
        <v>45113</v>
      </c>
      <c r="B3560" s="21" t="s">
        <v>10580</v>
      </c>
      <c r="C3560" s="13" t="s">
        <v>164</v>
      </c>
      <c r="D3560" s="782" t="s">
        <v>10792</v>
      </c>
      <c r="E3560" s="22">
        <v>2840</v>
      </c>
      <c r="F3560" s="19"/>
      <c r="G3560" s="14">
        <f t="shared" ref="G3560" si="63">E3560-F3560</f>
        <v>2840</v>
      </c>
      <c r="H3560" s="13"/>
    </row>
    <row r="3561" spans="1:8" x14ac:dyDescent="0.25">
      <c r="A3561" s="116">
        <v>45110</v>
      </c>
      <c r="B3561" s="21" t="s">
        <v>10260</v>
      </c>
      <c r="C3561" s="13" t="s">
        <v>8483</v>
      </c>
      <c r="D3561" s="782" t="s">
        <v>10540</v>
      </c>
      <c r="E3561" s="22">
        <v>333836</v>
      </c>
      <c r="F3561" s="19"/>
      <c r="G3561" s="14">
        <f t="shared" ref="G3561:G3651" si="64">E3561-F3561</f>
        <v>333836</v>
      </c>
      <c r="H3561" s="13"/>
    </row>
    <row r="3562" spans="1:8" x14ac:dyDescent="0.25">
      <c r="A3562" s="116">
        <v>45114</v>
      </c>
      <c r="B3562" s="21" t="s">
        <v>8974</v>
      </c>
      <c r="C3562" s="13" t="s">
        <v>8483</v>
      </c>
      <c r="D3562" s="782" t="s">
        <v>10541</v>
      </c>
      <c r="E3562" s="22">
        <v>86737</v>
      </c>
      <c r="F3562" s="19"/>
      <c r="G3562" s="14">
        <f t="shared" si="64"/>
        <v>86737</v>
      </c>
      <c r="H3562" s="13"/>
    </row>
    <row r="3563" spans="1:8" x14ac:dyDescent="0.25">
      <c r="A3563" s="116">
        <v>45114</v>
      </c>
      <c r="B3563" s="21" t="s">
        <v>10405</v>
      </c>
      <c r="C3563" s="13" t="s">
        <v>8483</v>
      </c>
      <c r="D3563" s="782" t="s">
        <v>10542</v>
      </c>
      <c r="E3563" s="22">
        <v>164549</v>
      </c>
      <c r="F3563" s="19"/>
      <c r="G3563" s="14">
        <f t="shared" si="64"/>
        <v>164549</v>
      </c>
      <c r="H3563" s="13"/>
    </row>
    <row r="3564" spans="1:8" x14ac:dyDescent="0.25">
      <c r="A3564" s="116">
        <v>45114</v>
      </c>
      <c r="B3564" s="21" t="s">
        <v>10260</v>
      </c>
      <c r="C3564" s="13" t="s">
        <v>7538</v>
      </c>
      <c r="D3564" s="782" t="s">
        <v>10550</v>
      </c>
      <c r="E3564" s="22">
        <v>35200</v>
      </c>
      <c r="F3564" s="19"/>
      <c r="G3564" s="14">
        <f t="shared" si="64"/>
        <v>35200</v>
      </c>
      <c r="H3564" s="13" t="s">
        <v>10553</v>
      </c>
    </row>
    <row r="3565" spans="1:8" x14ac:dyDescent="0.25">
      <c r="A3565" s="116">
        <v>45114</v>
      </c>
      <c r="B3565" s="21" t="s">
        <v>9463</v>
      </c>
      <c r="C3565" s="13" t="s">
        <v>169</v>
      </c>
      <c r="D3565" s="793" t="s">
        <v>9074</v>
      </c>
      <c r="E3565" s="799">
        <v>7580</v>
      </c>
      <c r="F3565" s="19"/>
      <c r="G3565" s="14">
        <f t="shared" si="64"/>
        <v>7580</v>
      </c>
      <c r="H3565" s="57"/>
    </row>
    <row r="3566" spans="1:8" x14ac:dyDescent="0.25">
      <c r="A3566" s="116">
        <v>45118</v>
      </c>
      <c r="B3566" s="21" t="s">
        <v>10580</v>
      </c>
      <c r="C3566" s="13" t="s">
        <v>166</v>
      </c>
      <c r="D3566" s="1253" t="s">
        <v>10582</v>
      </c>
      <c r="E3566" s="799">
        <v>130000</v>
      </c>
      <c r="F3566" s="19"/>
      <c r="G3566" s="14">
        <f t="shared" si="64"/>
        <v>130000</v>
      </c>
      <c r="H3566" s="351" t="s">
        <v>9386</v>
      </c>
    </row>
    <row r="3567" spans="1:8" x14ac:dyDescent="0.25">
      <c r="A3567" s="116">
        <v>45118</v>
      </c>
      <c r="B3567" s="21" t="s">
        <v>8974</v>
      </c>
      <c r="C3567" s="13" t="s">
        <v>166</v>
      </c>
      <c r="D3567" s="1254"/>
      <c r="E3567" s="799">
        <v>115000</v>
      </c>
      <c r="F3567" s="19"/>
      <c r="G3567" s="14">
        <f t="shared" si="64"/>
        <v>115000</v>
      </c>
      <c r="H3567" s="351" t="s">
        <v>10583</v>
      </c>
    </row>
    <row r="3568" spans="1:8" x14ac:dyDescent="0.25">
      <c r="A3568" s="116">
        <v>45119</v>
      </c>
      <c r="B3568" s="21" t="s">
        <v>9877</v>
      </c>
      <c r="C3568" s="13" t="s">
        <v>8483</v>
      </c>
      <c r="D3568" s="782" t="s">
        <v>10543</v>
      </c>
      <c r="E3568" s="22">
        <v>407933</v>
      </c>
      <c r="F3568" s="19"/>
      <c r="G3568" s="14">
        <f t="shared" si="64"/>
        <v>407933</v>
      </c>
      <c r="H3568" s="13"/>
    </row>
    <row r="3569" spans="1:10" x14ac:dyDescent="0.25">
      <c r="A3569" s="116">
        <v>45119</v>
      </c>
      <c r="B3569" s="21" t="s">
        <v>8974</v>
      </c>
      <c r="C3569" s="13" t="s">
        <v>8483</v>
      </c>
      <c r="D3569" s="782" t="s">
        <v>10544</v>
      </c>
      <c r="E3569" s="22">
        <v>94569</v>
      </c>
      <c r="F3569" s="19"/>
      <c r="G3569" s="14">
        <f t="shared" si="64"/>
        <v>94569</v>
      </c>
      <c r="H3569" s="13"/>
    </row>
    <row r="3570" spans="1:10" x14ac:dyDescent="0.25">
      <c r="A3570" s="116">
        <v>45120</v>
      </c>
      <c r="B3570" s="21" t="s">
        <v>10076</v>
      </c>
      <c r="C3570" s="13" t="s">
        <v>1816</v>
      </c>
      <c r="D3570" s="782" t="s">
        <v>10788</v>
      </c>
      <c r="E3570" s="22">
        <v>7782</v>
      </c>
      <c r="F3570" s="19"/>
      <c r="G3570" s="14">
        <f t="shared" si="64"/>
        <v>7782</v>
      </c>
      <c r="H3570" s="991"/>
    </row>
    <row r="3571" spans="1:10" x14ac:dyDescent="0.25">
      <c r="A3571" s="116">
        <v>45120</v>
      </c>
      <c r="B3571" s="21" t="s">
        <v>10341</v>
      </c>
      <c r="C3571" s="13" t="s">
        <v>11442</v>
      </c>
      <c r="D3571" s="782"/>
      <c r="E3571" s="22">
        <v>4226000</v>
      </c>
      <c r="F3571" s="19"/>
      <c r="G3571" s="14">
        <f t="shared" si="64"/>
        <v>4226000</v>
      </c>
      <c r="H3571" s="991"/>
    </row>
    <row r="3572" spans="1:10" x14ac:dyDescent="0.25">
      <c r="A3572" s="116">
        <v>45120</v>
      </c>
      <c r="B3572" s="21" t="s">
        <v>10341</v>
      </c>
      <c r="C3572" s="13" t="s">
        <v>11442</v>
      </c>
      <c r="D3572" s="782"/>
      <c r="E3572" s="22"/>
      <c r="F3572" s="19">
        <v>975000</v>
      </c>
      <c r="G3572" s="14">
        <f t="shared" si="64"/>
        <v>-975000</v>
      </c>
      <c r="H3572" s="991" t="s">
        <v>10555</v>
      </c>
    </row>
    <row r="3573" spans="1:10" x14ac:dyDescent="0.25">
      <c r="A3573" s="116">
        <v>45120</v>
      </c>
      <c r="B3573" s="21" t="s">
        <v>1407</v>
      </c>
      <c r="C3573" s="13" t="s">
        <v>5731</v>
      </c>
      <c r="D3573" s="782"/>
      <c r="E3573" s="22"/>
      <c r="F3573" s="19">
        <v>200000</v>
      </c>
      <c r="G3573" s="14">
        <f t="shared" si="64"/>
        <v>-200000</v>
      </c>
      <c r="H3573" s="991" t="s">
        <v>10533</v>
      </c>
    </row>
    <row r="3574" spans="1:10" x14ac:dyDescent="0.25">
      <c r="A3574" s="116">
        <v>45124</v>
      </c>
      <c r="B3574" s="21" t="s">
        <v>10260</v>
      </c>
      <c r="C3574" s="13" t="s">
        <v>8483</v>
      </c>
      <c r="D3574" s="782" t="s">
        <v>10649</v>
      </c>
      <c r="E3574" s="22">
        <v>306968</v>
      </c>
      <c r="F3574" s="19"/>
      <c r="G3574" s="14">
        <f t="shared" si="64"/>
        <v>306968</v>
      </c>
      <c r="H3574" s="991"/>
    </row>
    <row r="3575" spans="1:10" x14ac:dyDescent="0.25">
      <c r="A3575" s="116">
        <v>45124</v>
      </c>
      <c r="B3575" s="21" t="s">
        <v>10405</v>
      </c>
      <c r="C3575" s="13" t="s">
        <v>8483</v>
      </c>
      <c r="D3575" s="782" t="s">
        <v>10650</v>
      </c>
      <c r="E3575" s="22">
        <v>100000</v>
      </c>
      <c r="F3575" s="19"/>
      <c r="G3575" s="14">
        <f t="shared" si="64"/>
        <v>100000</v>
      </c>
      <c r="H3575" s="991"/>
    </row>
    <row r="3576" spans="1:10" x14ac:dyDescent="0.25">
      <c r="A3576" s="116">
        <v>45124</v>
      </c>
      <c r="B3576" s="21" t="s">
        <v>9463</v>
      </c>
      <c r="C3576" s="13" t="s">
        <v>8483</v>
      </c>
      <c r="D3576" s="782" t="s">
        <v>9157</v>
      </c>
      <c r="E3576" s="22">
        <v>140886</v>
      </c>
      <c r="F3576" s="19"/>
      <c r="G3576" s="14">
        <f t="shared" si="64"/>
        <v>140886</v>
      </c>
      <c r="H3576" s="991"/>
    </row>
    <row r="3577" spans="1:10" x14ac:dyDescent="0.25">
      <c r="A3577" s="116">
        <v>45124</v>
      </c>
      <c r="B3577" s="21" t="s">
        <v>9769</v>
      </c>
      <c r="C3577" s="13" t="s">
        <v>166</v>
      </c>
      <c r="D3577" s="782"/>
      <c r="E3577" s="22"/>
      <c r="F3577" s="19">
        <v>64100</v>
      </c>
      <c r="G3577" s="14">
        <f t="shared" si="64"/>
        <v>-64100</v>
      </c>
      <c r="H3577" s="1220" t="s">
        <v>10589</v>
      </c>
      <c r="J3577" s="134"/>
    </row>
    <row r="3578" spans="1:10" x14ac:dyDescent="0.25">
      <c r="A3578" s="116">
        <v>45124</v>
      </c>
      <c r="B3578" s="21" t="s">
        <v>9877</v>
      </c>
      <c r="C3578" s="13" t="s">
        <v>166</v>
      </c>
      <c r="D3578" s="782"/>
      <c r="E3578" s="22"/>
      <c r="F3578" s="19">
        <v>66000</v>
      </c>
      <c r="G3578" s="14">
        <f t="shared" si="64"/>
        <v>-66000</v>
      </c>
      <c r="H3578" s="1220"/>
    </row>
    <row r="3579" spans="1:10" x14ac:dyDescent="0.25">
      <c r="A3579" s="116">
        <v>45124</v>
      </c>
      <c r="B3579" s="21" t="s">
        <v>10076</v>
      </c>
      <c r="C3579" s="13" t="s">
        <v>166</v>
      </c>
      <c r="D3579" s="782"/>
      <c r="E3579" s="22"/>
      <c r="F3579" s="19">
        <v>15800</v>
      </c>
      <c r="G3579" s="14">
        <f t="shared" si="64"/>
        <v>-15800</v>
      </c>
      <c r="H3579" s="1220"/>
    </row>
    <row r="3580" spans="1:10" x14ac:dyDescent="0.25">
      <c r="A3580" s="116">
        <v>45124</v>
      </c>
      <c r="B3580" s="21" t="s">
        <v>10580</v>
      </c>
      <c r="C3580" s="13" t="s">
        <v>166</v>
      </c>
      <c r="D3580" s="782"/>
      <c r="E3580" s="22"/>
      <c r="F3580" s="19">
        <v>13260</v>
      </c>
      <c r="G3580" s="14">
        <f t="shared" si="64"/>
        <v>-13260</v>
      </c>
      <c r="H3580" s="1220"/>
    </row>
    <row r="3581" spans="1:10" x14ac:dyDescent="0.25">
      <c r="A3581" s="116">
        <v>45124</v>
      </c>
      <c r="B3581" s="21" t="s">
        <v>8752</v>
      </c>
      <c r="C3581" s="13" t="s">
        <v>166</v>
      </c>
      <c r="D3581" s="782"/>
      <c r="E3581" s="22"/>
      <c r="F3581" s="19">
        <v>290840</v>
      </c>
      <c r="G3581" s="14">
        <f t="shared" si="64"/>
        <v>-290840</v>
      </c>
      <c r="H3581" s="1221"/>
    </row>
    <row r="3582" spans="1:10" x14ac:dyDescent="0.25">
      <c r="A3582" s="116">
        <v>45124</v>
      </c>
      <c r="B3582" s="1002" t="s">
        <v>10488</v>
      </c>
      <c r="C3582" s="13" t="s">
        <v>168</v>
      </c>
      <c r="D3582" s="782" t="s">
        <v>10605</v>
      </c>
      <c r="E3582" s="22">
        <v>100000</v>
      </c>
      <c r="F3582" s="19"/>
      <c r="G3582" s="14">
        <f t="shared" si="64"/>
        <v>100000</v>
      </c>
      <c r="H3582" s="13" t="s">
        <v>10606</v>
      </c>
    </row>
    <row r="3583" spans="1:10" x14ac:dyDescent="0.25">
      <c r="A3583" s="116">
        <v>45124</v>
      </c>
      <c r="B3583" s="21" t="s">
        <v>10580</v>
      </c>
      <c r="C3583" s="13" t="s">
        <v>168</v>
      </c>
      <c r="D3583" s="782" t="s">
        <v>10634</v>
      </c>
      <c r="E3583" s="22">
        <v>1039700</v>
      </c>
      <c r="F3583" s="19"/>
      <c r="G3583" s="14">
        <f t="shared" si="64"/>
        <v>1039700</v>
      </c>
      <c r="H3583" s="13"/>
    </row>
    <row r="3584" spans="1:10" x14ac:dyDescent="0.25">
      <c r="A3584" s="116">
        <v>45124</v>
      </c>
      <c r="B3584" s="21" t="s">
        <v>10580</v>
      </c>
      <c r="C3584" s="13" t="s">
        <v>168</v>
      </c>
      <c r="D3584" s="782"/>
      <c r="E3584" s="22"/>
      <c r="F3584" s="19">
        <v>1039700</v>
      </c>
      <c r="G3584" s="14">
        <f t="shared" si="64"/>
        <v>-1039700</v>
      </c>
      <c r="H3584" s="13" t="s">
        <v>10635</v>
      </c>
    </row>
    <row r="3585" spans="1:8" x14ac:dyDescent="0.25">
      <c r="A3585" s="116">
        <v>45124</v>
      </c>
      <c r="B3585" s="21" t="s">
        <v>10341</v>
      </c>
      <c r="C3585" s="13" t="s">
        <v>180</v>
      </c>
      <c r="D3585" s="782" t="s">
        <v>10679</v>
      </c>
      <c r="E3585" s="22">
        <v>278840</v>
      </c>
      <c r="F3585" s="19"/>
      <c r="G3585" s="14">
        <f t="shared" si="64"/>
        <v>278840</v>
      </c>
      <c r="H3585" s="13"/>
    </row>
    <row r="3586" spans="1:8" x14ac:dyDescent="0.25">
      <c r="A3586" s="116">
        <v>45125</v>
      </c>
      <c r="B3586" s="21" t="s">
        <v>10405</v>
      </c>
      <c r="C3586" s="13" t="s">
        <v>1816</v>
      </c>
      <c r="D3586" s="782" t="s">
        <v>10789</v>
      </c>
      <c r="E3586" s="22">
        <v>286220</v>
      </c>
      <c r="F3586" s="19"/>
      <c r="G3586" s="14">
        <f t="shared" si="64"/>
        <v>286220</v>
      </c>
      <c r="H3586" s="13"/>
    </row>
    <row r="3587" spans="1:8" x14ac:dyDescent="0.25">
      <c r="A3587" s="116">
        <v>45125</v>
      </c>
      <c r="B3587" s="21" t="s">
        <v>9615</v>
      </c>
      <c r="C3587" s="13" t="s">
        <v>168</v>
      </c>
      <c r="D3587" s="782" t="s">
        <v>10636</v>
      </c>
      <c r="E3587" s="22">
        <v>9820</v>
      </c>
      <c r="F3587" s="19"/>
      <c r="G3587" s="14">
        <f t="shared" si="64"/>
        <v>9820</v>
      </c>
      <c r="H3587" s="13" t="s">
        <v>10638</v>
      </c>
    </row>
    <row r="3588" spans="1:8" x14ac:dyDescent="0.25">
      <c r="A3588" s="116">
        <v>45125</v>
      </c>
      <c r="B3588" s="21" t="s">
        <v>10580</v>
      </c>
      <c r="C3588" s="13" t="s">
        <v>168</v>
      </c>
      <c r="D3588" s="782" t="s">
        <v>9703</v>
      </c>
      <c r="E3588" s="22">
        <v>91053</v>
      </c>
      <c r="F3588" s="19"/>
      <c r="G3588" s="14">
        <f t="shared" si="64"/>
        <v>91053</v>
      </c>
      <c r="H3588" s="13" t="s">
        <v>10639</v>
      </c>
    </row>
    <row r="3589" spans="1:8" ht="16.5" thickBot="1" x14ac:dyDescent="0.3">
      <c r="A3589" s="116">
        <v>45125</v>
      </c>
      <c r="B3589" s="1002" t="s">
        <v>10488</v>
      </c>
      <c r="C3589" s="13" t="s">
        <v>168</v>
      </c>
      <c r="D3589" s="782" t="s">
        <v>10637</v>
      </c>
      <c r="E3589" s="22">
        <v>92000</v>
      </c>
      <c r="F3589" s="113"/>
      <c r="G3589" s="14">
        <f t="shared" si="64"/>
        <v>92000</v>
      </c>
      <c r="H3589" s="13" t="s">
        <v>10640</v>
      </c>
    </row>
    <row r="3590" spans="1:8" x14ac:dyDescent="0.25">
      <c r="A3590" s="116">
        <v>45125</v>
      </c>
      <c r="B3590" s="21" t="s">
        <v>8974</v>
      </c>
      <c r="C3590" s="13" t="s">
        <v>166</v>
      </c>
      <c r="D3590" s="782"/>
      <c r="E3590" s="799"/>
      <c r="F3590" s="801">
        <v>115000</v>
      </c>
      <c r="G3590" s="800">
        <f t="shared" si="64"/>
        <v>-115000</v>
      </c>
      <c r="H3590" s="1178" t="s">
        <v>10620</v>
      </c>
    </row>
    <row r="3591" spans="1:8" ht="16.5" thickBot="1" x14ac:dyDescent="0.3">
      <c r="A3591" s="116">
        <v>45125</v>
      </c>
      <c r="B3591" s="21" t="s">
        <v>10580</v>
      </c>
      <c r="C3591" s="13" t="s">
        <v>166</v>
      </c>
      <c r="D3591" s="782"/>
      <c r="E3591" s="799"/>
      <c r="F3591" s="802">
        <v>130000</v>
      </c>
      <c r="G3591" s="800">
        <f t="shared" si="64"/>
        <v>-130000</v>
      </c>
      <c r="H3591" s="1179"/>
    </row>
    <row r="3592" spans="1:8" x14ac:dyDescent="0.25">
      <c r="A3592" s="116">
        <v>45126</v>
      </c>
      <c r="B3592" s="1002" t="s">
        <v>10488</v>
      </c>
      <c r="C3592" s="13" t="s">
        <v>180</v>
      </c>
      <c r="D3592" s="782" t="s">
        <v>10680</v>
      </c>
      <c r="E3592" s="22">
        <v>18720</v>
      </c>
      <c r="F3592" s="115"/>
      <c r="G3592" s="14">
        <f t="shared" si="64"/>
        <v>18720</v>
      </c>
      <c r="H3592" s="13"/>
    </row>
    <row r="3593" spans="1:8" x14ac:dyDescent="0.25">
      <c r="A3593" s="116">
        <v>45127</v>
      </c>
      <c r="B3593" s="21" t="s">
        <v>8974</v>
      </c>
      <c r="C3593" s="13" t="s">
        <v>8483</v>
      </c>
      <c r="D3593" s="782" t="s">
        <v>10641</v>
      </c>
      <c r="E3593" s="22">
        <v>30441</v>
      </c>
      <c r="F3593" s="19"/>
      <c r="G3593" s="14">
        <f t="shared" si="64"/>
        <v>30441</v>
      </c>
      <c r="H3593" s="13"/>
    </row>
    <row r="3594" spans="1:8" x14ac:dyDescent="0.25">
      <c r="A3594" s="116">
        <v>45127</v>
      </c>
      <c r="B3594" s="21" t="s">
        <v>10260</v>
      </c>
      <c r="C3594" s="13" t="s">
        <v>8483</v>
      </c>
      <c r="D3594" s="782" t="s">
        <v>10642</v>
      </c>
      <c r="E3594" s="22">
        <v>70032</v>
      </c>
      <c r="F3594" s="19"/>
      <c r="G3594" s="14">
        <f t="shared" si="64"/>
        <v>70032</v>
      </c>
      <c r="H3594" s="13"/>
    </row>
    <row r="3595" spans="1:8" x14ac:dyDescent="0.25">
      <c r="A3595" s="116">
        <v>45127</v>
      </c>
      <c r="B3595" s="21" t="s">
        <v>9877</v>
      </c>
      <c r="C3595" s="13" t="s">
        <v>8483</v>
      </c>
      <c r="D3595" s="782" t="s">
        <v>10643</v>
      </c>
      <c r="E3595" s="22">
        <v>145910</v>
      </c>
      <c r="F3595" s="19"/>
      <c r="G3595" s="14">
        <f t="shared" si="64"/>
        <v>145910</v>
      </c>
      <c r="H3595" s="13"/>
    </row>
    <row r="3596" spans="1:8" ht="16.5" thickBot="1" x14ac:dyDescent="0.3">
      <c r="A3596" s="116">
        <v>45127</v>
      </c>
      <c r="B3596" s="21" t="s">
        <v>9463</v>
      </c>
      <c r="C3596" s="13" t="s">
        <v>8483</v>
      </c>
      <c r="D3596" s="782" t="s">
        <v>10644</v>
      </c>
      <c r="E3596" s="22">
        <v>78349</v>
      </c>
      <c r="F3596" s="113"/>
      <c r="G3596" s="14">
        <f t="shared" si="64"/>
        <v>78349</v>
      </c>
      <c r="H3596" s="13"/>
    </row>
    <row r="3597" spans="1:8" x14ac:dyDescent="0.25">
      <c r="A3597" s="116">
        <v>45127</v>
      </c>
      <c r="B3597" s="21" t="s">
        <v>8752</v>
      </c>
      <c r="C3597" s="13" t="s">
        <v>8483</v>
      </c>
      <c r="D3597" s="782"/>
      <c r="E3597" s="799"/>
      <c r="F3597" s="801">
        <v>12087</v>
      </c>
      <c r="G3597" s="800">
        <f t="shared" si="64"/>
        <v>-12087</v>
      </c>
      <c r="H3597" s="1255" t="s">
        <v>10661</v>
      </c>
    </row>
    <row r="3598" spans="1:8" x14ac:dyDescent="0.25">
      <c r="A3598" s="116">
        <v>45127</v>
      </c>
      <c r="B3598" s="21" t="s">
        <v>8974</v>
      </c>
      <c r="C3598" s="13" t="s">
        <v>8483</v>
      </c>
      <c r="D3598" s="782"/>
      <c r="E3598" s="799"/>
      <c r="F3598" s="148">
        <v>182717</v>
      </c>
      <c r="G3598" s="800">
        <f t="shared" si="64"/>
        <v>-182717</v>
      </c>
      <c r="H3598" s="1256"/>
    </row>
    <row r="3599" spans="1:8" x14ac:dyDescent="0.25">
      <c r="A3599" s="116">
        <v>45127</v>
      </c>
      <c r="B3599" s="21" t="s">
        <v>9463</v>
      </c>
      <c r="C3599" s="13" t="s">
        <v>8483</v>
      </c>
      <c r="D3599" s="782"/>
      <c r="E3599" s="799"/>
      <c r="F3599" s="148">
        <v>190000</v>
      </c>
      <c r="G3599" s="800">
        <f t="shared" si="64"/>
        <v>-190000</v>
      </c>
      <c r="H3599" s="1256"/>
    </row>
    <row r="3600" spans="1:8" x14ac:dyDescent="0.25">
      <c r="A3600" s="116">
        <v>45127</v>
      </c>
      <c r="B3600" s="21" t="s">
        <v>9769</v>
      </c>
      <c r="C3600" s="13" t="s">
        <v>8483</v>
      </c>
      <c r="D3600" s="782"/>
      <c r="E3600" s="799"/>
      <c r="F3600" s="148">
        <v>45196</v>
      </c>
      <c r="G3600" s="800">
        <f t="shared" si="64"/>
        <v>-45196</v>
      </c>
      <c r="H3600" s="1256"/>
    </row>
    <row r="3601" spans="1:8" x14ac:dyDescent="0.25">
      <c r="A3601" s="116">
        <v>45127</v>
      </c>
      <c r="B3601" s="21" t="s">
        <v>9877</v>
      </c>
      <c r="C3601" s="13" t="s">
        <v>8483</v>
      </c>
      <c r="D3601" s="782"/>
      <c r="E3601" s="799"/>
      <c r="F3601" s="148">
        <v>190000</v>
      </c>
      <c r="G3601" s="800">
        <f t="shared" si="64"/>
        <v>-190000</v>
      </c>
      <c r="H3601" s="1256"/>
    </row>
    <row r="3602" spans="1:8" x14ac:dyDescent="0.25">
      <c r="A3602" s="116">
        <v>45127</v>
      </c>
      <c r="B3602" s="21" t="s">
        <v>10260</v>
      </c>
      <c r="C3602" s="13" t="s">
        <v>8483</v>
      </c>
      <c r="D3602" s="782"/>
      <c r="E3602" s="799"/>
      <c r="F3602" s="148">
        <v>190000</v>
      </c>
      <c r="G3602" s="800">
        <f t="shared" si="64"/>
        <v>-190000</v>
      </c>
      <c r="H3602" s="1256"/>
    </row>
    <row r="3603" spans="1:8" ht="16.5" thickBot="1" x14ac:dyDescent="0.3">
      <c r="A3603" s="116">
        <v>45127</v>
      </c>
      <c r="B3603" s="21" t="s">
        <v>10405</v>
      </c>
      <c r="C3603" s="13" t="s">
        <v>8483</v>
      </c>
      <c r="D3603" s="782"/>
      <c r="E3603" s="799"/>
      <c r="F3603" s="802">
        <v>190000</v>
      </c>
      <c r="G3603" s="800">
        <f t="shared" si="64"/>
        <v>-190000</v>
      </c>
      <c r="H3603" s="1257"/>
    </row>
    <row r="3604" spans="1:8" ht="21" x14ac:dyDescent="0.25">
      <c r="A3604" s="116">
        <v>45127</v>
      </c>
      <c r="B3604" s="21" t="s">
        <v>10681</v>
      </c>
      <c r="C3604" s="13" t="s">
        <v>180</v>
      </c>
      <c r="D3604" s="782" t="s">
        <v>10682</v>
      </c>
      <c r="E3604" s="799">
        <v>120960</v>
      </c>
      <c r="F3604" s="220"/>
      <c r="G3604" s="800">
        <f t="shared" si="64"/>
        <v>120960</v>
      </c>
      <c r="H3604" s="992"/>
    </row>
    <row r="3605" spans="1:8" x14ac:dyDescent="0.25">
      <c r="A3605" s="116">
        <v>45128</v>
      </c>
      <c r="B3605" s="21" t="s">
        <v>10580</v>
      </c>
      <c r="C3605" s="13" t="s">
        <v>166</v>
      </c>
      <c r="D3605" s="782" t="s">
        <v>10915</v>
      </c>
      <c r="E3605" s="22">
        <v>27640</v>
      </c>
      <c r="F3605" s="115"/>
      <c r="G3605" s="14">
        <f t="shared" ref="G3605" si="65">E3605-F3605</f>
        <v>27640</v>
      </c>
      <c r="H3605" s="13" t="s">
        <v>10648</v>
      </c>
    </row>
    <row r="3606" spans="1:8" x14ac:dyDescent="0.25">
      <c r="A3606" s="116">
        <v>45128</v>
      </c>
      <c r="B3606" s="21" t="s">
        <v>8974</v>
      </c>
      <c r="C3606" s="13" t="s">
        <v>166</v>
      </c>
      <c r="D3606" s="782" t="s">
        <v>10647</v>
      </c>
      <c r="E3606" s="22">
        <v>22500</v>
      </c>
      <c r="F3606" s="115"/>
      <c r="G3606" s="14">
        <f t="shared" si="64"/>
        <v>22500</v>
      </c>
      <c r="H3606" s="13" t="s">
        <v>10648</v>
      </c>
    </row>
    <row r="3607" spans="1:8" x14ac:dyDescent="0.25">
      <c r="A3607" s="116">
        <v>45129</v>
      </c>
      <c r="B3607" s="21" t="s">
        <v>10405</v>
      </c>
      <c r="C3607" s="13" t="s">
        <v>168</v>
      </c>
      <c r="D3607" s="782" t="s">
        <v>10678</v>
      </c>
      <c r="E3607" s="22">
        <v>188000</v>
      </c>
      <c r="F3607" s="115"/>
      <c r="G3607" s="14">
        <f t="shared" si="64"/>
        <v>188000</v>
      </c>
      <c r="H3607" s="13"/>
    </row>
    <row r="3608" spans="1:8" x14ac:dyDescent="0.25">
      <c r="A3608" s="116">
        <v>45131</v>
      </c>
      <c r="B3608" s="21" t="s">
        <v>9463</v>
      </c>
      <c r="C3608" s="13" t="s">
        <v>169</v>
      </c>
      <c r="D3608" s="782" t="s">
        <v>10683</v>
      </c>
      <c r="E3608" s="22">
        <v>76250</v>
      </c>
      <c r="F3608" s="19"/>
      <c r="G3608" s="14">
        <f t="shared" si="64"/>
        <v>76250</v>
      </c>
      <c r="H3608" s="13"/>
    </row>
    <row r="3609" spans="1:8" x14ac:dyDescent="0.25">
      <c r="A3609" s="116">
        <v>45131</v>
      </c>
      <c r="B3609" s="21" t="s">
        <v>8982</v>
      </c>
      <c r="C3609" s="13" t="s">
        <v>7538</v>
      </c>
      <c r="D3609" s="782"/>
      <c r="E3609" s="22"/>
      <c r="F3609" s="19">
        <v>385000</v>
      </c>
      <c r="G3609" s="14">
        <f t="shared" si="64"/>
        <v>-385000</v>
      </c>
      <c r="H3609" s="13" t="s">
        <v>10696</v>
      </c>
    </row>
    <row r="3610" spans="1:8" x14ac:dyDescent="0.25">
      <c r="A3610" s="116">
        <v>45132</v>
      </c>
      <c r="B3610" s="21" t="s">
        <v>10076</v>
      </c>
      <c r="C3610" s="13" t="s">
        <v>1816</v>
      </c>
      <c r="D3610" s="782" t="s">
        <v>10790</v>
      </c>
      <c r="E3610" s="22">
        <v>54431</v>
      </c>
      <c r="F3610" s="19"/>
      <c r="G3610" s="14">
        <f t="shared" si="64"/>
        <v>54431</v>
      </c>
      <c r="H3610" s="13"/>
    </row>
    <row r="3611" spans="1:8" x14ac:dyDescent="0.25">
      <c r="A3611" s="116">
        <v>45132</v>
      </c>
      <c r="B3611" s="21" t="s">
        <v>10580</v>
      </c>
      <c r="C3611" s="13" t="s">
        <v>168</v>
      </c>
      <c r="D3611" s="782" t="s">
        <v>10093</v>
      </c>
      <c r="E3611" s="22">
        <v>24000</v>
      </c>
      <c r="F3611" s="19"/>
      <c r="G3611" s="14">
        <f t="shared" si="64"/>
        <v>24000</v>
      </c>
      <c r="H3611" s="13"/>
    </row>
    <row r="3612" spans="1:8" x14ac:dyDescent="0.25">
      <c r="A3612" s="116">
        <v>45132</v>
      </c>
      <c r="B3612" s="21" t="s">
        <v>10405</v>
      </c>
      <c r="C3612" s="13" t="s">
        <v>168</v>
      </c>
      <c r="D3612" s="782" t="s">
        <v>10730</v>
      </c>
      <c r="E3612" s="22"/>
      <c r="F3612" s="19"/>
      <c r="G3612" s="14">
        <f t="shared" si="64"/>
        <v>0</v>
      </c>
      <c r="H3612" s="13"/>
    </row>
    <row r="3613" spans="1:8" x14ac:dyDescent="0.25">
      <c r="A3613" s="116">
        <v>45132</v>
      </c>
      <c r="B3613" s="21" t="s">
        <v>8653</v>
      </c>
      <c r="C3613" s="13" t="s">
        <v>168</v>
      </c>
      <c r="D3613" s="782" t="s">
        <v>10731</v>
      </c>
      <c r="E3613" s="22">
        <v>83200</v>
      </c>
      <c r="F3613" s="19"/>
      <c r="G3613" s="14">
        <f t="shared" si="64"/>
        <v>83200</v>
      </c>
      <c r="H3613" s="13"/>
    </row>
    <row r="3614" spans="1:8" x14ac:dyDescent="0.25">
      <c r="A3614" s="116">
        <v>45133</v>
      </c>
      <c r="B3614" s="21" t="s">
        <v>9463</v>
      </c>
      <c r="C3614" s="13" t="s">
        <v>7538</v>
      </c>
      <c r="D3614" s="782" t="s">
        <v>10733</v>
      </c>
      <c r="E3614" s="22">
        <v>136390</v>
      </c>
      <c r="F3614" s="19"/>
      <c r="G3614" s="14">
        <f t="shared" si="64"/>
        <v>136390</v>
      </c>
      <c r="H3614" s="13"/>
    </row>
    <row r="3615" spans="1:8" x14ac:dyDescent="0.25">
      <c r="A3615" s="116">
        <v>45133</v>
      </c>
      <c r="B3615" s="21" t="s">
        <v>10095</v>
      </c>
      <c r="C3615" s="13" t="s">
        <v>7538</v>
      </c>
      <c r="D3615" s="782" t="s">
        <v>10734</v>
      </c>
      <c r="E3615" s="22">
        <v>10125</v>
      </c>
      <c r="F3615" s="19"/>
      <c r="G3615" s="14">
        <f t="shared" si="64"/>
        <v>10125</v>
      </c>
      <c r="H3615" s="13"/>
    </row>
    <row r="3616" spans="1:8" x14ac:dyDescent="0.25">
      <c r="A3616" s="116">
        <v>45133</v>
      </c>
      <c r="B3616" s="21" t="s">
        <v>9615</v>
      </c>
      <c r="C3616" s="13" t="s">
        <v>8483</v>
      </c>
      <c r="D3616" s="782" t="s">
        <v>10735</v>
      </c>
      <c r="E3616" s="22">
        <v>28019</v>
      </c>
      <c r="F3616" s="19"/>
      <c r="G3616" s="14">
        <f t="shared" si="64"/>
        <v>28019</v>
      </c>
      <c r="H3616" s="13"/>
    </row>
    <row r="3617" spans="1:8" x14ac:dyDescent="0.25">
      <c r="A3617" s="116">
        <v>45133</v>
      </c>
      <c r="B3617" s="21" t="s">
        <v>9463</v>
      </c>
      <c r="C3617" s="13" t="s">
        <v>8483</v>
      </c>
      <c r="D3617" s="782" t="s">
        <v>10736</v>
      </c>
      <c r="E3617" s="22">
        <v>92172</v>
      </c>
      <c r="F3617" s="19"/>
      <c r="G3617" s="14">
        <f t="shared" si="64"/>
        <v>92172</v>
      </c>
      <c r="H3617" s="13"/>
    </row>
    <row r="3618" spans="1:8" x14ac:dyDescent="0.25">
      <c r="A3618" s="116">
        <v>45136</v>
      </c>
      <c r="B3618" s="21" t="s">
        <v>10341</v>
      </c>
      <c r="C3618" s="13" t="s">
        <v>8483</v>
      </c>
      <c r="D3618" s="782" t="s">
        <v>10737</v>
      </c>
      <c r="E3618" s="22">
        <v>149586</v>
      </c>
      <c r="F3618" s="19"/>
      <c r="G3618" s="14">
        <f t="shared" si="64"/>
        <v>149586</v>
      </c>
      <c r="H3618" s="13"/>
    </row>
    <row r="3619" spans="1:8" x14ac:dyDescent="0.25">
      <c r="A3619" s="116">
        <v>45138</v>
      </c>
      <c r="B3619" s="1002" t="s">
        <v>10488</v>
      </c>
      <c r="C3619" s="13" t="s">
        <v>166</v>
      </c>
      <c r="D3619" s="782" t="s">
        <v>10916</v>
      </c>
      <c r="E3619" s="22">
        <v>13755</v>
      </c>
      <c r="F3619" s="19"/>
      <c r="G3619" s="14">
        <f t="shared" si="64"/>
        <v>13755</v>
      </c>
      <c r="H3619" s="13"/>
    </row>
    <row r="3620" spans="1:8" x14ac:dyDescent="0.25">
      <c r="A3620" s="116">
        <v>45138</v>
      </c>
      <c r="B3620" s="1002" t="s">
        <v>9940</v>
      </c>
      <c r="C3620" s="13" t="s">
        <v>12077</v>
      </c>
      <c r="D3620" s="782" t="s">
        <v>11926</v>
      </c>
      <c r="E3620" s="22">
        <v>1741376</v>
      </c>
      <c r="F3620" s="19"/>
      <c r="G3620" s="14">
        <f t="shared" si="64"/>
        <v>1741376</v>
      </c>
      <c r="H3620" s="13"/>
    </row>
    <row r="3621" spans="1:8" x14ac:dyDescent="0.25">
      <c r="A3621" s="116">
        <v>45139</v>
      </c>
      <c r="B3621" s="21" t="s">
        <v>10681</v>
      </c>
      <c r="C3621" s="13" t="s">
        <v>169</v>
      </c>
      <c r="D3621" s="782" t="s">
        <v>9470</v>
      </c>
      <c r="E3621" s="22">
        <v>7580</v>
      </c>
      <c r="F3621" s="19"/>
      <c r="G3621" s="14">
        <f t="shared" si="64"/>
        <v>7580</v>
      </c>
      <c r="H3621" s="13"/>
    </row>
    <row r="3622" spans="1:8" x14ac:dyDescent="0.25">
      <c r="A3622" s="116">
        <v>45139</v>
      </c>
      <c r="B3622" s="21" t="s">
        <v>10260</v>
      </c>
      <c r="C3622" s="13" t="s">
        <v>8483</v>
      </c>
      <c r="D3622" s="782"/>
      <c r="E3622" s="22"/>
      <c r="F3622" s="19">
        <v>895000</v>
      </c>
      <c r="G3622" s="14">
        <f t="shared" si="64"/>
        <v>-895000</v>
      </c>
      <c r="H3622" s="13" t="s">
        <v>10594</v>
      </c>
    </row>
    <row r="3623" spans="1:8" x14ac:dyDescent="0.25">
      <c r="A3623" s="116">
        <v>45139</v>
      </c>
      <c r="B3623" s="21" t="s">
        <v>10341</v>
      </c>
      <c r="C3623" s="13" t="s">
        <v>180</v>
      </c>
      <c r="D3623" s="782" t="s">
        <v>10837</v>
      </c>
      <c r="E3623" s="22">
        <v>99200</v>
      </c>
      <c r="F3623" s="19"/>
      <c r="G3623" s="14">
        <f t="shared" si="64"/>
        <v>99200</v>
      </c>
      <c r="H3623" s="13"/>
    </row>
    <row r="3624" spans="1:8" x14ac:dyDescent="0.25">
      <c r="A3624" s="116">
        <v>45140</v>
      </c>
      <c r="B3624" s="21" t="s">
        <v>10580</v>
      </c>
      <c r="C3624" s="13" t="s">
        <v>164</v>
      </c>
      <c r="D3624" s="782" t="s">
        <v>10793</v>
      </c>
      <c r="E3624" s="22">
        <v>34252</v>
      </c>
      <c r="F3624" s="19"/>
      <c r="G3624" s="14">
        <f t="shared" si="64"/>
        <v>34252</v>
      </c>
      <c r="H3624" s="13"/>
    </row>
    <row r="3625" spans="1:8" x14ac:dyDescent="0.25">
      <c r="A3625" s="116">
        <v>45141</v>
      </c>
      <c r="B3625" s="21" t="s">
        <v>10681</v>
      </c>
      <c r="C3625" s="13" t="s">
        <v>7538</v>
      </c>
      <c r="D3625" s="782" t="s">
        <v>10795</v>
      </c>
      <c r="E3625" s="22">
        <v>752630</v>
      </c>
      <c r="F3625" s="19"/>
      <c r="G3625" s="14">
        <f t="shared" si="64"/>
        <v>752630</v>
      </c>
      <c r="H3625" s="13"/>
    </row>
    <row r="3626" spans="1:8" x14ac:dyDescent="0.25">
      <c r="A3626" s="116">
        <v>45141</v>
      </c>
      <c r="B3626" s="21" t="s">
        <v>11021</v>
      </c>
      <c r="C3626" s="13" t="s">
        <v>1816</v>
      </c>
      <c r="D3626" s="782" t="s">
        <v>10075</v>
      </c>
      <c r="E3626" s="22">
        <v>75050</v>
      </c>
      <c r="F3626" s="19"/>
      <c r="G3626" s="14">
        <f t="shared" si="64"/>
        <v>75050</v>
      </c>
      <c r="H3626" s="13"/>
    </row>
    <row r="3627" spans="1:8" x14ac:dyDescent="0.25">
      <c r="A3627" s="116">
        <v>45141</v>
      </c>
      <c r="B3627" s="21" t="s">
        <v>10341</v>
      </c>
      <c r="C3627" s="13" t="s">
        <v>8483</v>
      </c>
      <c r="D3627" s="782" t="s">
        <v>10797</v>
      </c>
      <c r="E3627" s="22">
        <v>447395</v>
      </c>
      <c r="F3627" s="19"/>
      <c r="G3627" s="14">
        <f t="shared" si="64"/>
        <v>447395</v>
      </c>
      <c r="H3627" s="13"/>
    </row>
    <row r="3628" spans="1:8" x14ac:dyDescent="0.25">
      <c r="A3628" s="116">
        <v>45141</v>
      </c>
      <c r="B3628" s="21" t="s">
        <v>10260</v>
      </c>
      <c r="C3628" s="13" t="s">
        <v>8483</v>
      </c>
      <c r="D3628" s="782" t="s">
        <v>10798</v>
      </c>
      <c r="E3628" s="22">
        <v>51609</v>
      </c>
      <c r="F3628" s="19"/>
      <c r="G3628" s="14">
        <f t="shared" si="64"/>
        <v>51609</v>
      </c>
      <c r="H3628" s="13"/>
    </row>
    <row r="3629" spans="1:8" x14ac:dyDescent="0.25">
      <c r="A3629" s="116">
        <v>45141</v>
      </c>
      <c r="B3629" s="21" t="s">
        <v>9463</v>
      </c>
      <c r="C3629" s="13" t="s">
        <v>8483</v>
      </c>
      <c r="D3629" s="782" t="s">
        <v>10799</v>
      </c>
      <c r="E3629" s="22">
        <v>24550</v>
      </c>
      <c r="F3629" s="19"/>
      <c r="G3629" s="14">
        <f t="shared" si="64"/>
        <v>24550</v>
      </c>
      <c r="H3629" s="13"/>
    </row>
    <row r="3630" spans="1:8" x14ac:dyDescent="0.25">
      <c r="A3630" s="116">
        <v>45141</v>
      </c>
      <c r="B3630" s="21" t="s">
        <v>10681</v>
      </c>
      <c r="C3630" s="13" t="s">
        <v>8483</v>
      </c>
      <c r="D3630" s="782" t="s">
        <v>10800</v>
      </c>
      <c r="E3630" s="22">
        <v>11574</v>
      </c>
      <c r="F3630" s="19"/>
      <c r="G3630" s="14">
        <f t="shared" si="64"/>
        <v>11574</v>
      </c>
      <c r="H3630" s="13"/>
    </row>
    <row r="3631" spans="1:8" x14ac:dyDescent="0.25">
      <c r="A3631" s="116">
        <v>45141</v>
      </c>
      <c r="B3631" s="1002" t="s">
        <v>10488</v>
      </c>
      <c r="C3631" s="13" t="s">
        <v>8483</v>
      </c>
      <c r="D3631" s="782" t="s">
        <v>10801</v>
      </c>
      <c r="E3631" s="22">
        <v>118168</v>
      </c>
      <c r="F3631" s="19"/>
      <c r="G3631" s="14">
        <f t="shared" si="64"/>
        <v>118168</v>
      </c>
      <c r="H3631" s="13"/>
    </row>
    <row r="3632" spans="1:8" x14ac:dyDescent="0.25">
      <c r="A3632" s="116">
        <v>45142</v>
      </c>
      <c r="B3632" s="21" t="s">
        <v>10580</v>
      </c>
      <c r="C3632" s="13" t="s">
        <v>164</v>
      </c>
      <c r="D3632" s="782" t="s">
        <v>10794</v>
      </c>
      <c r="E3632" s="22">
        <v>14831</v>
      </c>
      <c r="F3632" s="19"/>
      <c r="G3632" s="14">
        <f t="shared" si="64"/>
        <v>14831</v>
      </c>
      <c r="H3632" s="13"/>
    </row>
    <row r="3633" spans="1:8" x14ac:dyDescent="0.25">
      <c r="A3633" s="116">
        <v>45142</v>
      </c>
      <c r="B3633" s="21" t="s">
        <v>10095</v>
      </c>
      <c r="C3633" s="13" t="s">
        <v>169</v>
      </c>
      <c r="D3633" s="782" t="s">
        <v>10920</v>
      </c>
      <c r="E3633" s="22">
        <v>32035</v>
      </c>
      <c r="F3633" s="19"/>
      <c r="G3633" s="14">
        <f t="shared" si="64"/>
        <v>32035</v>
      </c>
      <c r="H3633" s="13"/>
    </row>
    <row r="3634" spans="1:8" x14ac:dyDescent="0.25">
      <c r="A3634" s="116">
        <v>45143</v>
      </c>
      <c r="B3634" s="21" t="s">
        <v>10405</v>
      </c>
      <c r="C3634" s="13" t="s">
        <v>1816</v>
      </c>
      <c r="D3634" s="782"/>
      <c r="E3634" s="22"/>
      <c r="F3634" s="19">
        <v>16490</v>
      </c>
      <c r="G3634" s="14">
        <f t="shared" si="64"/>
        <v>-16490</v>
      </c>
      <c r="H3634" s="13" t="s">
        <v>4505</v>
      </c>
    </row>
    <row r="3635" spans="1:8" x14ac:dyDescent="0.25">
      <c r="A3635" s="116">
        <v>45143</v>
      </c>
      <c r="B3635" s="21" t="s">
        <v>9463</v>
      </c>
      <c r="C3635" s="13" t="s">
        <v>7538</v>
      </c>
      <c r="D3635" s="782" t="s">
        <v>10796</v>
      </c>
      <c r="E3635" s="22">
        <v>153990</v>
      </c>
      <c r="F3635" s="19"/>
      <c r="G3635" s="14">
        <f t="shared" si="64"/>
        <v>153990</v>
      </c>
      <c r="H3635" s="13"/>
    </row>
    <row r="3636" spans="1:8" x14ac:dyDescent="0.25">
      <c r="A3636" s="116">
        <v>45143</v>
      </c>
      <c r="B3636" s="21" t="s">
        <v>10341</v>
      </c>
      <c r="C3636" s="13" t="s">
        <v>8483</v>
      </c>
      <c r="D3636" s="782" t="s">
        <v>10802</v>
      </c>
      <c r="E3636" s="22">
        <v>119072</v>
      </c>
      <c r="F3636" s="19"/>
      <c r="G3636" s="14">
        <f t="shared" si="64"/>
        <v>119072</v>
      </c>
      <c r="H3636" s="13"/>
    </row>
    <row r="3637" spans="1:8" x14ac:dyDescent="0.25">
      <c r="A3637" s="116">
        <v>45143</v>
      </c>
      <c r="B3637" s="21" t="s">
        <v>10405</v>
      </c>
      <c r="C3637" s="13" t="s">
        <v>1816</v>
      </c>
      <c r="D3637" s="782"/>
      <c r="E3637" s="22"/>
      <c r="F3637" s="19">
        <v>231000</v>
      </c>
      <c r="G3637" s="14">
        <f t="shared" si="64"/>
        <v>-231000</v>
      </c>
      <c r="H3637" s="13" t="s">
        <v>10328</v>
      </c>
    </row>
    <row r="3638" spans="1:8" x14ac:dyDescent="0.25">
      <c r="A3638" s="116">
        <v>45147</v>
      </c>
      <c r="B3638" s="21" t="s">
        <v>10580</v>
      </c>
      <c r="C3638" s="13" t="s">
        <v>168</v>
      </c>
      <c r="D3638" s="782" t="s">
        <v>10856</v>
      </c>
      <c r="E3638" s="22">
        <v>88971</v>
      </c>
      <c r="F3638" s="19"/>
      <c r="G3638" s="14">
        <f t="shared" si="64"/>
        <v>88971</v>
      </c>
      <c r="H3638" s="13"/>
    </row>
    <row r="3639" spans="1:8" x14ac:dyDescent="0.25">
      <c r="A3639" s="116">
        <v>45147</v>
      </c>
      <c r="B3639" s="21" t="s">
        <v>10580</v>
      </c>
      <c r="C3639" s="13" t="s">
        <v>4853</v>
      </c>
      <c r="D3639" s="782" t="s">
        <v>10836</v>
      </c>
      <c r="E3639" s="22">
        <v>32880</v>
      </c>
      <c r="F3639" s="19"/>
      <c r="G3639" s="14">
        <f t="shared" si="64"/>
        <v>32880</v>
      </c>
      <c r="H3639" s="13"/>
    </row>
    <row r="3640" spans="1:8" x14ac:dyDescent="0.25">
      <c r="A3640" s="116">
        <v>45148</v>
      </c>
      <c r="B3640" s="21" t="s">
        <v>10260</v>
      </c>
      <c r="C3640" s="13" t="s">
        <v>8483</v>
      </c>
      <c r="D3640" s="782" t="s">
        <v>10944</v>
      </c>
      <c r="E3640" s="22">
        <v>49067</v>
      </c>
      <c r="F3640" s="19"/>
      <c r="G3640" s="14">
        <f t="shared" si="64"/>
        <v>49067</v>
      </c>
      <c r="H3640" s="13"/>
    </row>
    <row r="3641" spans="1:8" x14ac:dyDescent="0.25">
      <c r="A3641" s="116">
        <v>45149</v>
      </c>
      <c r="B3641" s="1002" t="s">
        <v>10488</v>
      </c>
      <c r="C3641" s="13" t="s">
        <v>8483</v>
      </c>
      <c r="D3641" s="782" t="s">
        <v>10945</v>
      </c>
      <c r="E3641" s="22">
        <v>70850</v>
      </c>
      <c r="F3641" s="19"/>
      <c r="G3641" s="14">
        <f t="shared" si="64"/>
        <v>70850</v>
      </c>
      <c r="H3641" s="13"/>
    </row>
    <row r="3642" spans="1:8" x14ac:dyDescent="0.25">
      <c r="A3642" s="116">
        <v>45149</v>
      </c>
      <c r="B3642" s="21" t="s">
        <v>10580</v>
      </c>
      <c r="C3642" s="13" t="s">
        <v>4853</v>
      </c>
      <c r="D3642" s="782"/>
      <c r="E3642" s="22"/>
      <c r="F3642" s="19">
        <v>30000</v>
      </c>
      <c r="G3642" s="14">
        <f t="shared" si="64"/>
        <v>-30000</v>
      </c>
      <c r="H3642" s="13" t="s">
        <v>10838</v>
      </c>
    </row>
    <row r="3643" spans="1:8" x14ac:dyDescent="0.25">
      <c r="A3643" s="116">
        <v>45149</v>
      </c>
      <c r="B3643" s="21" t="s">
        <v>10260</v>
      </c>
      <c r="C3643" s="13" t="s">
        <v>166</v>
      </c>
      <c r="D3643" s="782" t="s">
        <v>10951</v>
      </c>
      <c r="E3643" s="22">
        <v>20300</v>
      </c>
      <c r="F3643" s="19"/>
      <c r="G3643" s="14">
        <f t="shared" si="64"/>
        <v>20300</v>
      </c>
      <c r="H3643" s="56"/>
    </row>
    <row r="3644" spans="1:8" x14ac:dyDescent="0.25">
      <c r="A3644" s="116">
        <v>45149</v>
      </c>
      <c r="B3644" s="21" t="s">
        <v>10341</v>
      </c>
      <c r="C3644" s="13" t="s">
        <v>7538</v>
      </c>
      <c r="D3644" s="782" t="s">
        <v>10956</v>
      </c>
      <c r="E3644" s="22">
        <v>67956</v>
      </c>
      <c r="F3644" s="19"/>
      <c r="G3644" s="14">
        <f t="shared" si="64"/>
        <v>67956</v>
      </c>
      <c r="H3644" s="56"/>
    </row>
    <row r="3645" spans="1:8" x14ac:dyDescent="0.25">
      <c r="A3645" s="116">
        <v>45150</v>
      </c>
      <c r="B3645" s="21" t="s">
        <v>10260</v>
      </c>
      <c r="C3645" s="13" t="s">
        <v>8483</v>
      </c>
      <c r="D3645" s="782" t="s">
        <v>10946</v>
      </c>
      <c r="E3645" s="22">
        <v>30498</v>
      </c>
      <c r="F3645" s="19"/>
      <c r="G3645" s="14">
        <f t="shared" si="64"/>
        <v>30498</v>
      </c>
      <c r="H3645" s="56"/>
    </row>
    <row r="3646" spans="1:8" x14ac:dyDescent="0.25">
      <c r="A3646" s="116">
        <v>45150</v>
      </c>
      <c r="B3646" s="21" t="s">
        <v>10260</v>
      </c>
      <c r="C3646" s="13" t="s">
        <v>164</v>
      </c>
      <c r="D3646" s="782" t="s">
        <v>11158</v>
      </c>
      <c r="E3646" s="22">
        <v>6023</v>
      </c>
      <c r="F3646" s="19"/>
      <c r="G3646" s="14">
        <f t="shared" si="64"/>
        <v>6023</v>
      </c>
      <c r="H3646" s="56"/>
    </row>
    <row r="3647" spans="1:8" x14ac:dyDescent="0.25">
      <c r="A3647" s="116">
        <v>45153</v>
      </c>
      <c r="B3647" s="21" t="s">
        <v>8000</v>
      </c>
      <c r="C3647" s="13" t="s">
        <v>7538</v>
      </c>
      <c r="D3647" s="782"/>
      <c r="E3647" s="22"/>
      <c r="F3647" s="19">
        <v>665882</v>
      </c>
      <c r="G3647" s="14">
        <f t="shared" si="64"/>
        <v>-665882</v>
      </c>
      <c r="H3647" s="1230" t="s">
        <v>10864</v>
      </c>
    </row>
    <row r="3648" spans="1:8" x14ac:dyDescent="0.25">
      <c r="A3648" s="116">
        <v>45153</v>
      </c>
      <c r="B3648" s="21" t="s">
        <v>8982</v>
      </c>
      <c r="C3648" s="13" t="s">
        <v>7538</v>
      </c>
      <c r="D3648" s="782"/>
      <c r="E3648" s="22"/>
      <c r="F3648" s="19">
        <v>201658</v>
      </c>
      <c r="G3648" s="14">
        <f t="shared" si="64"/>
        <v>-201658</v>
      </c>
      <c r="H3648" s="1231"/>
    </row>
    <row r="3649" spans="1:8" x14ac:dyDescent="0.25">
      <c r="A3649" s="116">
        <v>45153</v>
      </c>
      <c r="B3649" s="21" t="s">
        <v>9769</v>
      </c>
      <c r="C3649" s="13" t="s">
        <v>7538</v>
      </c>
      <c r="D3649" s="782"/>
      <c r="E3649" s="22"/>
      <c r="F3649" s="19">
        <v>482460</v>
      </c>
      <c r="G3649" s="14">
        <f t="shared" si="64"/>
        <v>-482460</v>
      </c>
      <c r="H3649" s="1232"/>
    </row>
    <row r="3650" spans="1:8" ht="16.5" thickBot="1" x14ac:dyDescent="0.3">
      <c r="A3650" s="116">
        <v>45153</v>
      </c>
      <c r="B3650" s="21" t="s">
        <v>8752</v>
      </c>
      <c r="C3650" s="13" t="s">
        <v>5731</v>
      </c>
      <c r="D3650" s="782"/>
      <c r="E3650" s="22"/>
      <c r="F3650" s="113">
        <v>200000</v>
      </c>
      <c r="G3650" s="14">
        <f t="shared" si="64"/>
        <v>-200000</v>
      </c>
      <c r="H3650" s="13" t="s">
        <v>10865</v>
      </c>
    </row>
    <row r="3651" spans="1:8" x14ac:dyDescent="0.25">
      <c r="A3651" s="116">
        <v>45154</v>
      </c>
      <c r="B3651" s="21" t="s">
        <v>8974</v>
      </c>
      <c r="C3651" s="13" t="s">
        <v>8483</v>
      </c>
      <c r="D3651" s="782"/>
      <c r="E3651" s="799"/>
      <c r="F3651" s="801">
        <v>72078</v>
      </c>
      <c r="G3651" s="800">
        <f t="shared" si="64"/>
        <v>-72078</v>
      </c>
      <c r="H3651" s="1250" t="s">
        <v>10960</v>
      </c>
    </row>
    <row r="3652" spans="1:8" x14ac:dyDescent="0.25">
      <c r="A3652" s="116">
        <v>45154</v>
      </c>
      <c r="B3652" s="21" t="s">
        <v>9463</v>
      </c>
      <c r="C3652" s="13" t="s">
        <v>8483</v>
      </c>
      <c r="D3652" s="782"/>
      <c r="E3652" s="799"/>
      <c r="F3652" s="148">
        <v>150000</v>
      </c>
      <c r="G3652" s="800">
        <f t="shared" ref="G3652:G3785" si="66">E3652-F3652</f>
        <v>-150000</v>
      </c>
      <c r="H3652" s="1251"/>
    </row>
    <row r="3653" spans="1:8" x14ac:dyDescent="0.25">
      <c r="A3653" s="116">
        <v>45154</v>
      </c>
      <c r="B3653" s="21" t="s">
        <v>9877</v>
      </c>
      <c r="C3653" s="13" t="s">
        <v>8483</v>
      </c>
      <c r="D3653" s="782"/>
      <c r="E3653" s="799"/>
      <c r="F3653" s="148">
        <v>372320</v>
      </c>
      <c r="G3653" s="800">
        <f t="shared" si="66"/>
        <v>-372320</v>
      </c>
      <c r="H3653" s="1251"/>
    </row>
    <row r="3654" spans="1:8" x14ac:dyDescent="0.25">
      <c r="A3654" s="116">
        <v>45154</v>
      </c>
      <c r="B3654" s="21" t="s">
        <v>10260</v>
      </c>
      <c r="C3654" s="13" t="s">
        <v>8483</v>
      </c>
      <c r="D3654" s="782"/>
      <c r="E3654" s="799"/>
      <c r="F3654" s="148">
        <v>300000</v>
      </c>
      <c r="G3654" s="800">
        <f t="shared" si="66"/>
        <v>-300000</v>
      </c>
      <c r="H3654" s="1251"/>
    </row>
    <row r="3655" spans="1:8" x14ac:dyDescent="0.25">
      <c r="A3655" s="116">
        <v>45154</v>
      </c>
      <c r="B3655" s="1002" t="s">
        <v>10488</v>
      </c>
      <c r="C3655" s="13" t="s">
        <v>8483</v>
      </c>
      <c r="D3655" s="782"/>
      <c r="E3655" s="799"/>
      <c r="F3655" s="148">
        <v>100000</v>
      </c>
      <c r="G3655" s="800">
        <f t="shared" si="66"/>
        <v>-100000</v>
      </c>
      <c r="H3655" s="1251"/>
    </row>
    <row r="3656" spans="1:8" x14ac:dyDescent="0.25">
      <c r="A3656" s="272">
        <v>45154</v>
      </c>
      <c r="B3656" s="997" t="s">
        <v>10341</v>
      </c>
      <c r="C3656" s="56" t="s">
        <v>8483</v>
      </c>
      <c r="D3656" s="793"/>
      <c r="E3656" s="971"/>
      <c r="F3656" s="153">
        <v>5602</v>
      </c>
      <c r="G3656" s="998">
        <f t="shared" si="66"/>
        <v>-5602</v>
      </c>
      <c r="H3656" s="1252"/>
    </row>
    <row r="3657" spans="1:8" ht="23.25" x14ac:dyDescent="0.25">
      <c r="A3657" s="116">
        <v>45154</v>
      </c>
      <c r="B3657" s="21" t="s">
        <v>10405</v>
      </c>
      <c r="C3657" s="13" t="s">
        <v>169</v>
      </c>
      <c r="D3657" s="782" t="s">
        <v>10921</v>
      </c>
      <c r="E3657" s="22">
        <v>117640</v>
      </c>
      <c r="F3657" s="19"/>
      <c r="G3657" s="14">
        <f t="shared" ref="G3657:G3658" si="67">E3657-F3657</f>
        <v>117640</v>
      </c>
      <c r="H3657" s="312"/>
    </row>
    <row r="3658" spans="1:8" ht="23.25" x14ac:dyDescent="0.25">
      <c r="A3658" s="116">
        <v>45154</v>
      </c>
      <c r="B3658" s="21" t="s">
        <v>10405</v>
      </c>
      <c r="C3658" s="13" t="s">
        <v>169</v>
      </c>
      <c r="D3658" s="782" t="s">
        <v>10922</v>
      </c>
      <c r="E3658" s="22">
        <v>12252</v>
      </c>
      <c r="F3658" s="19"/>
      <c r="G3658" s="14">
        <f t="shared" si="67"/>
        <v>12252</v>
      </c>
      <c r="H3658" s="312"/>
    </row>
    <row r="3659" spans="1:8" ht="23.25" x14ac:dyDescent="0.25">
      <c r="A3659" s="116">
        <v>45154</v>
      </c>
      <c r="B3659" s="21" t="s">
        <v>10580</v>
      </c>
      <c r="C3659" s="13" t="s">
        <v>166</v>
      </c>
      <c r="D3659" s="782" t="s">
        <v>10917</v>
      </c>
      <c r="E3659" s="22">
        <v>7000</v>
      </c>
      <c r="F3659" s="19"/>
      <c r="G3659" s="14">
        <f t="shared" si="66"/>
        <v>7000</v>
      </c>
      <c r="H3659" s="312"/>
    </row>
    <row r="3660" spans="1:8" ht="23.25" x14ac:dyDescent="0.25">
      <c r="A3660" s="116">
        <v>45154</v>
      </c>
      <c r="B3660" s="21" t="s">
        <v>10405</v>
      </c>
      <c r="C3660" s="13" t="s">
        <v>164</v>
      </c>
      <c r="D3660" s="782" t="s">
        <v>10952</v>
      </c>
      <c r="E3660" s="22">
        <v>6055</v>
      </c>
      <c r="F3660" s="19"/>
      <c r="G3660" s="14">
        <f t="shared" si="66"/>
        <v>6055</v>
      </c>
      <c r="H3660" s="999"/>
    </row>
    <row r="3661" spans="1:8" ht="23.25" x14ac:dyDescent="0.25">
      <c r="A3661" s="116">
        <v>45154</v>
      </c>
      <c r="B3661" s="21" t="s">
        <v>10076</v>
      </c>
      <c r="C3661" s="13" t="s">
        <v>164</v>
      </c>
      <c r="D3661" s="782" t="s">
        <v>10953</v>
      </c>
      <c r="E3661" s="22">
        <v>1260</v>
      </c>
      <c r="F3661" s="19"/>
      <c r="G3661" s="14">
        <f t="shared" si="66"/>
        <v>1260</v>
      </c>
      <c r="H3661" s="999"/>
    </row>
    <row r="3662" spans="1:8" ht="15.75" customHeight="1" x14ac:dyDescent="0.25">
      <c r="A3662" s="116">
        <v>45156</v>
      </c>
      <c r="B3662" s="21" t="s">
        <v>10260</v>
      </c>
      <c r="C3662" s="13" t="s">
        <v>166</v>
      </c>
      <c r="D3662" s="1249" t="s">
        <v>10918</v>
      </c>
      <c r="E3662" s="22">
        <v>20300</v>
      </c>
      <c r="F3662" s="19"/>
      <c r="G3662" s="14">
        <f t="shared" si="66"/>
        <v>20300</v>
      </c>
      <c r="H3662" s="1222" t="s">
        <v>9433</v>
      </c>
    </row>
    <row r="3663" spans="1:8" ht="15.75" customHeight="1" x14ac:dyDescent="0.25">
      <c r="A3663" s="116">
        <v>45156</v>
      </c>
      <c r="B3663" s="1002" t="s">
        <v>10488</v>
      </c>
      <c r="C3663" s="13" t="s">
        <v>166</v>
      </c>
      <c r="D3663" s="1249"/>
      <c r="E3663" s="22">
        <v>45000</v>
      </c>
      <c r="F3663" s="19"/>
      <c r="G3663" s="14">
        <f t="shared" si="66"/>
        <v>45000</v>
      </c>
      <c r="H3663" s="1223"/>
    </row>
    <row r="3664" spans="1:8" x14ac:dyDescent="0.25">
      <c r="A3664" s="116">
        <v>45156</v>
      </c>
      <c r="B3664" s="21" t="s">
        <v>8752</v>
      </c>
      <c r="C3664" s="13" t="s">
        <v>166</v>
      </c>
      <c r="D3664" s="782"/>
      <c r="E3664" s="22"/>
      <c r="F3664" s="19">
        <v>64845</v>
      </c>
      <c r="G3664" s="14">
        <f t="shared" si="66"/>
        <v>-64845</v>
      </c>
      <c r="H3664" s="1224" t="s">
        <v>10955</v>
      </c>
    </row>
    <row r="3665" spans="1:8" x14ac:dyDescent="0.25">
      <c r="A3665" s="116">
        <v>45156</v>
      </c>
      <c r="B3665" s="21" t="s">
        <v>8974</v>
      </c>
      <c r="C3665" s="13" t="s">
        <v>166</v>
      </c>
      <c r="D3665" s="782"/>
      <c r="E3665" s="22"/>
      <c r="F3665" s="19">
        <v>22500</v>
      </c>
      <c r="G3665" s="14">
        <f t="shared" si="66"/>
        <v>-22500</v>
      </c>
      <c r="H3665" s="1220"/>
    </row>
    <row r="3666" spans="1:8" x14ac:dyDescent="0.25">
      <c r="A3666" s="116">
        <v>45156</v>
      </c>
      <c r="B3666" s="21" t="s">
        <v>10260</v>
      </c>
      <c r="C3666" s="13" t="s">
        <v>166</v>
      </c>
      <c r="D3666" s="782"/>
      <c r="E3666" s="22"/>
      <c r="F3666" s="19">
        <v>19260</v>
      </c>
      <c r="G3666" s="14">
        <f t="shared" si="66"/>
        <v>-19260</v>
      </c>
      <c r="H3666" s="1220"/>
    </row>
    <row r="3667" spans="1:8" x14ac:dyDescent="0.25">
      <c r="A3667" s="116">
        <v>45156</v>
      </c>
      <c r="B3667" s="21" t="s">
        <v>10580</v>
      </c>
      <c r="C3667" s="13" t="s">
        <v>166</v>
      </c>
      <c r="D3667" s="782"/>
      <c r="E3667" s="22"/>
      <c r="F3667" s="19">
        <v>34640</v>
      </c>
      <c r="G3667" s="14">
        <f t="shared" si="66"/>
        <v>-34640</v>
      </c>
      <c r="H3667" s="1220"/>
    </row>
    <row r="3668" spans="1:8" x14ac:dyDescent="0.25">
      <c r="A3668" s="116">
        <v>45156</v>
      </c>
      <c r="B3668" s="1002" t="s">
        <v>10488</v>
      </c>
      <c r="C3668" s="13" t="s">
        <v>166</v>
      </c>
      <c r="D3668" s="782"/>
      <c r="E3668" s="22"/>
      <c r="F3668" s="19">
        <v>58755</v>
      </c>
      <c r="G3668" s="14">
        <f t="shared" si="66"/>
        <v>-58755</v>
      </c>
      <c r="H3668" s="1221"/>
    </row>
    <row r="3669" spans="1:8" x14ac:dyDescent="0.25">
      <c r="A3669" s="116">
        <v>45156</v>
      </c>
      <c r="B3669" s="21" t="s">
        <v>10076</v>
      </c>
      <c r="C3669" s="13" t="s">
        <v>168</v>
      </c>
      <c r="D3669" s="782" t="s">
        <v>10963</v>
      </c>
      <c r="E3669" s="22">
        <v>16864</v>
      </c>
      <c r="F3669" s="19"/>
      <c r="G3669" s="14">
        <f t="shared" si="66"/>
        <v>16864</v>
      </c>
      <c r="H3669" s="1000"/>
    </row>
    <row r="3670" spans="1:8" x14ac:dyDescent="0.25">
      <c r="A3670" s="116">
        <v>45156</v>
      </c>
      <c r="B3670" s="21" t="s">
        <v>7886</v>
      </c>
      <c r="C3670" s="13" t="s">
        <v>168</v>
      </c>
      <c r="D3670" s="782" t="s">
        <v>10962</v>
      </c>
      <c r="E3670" s="22">
        <v>10980</v>
      </c>
      <c r="F3670" s="19"/>
      <c r="G3670" s="14">
        <f t="shared" si="66"/>
        <v>10980</v>
      </c>
      <c r="H3670" s="1000"/>
    </row>
    <row r="3671" spans="1:8" x14ac:dyDescent="0.25">
      <c r="A3671" s="116">
        <v>45157</v>
      </c>
      <c r="B3671" s="21" t="s">
        <v>9516</v>
      </c>
      <c r="C3671" s="13" t="s">
        <v>164</v>
      </c>
      <c r="D3671" s="782" t="s">
        <v>10954</v>
      </c>
      <c r="E3671" s="22">
        <v>4370</v>
      </c>
      <c r="F3671" s="19"/>
      <c r="G3671" s="14">
        <f t="shared" si="66"/>
        <v>4370</v>
      </c>
      <c r="H3671" s="1001"/>
    </row>
    <row r="3672" spans="1:8" x14ac:dyDescent="0.25">
      <c r="A3672" s="116">
        <v>45159</v>
      </c>
      <c r="B3672" s="21" t="s">
        <v>10260</v>
      </c>
      <c r="C3672" s="13" t="s">
        <v>8483</v>
      </c>
      <c r="D3672" s="782" t="s">
        <v>10947</v>
      </c>
      <c r="E3672" s="22">
        <v>25073</v>
      </c>
      <c r="F3672" s="19"/>
      <c r="G3672" s="14">
        <f t="shared" si="66"/>
        <v>25073</v>
      </c>
      <c r="H3672" s="13"/>
    </row>
    <row r="3673" spans="1:8" x14ac:dyDescent="0.25">
      <c r="A3673" s="116">
        <v>45159</v>
      </c>
      <c r="B3673" s="1002" t="s">
        <v>10488</v>
      </c>
      <c r="C3673" s="13" t="s">
        <v>8483</v>
      </c>
      <c r="D3673" s="782" t="s">
        <v>10948</v>
      </c>
      <c r="E3673" s="22">
        <v>246912</v>
      </c>
      <c r="F3673" s="19"/>
      <c r="G3673" s="14">
        <f t="shared" si="66"/>
        <v>246912</v>
      </c>
      <c r="H3673" s="13"/>
    </row>
    <row r="3674" spans="1:8" x14ac:dyDescent="0.25">
      <c r="A3674" s="116">
        <v>45159</v>
      </c>
      <c r="B3674" s="21" t="s">
        <v>10405</v>
      </c>
      <c r="C3674" s="13" t="s">
        <v>8483</v>
      </c>
      <c r="D3674" s="782" t="s">
        <v>10949</v>
      </c>
      <c r="E3674" s="22">
        <v>37586</v>
      </c>
      <c r="F3674" s="19"/>
      <c r="G3674" s="14">
        <f t="shared" si="66"/>
        <v>37586</v>
      </c>
      <c r="H3674" s="13"/>
    </row>
    <row r="3675" spans="1:8" x14ac:dyDescent="0.25">
      <c r="A3675" s="116">
        <v>45159</v>
      </c>
      <c r="B3675" s="21" t="s">
        <v>10341</v>
      </c>
      <c r="C3675" s="56" t="s">
        <v>8483</v>
      </c>
      <c r="D3675" s="782" t="s">
        <v>10950</v>
      </c>
      <c r="E3675" s="22">
        <v>197733</v>
      </c>
      <c r="F3675" s="113"/>
      <c r="G3675" s="14">
        <f t="shared" si="66"/>
        <v>197733</v>
      </c>
      <c r="H3675" s="13"/>
    </row>
    <row r="3676" spans="1:8" x14ac:dyDescent="0.25">
      <c r="A3676" s="116">
        <v>45159</v>
      </c>
      <c r="B3676" s="1002" t="s">
        <v>10488</v>
      </c>
      <c r="C3676" s="13" t="s">
        <v>166</v>
      </c>
      <c r="D3676" s="1003" t="s">
        <v>11049</v>
      </c>
      <c r="E3676" s="799">
        <v>28250</v>
      </c>
      <c r="F3676" s="220"/>
      <c r="G3676" s="800">
        <f t="shared" si="66"/>
        <v>28250</v>
      </c>
      <c r="H3676" s="56"/>
    </row>
    <row r="3677" spans="1:8" x14ac:dyDescent="0.25">
      <c r="A3677" s="116">
        <v>45160</v>
      </c>
      <c r="B3677" s="1002" t="s">
        <v>10488</v>
      </c>
      <c r="C3677" s="7" t="s">
        <v>164</v>
      </c>
      <c r="D3677" s="1003" t="s">
        <v>11159</v>
      </c>
      <c r="E3677" s="799">
        <v>7210</v>
      </c>
      <c r="F3677" s="220"/>
      <c r="G3677" s="800">
        <f t="shared" si="66"/>
        <v>7210</v>
      </c>
      <c r="H3677" s="56"/>
    </row>
    <row r="3678" spans="1:8" x14ac:dyDescent="0.25">
      <c r="A3678" s="116">
        <v>45161</v>
      </c>
      <c r="B3678" s="1002" t="s">
        <v>10686</v>
      </c>
      <c r="C3678" s="7" t="s">
        <v>180</v>
      </c>
      <c r="D3678" s="1003" t="s">
        <v>11039</v>
      </c>
      <c r="E3678" s="799">
        <v>268800</v>
      </c>
      <c r="F3678" s="220"/>
      <c r="G3678" s="800">
        <f t="shared" si="66"/>
        <v>268800</v>
      </c>
      <c r="H3678" s="56"/>
    </row>
    <row r="3679" spans="1:8" x14ac:dyDescent="0.25">
      <c r="A3679" s="116">
        <v>45161</v>
      </c>
      <c r="B3679" s="1002" t="s">
        <v>10686</v>
      </c>
      <c r="C3679" s="7" t="s">
        <v>180</v>
      </c>
      <c r="D3679" s="1003" t="s">
        <v>11040</v>
      </c>
      <c r="E3679" s="799">
        <v>1415820</v>
      </c>
      <c r="F3679" s="220"/>
      <c r="G3679" s="800">
        <f t="shared" si="66"/>
        <v>1415820</v>
      </c>
      <c r="H3679" s="56"/>
    </row>
    <row r="3680" spans="1:8" x14ac:dyDescent="0.25">
      <c r="A3680" s="116">
        <v>45161</v>
      </c>
      <c r="B3680" s="1002" t="s">
        <v>10686</v>
      </c>
      <c r="C3680" s="7" t="s">
        <v>168</v>
      </c>
      <c r="D3680" s="1003" t="s">
        <v>11041</v>
      </c>
      <c r="E3680" s="799">
        <v>104470</v>
      </c>
      <c r="F3680" s="220"/>
      <c r="G3680" s="800">
        <f t="shared" si="66"/>
        <v>104470</v>
      </c>
      <c r="H3680" s="56"/>
    </row>
    <row r="3681" spans="1:8" x14ac:dyDescent="0.25">
      <c r="A3681" s="116">
        <v>45161</v>
      </c>
      <c r="B3681" s="1002" t="s">
        <v>10488</v>
      </c>
      <c r="C3681" s="7" t="s">
        <v>168</v>
      </c>
      <c r="D3681" s="1003" t="s">
        <v>11042</v>
      </c>
      <c r="E3681" s="799">
        <v>14520</v>
      </c>
      <c r="F3681" s="220"/>
      <c r="G3681" s="800">
        <f t="shared" si="66"/>
        <v>14520</v>
      </c>
      <c r="H3681" s="56"/>
    </row>
    <row r="3682" spans="1:8" ht="16.5" thickBot="1" x14ac:dyDescent="0.3">
      <c r="A3682" s="116">
        <v>45161</v>
      </c>
      <c r="B3682" s="1002" t="s">
        <v>10681</v>
      </c>
      <c r="C3682" s="7" t="s">
        <v>168</v>
      </c>
      <c r="D3682" s="1003" t="s">
        <v>11043</v>
      </c>
      <c r="E3682" s="799">
        <v>22800</v>
      </c>
      <c r="F3682" s="220"/>
      <c r="G3682" s="800">
        <f t="shared" si="66"/>
        <v>22800</v>
      </c>
      <c r="H3682" s="56"/>
    </row>
    <row r="3683" spans="1:8" x14ac:dyDescent="0.25">
      <c r="A3683" s="116">
        <v>45161</v>
      </c>
      <c r="B3683" s="1002" t="s">
        <v>9615</v>
      </c>
      <c r="C3683" s="1004" t="s">
        <v>8483</v>
      </c>
      <c r="D3683" s="1003"/>
      <c r="E3683" s="799"/>
      <c r="F3683" s="801">
        <v>28019</v>
      </c>
      <c r="G3683" s="800">
        <f t="shared" si="66"/>
        <v>-28019</v>
      </c>
      <c r="H3683" s="1250" t="s">
        <v>10960</v>
      </c>
    </row>
    <row r="3684" spans="1:8" x14ac:dyDescent="0.25">
      <c r="A3684" s="116">
        <v>45161</v>
      </c>
      <c r="B3684" s="1002" t="s">
        <v>10405</v>
      </c>
      <c r="C3684" s="146" t="s">
        <v>8483</v>
      </c>
      <c r="D3684" s="1003"/>
      <c r="E3684" s="799"/>
      <c r="F3684" s="148">
        <v>112135</v>
      </c>
      <c r="G3684" s="800">
        <f t="shared" si="66"/>
        <v>-112135</v>
      </c>
      <c r="H3684" s="1251"/>
    </row>
    <row r="3685" spans="1:8" x14ac:dyDescent="0.25">
      <c r="A3685" s="116">
        <v>45161</v>
      </c>
      <c r="B3685" s="21" t="s">
        <v>9463</v>
      </c>
      <c r="C3685" s="146" t="s">
        <v>8483</v>
      </c>
      <c r="D3685" s="1003"/>
      <c r="E3685" s="799"/>
      <c r="F3685" s="148">
        <v>22065</v>
      </c>
      <c r="G3685" s="800">
        <f t="shared" si="66"/>
        <v>-22065</v>
      </c>
      <c r="H3685" s="1251"/>
    </row>
    <row r="3686" spans="1:8" x14ac:dyDescent="0.25">
      <c r="A3686" s="116">
        <v>45161</v>
      </c>
      <c r="B3686" s="1002" t="s">
        <v>10260</v>
      </c>
      <c r="C3686" s="146" t="s">
        <v>8483</v>
      </c>
      <c r="D3686" s="1003"/>
      <c r="E3686" s="799"/>
      <c r="F3686" s="148">
        <v>300000</v>
      </c>
      <c r="G3686" s="800">
        <f t="shared" si="66"/>
        <v>-300000</v>
      </c>
      <c r="H3686" s="1251"/>
    </row>
    <row r="3687" spans="1:8" x14ac:dyDescent="0.25">
      <c r="A3687" s="116">
        <v>45161</v>
      </c>
      <c r="B3687" s="1002" t="s">
        <v>10488</v>
      </c>
      <c r="C3687" s="146" t="s">
        <v>8483</v>
      </c>
      <c r="D3687" s="1003"/>
      <c r="E3687" s="799"/>
      <c r="F3687" s="148">
        <v>200000</v>
      </c>
      <c r="G3687" s="800">
        <f t="shared" si="66"/>
        <v>-200000</v>
      </c>
      <c r="H3687" s="1251"/>
    </row>
    <row r="3688" spans="1:8" ht="16.5" thickBot="1" x14ac:dyDescent="0.3">
      <c r="A3688" s="116">
        <v>45161</v>
      </c>
      <c r="B3688" s="1002" t="s">
        <v>10341</v>
      </c>
      <c r="C3688" s="1005" t="s">
        <v>8483</v>
      </c>
      <c r="D3688" s="1003"/>
      <c r="E3688" s="799"/>
      <c r="F3688" s="802">
        <v>337781</v>
      </c>
      <c r="G3688" s="800">
        <f t="shared" si="66"/>
        <v>-337781</v>
      </c>
      <c r="H3688" s="1252"/>
    </row>
    <row r="3689" spans="1:8" ht="17.25" customHeight="1" x14ac:dyDescent="0.25">
      <c r="A3689" s="116">
        <v>45161</v>
      </c>
      <c r="B3689" s="1002" t="s">
        <v>10681</v>
      </c>
      <c r="C3689" s="7" t="s">
        <v>7538</v>
      </c>
      <c r="D3689" s="1003" t="s">
        <v>11056</v>
      </c>
      <c r="E3689" s="799">
        <v>334758</v>
      </c>
      <c r="F3689" s="220"/>
      <c r="G3689" s="800">
        <f t="shared" si="66"/>
        <v>334758</v>
      </c>
      <c r="H3689" s="312"/>
    </row>
    <row r="3690" spans="1:8" ht="17.25" customHeight="1" x14ac:dyDescent="0.25">
      <c r="A3690" s="116">
        <v>45162</v>
      </c>
      <c r="B3690" s="1002" t="s">
        <v>10405</v>
      </c>
      <c r="C3690" s="7" t="s">
        <v>7538</v>
      </c>
      <c r="D3690" s="1003" t="s">
        <v>11057</v>
      </c>
      <c r="E3690" s="799">
        <v>82636</v>
      </c>
      <c r="F3690" s="220"/>
      <c r="G3690" s="800">
        <f t="shared" si="66"/>
        <v>82636</v>
      </c>
      <c r="H3690" s="312"/>
    </row>
    <row r="3691" spans="1:8" ht="17.25" customHeight="1" x14ac:dyDescent="0.25">
      <c r="A3691" s="116">
        <v>45162</v>
      </c>
      <c r="B3691" s="1002" t="s">
        <v>10488</v>
      </c>
      <c r="C3691" s="13" t="s">
        <v>166</v>
      </c>
      <c r="D3691" s="1003" t="s">
        <v>11316</v>
      </c>
      <c r="E3691" s="799">
        <v>3350</v>
      </c>
      <c r="F3691" s="220"/>
      <c r="G3691" s="800">
        <f t="shared" si="66"/>
        <v>3350</v>
      </c>
      <c r="H3691" s="312"/>
    </row>
    <row r="3692" spans="1:8" ht="17.25" customHeight="1" x14ac:dyDescent="0.25">
      <c r="A3692" s="116">
        <v>45162</v>
      </c>
      <c r="B3692" s="1002" t="s">
        <v>10681</v>
      </c>
      <c r="C3692" s="13" t="s">
        <v>166</v>
      </c>
      <c r="D3692" s="1003" t="s">
        <v>11912</v>
      </c>
      <c r="E3692" s="799">
        <v>45000</v>
      </c>
      <c r="F3692" s="220"/>
      <c r="G3692" s="800">
        <f t="shared" si="66"/>
        <v>45000</v>
      </c>
      <c r="H3692" s="312"/>
    </row>
    <row r="3693" spans="1:8" ht="17.25" customHeight="1" x14ac:dyDescent="0.25">
      <c r="A3693" s="116">
        <v>45163</v>
      </c>
      <c r="B3693" s="1002" t="s">
        <v>10488</v>
      </c>
      <c r="C3693" s="7" t="s">
        <v>164</v>
      </c>
      <c r="D3693" s="1003" t="s">
        <v>11160</v>
      </c>
      <c r="E3693" s="799">
        <v>7714</v>
      </c>
      <c r="F3693" s="220"/>
      <c r="G3693" s="800">
        <f t="shared" si="66"/>
        <v>7714</v>
      </c>
      <c r="H3693" s="312"/>
    </row>
    <row r="3694" spans="1:8" x14ac:dyDescent="0.25">
      <c r="A3694" s="116">
        <v>45163</v>
      </c>
      <c r="B3694" s="21" t="s">
        <v>10580</v>
      </c>
      <c r="C3694" s="13" t="s">
        <v>166</v>
      </c>
      <c r="D3694" s="782" t="s">
        <v>10964</v>
      </c>
      <c r="E3694" s="22">
        <v>12500</v>
      </c>
      <c r="F3694" s="114"/>
      <c r="G3694" s="800">
        <f t="shared" si="66"/>
        <v>12500</v>
      </c>
      <c r="H3694" s="13"/>
    </row>
    <row r="3695" spans="1:8" x14ac:dyDescent="0.25">
      <c r="A3695" s="116">
        <v>45163</v>
      </c>
      <c r="B3695" s="21" t="s">
        <v>10681</v>
      </c>
      <c r="C3695" s="57" t="s">
        <v>168</v>
      </c>
      <c r="D3695" s="782" t="s">
        <v>11044</v>
      </c>
      <c r="E3695" s="799">
        <v>13500</v>
      </c>
      <c r="F3695" s="220"/>
      <c r="G3695" s="800">
        <f t="shared" si="66"/>
        <v>13500</v>
      </c>
      <c r="H3695" s="56"/>
    </row>
    <row r="3696" spans="1:8" ht="16.5" thickBot="1" x14ac:dyDescent="0.3">
      <c r="A3696" s="116">
        <v>45163</v>
      </c>
      <c r="B3696" s="21" t="s">
        <v>9463</v>
      </c>
      <c r="C3696" s="57" t="s">
        <v>2212</v>
      </c>
      <c r="D3696" s="782" t="s">
        <v>11054</v>
      </c>
      <c r="E3696" s="799">
        <v>105000</v>
      </c>
      <c r="F3696" s="220"/>
      <c r="G3696" s="800">
        <f t="shared" si="66"/>
        <v>105000</v>
      </c>
      <c r="H3696" s="56" t="s">
        <v>11055</v>
      </c>
    </row>
    <row r="3697" spans="1:8" x14ac:dyDescent="0.25">
      <c r="A3697" s="116">
        <v>45164</v>
      </c>
      <c r="B3697" s="21" t="s">
        <v>9463</v>
      </c>
      <c r="C3697" s="13" t="s">
        <v>169</v>
      </c>
      <c r="D3697" s="782"/>
      <c r="E3697" s="799"/>
      <c r="F3697" s="801">
        <v>200204</v>
      </c>
      <c r="G3697" s="800">
        <f t="shared" si="66"/>
        <v>-200204</v>
      </c>
      <c r="H3697" s="1258" t="s">
        <v>10968</v>
      </c>
    </row>
    <row r="3698" spans="1:8" x14ac:dyDescent="0.25">
      <c r="A3698" s="116">
        <v>45164</v>
      </c>
      <c r="B3698" s="21" t="s">
        <v>10076</v>
      </c>
      <c r="C3698" s="13" t="s">
        <v>169</v>
      </c>
      <c r="D3698" s="782"/>
      <c r="E3698" s="799"/>
      <c r="F3698" s="148">
        <v>23382</v>
      </c>
      <c r="G3698" s="800">
        <f t="shared" si="66"/>
        <v>-23382</v>
      </c>
      <c r="H3698" s="1259"/>
    </row>
    <row r="3699" spans="1:8" x14ac:dyDescent="0.25">
      <c r="A3699" s="116">
        <v>45164</v>
      </c>
      <c r="B3699" s="21" t="s">
        <v>10095</v>
      </c>
      <c r="C3699" s="13" t="s">
        <v>169</v>
      </c>
      <c r="D3699" s="782"/>
      <c r="E3699" s="799"/>
      <c r="F3699" s="148">
        <v>37222</v>
      </c>
      <c r="G3699" s="800">
        <f t="shared" si="66"/>
        <v>-37222</v>
      </c>
      <c r="H3699" s="1259"/>
    </row>
    <row r="3700" spans="1:8" x14ac:dyDescent="0.25">
      <c r="A3700" s="116">
        <v>45164</v>
      </c>
      <c r="B3700" s="21" t="s">
        <v>10405</v>
      </c>
      <c r="C3700" s="13" t="s">
        <v>169</v>
      </c>
      <c r="D3700" s="782"/>
      <c r="E3700" s="799"/>
      <c r="F3700" s="148">
        <v>129892</v>
      </c>
      <c r="G3700" s="800">
        <f t="shared" si="66"/>
        <v>-129892</v>
      </c>
      <c r="H3700" s="1259"/>
    </row>
    <row r="3701" spans="1:8" ht="16.5" thickBot="1" x14ac:dyDescent="0.3">
      <c r="A3701" s="116">
        <v>45164</v>
      </c>
      <c r="B3701" s="21" t="s">
        <v>10681</v>
      </c>
      <c r="C3701" s="13" t="s">
        <v>169</v>
      </c>
      <c r="D3701" s="782"/>
      <c r="E3701" s="799"/>
      <c r="F3701" s="802">
        <v>7300</v>
      </c>
      <c r="G3701" s="800">
        <f t="shared" si="66"/>
        <v>-7300</v>
      </c>
      <c r="H3701" s="1260"/>
    </row>
    <row r="3702" spans="1:8" ht="16.5" thickBot="1" x14ac:dyDescent="0.3">
      <c r="A3702" s="116">
        <v>45164</v>
      </c>
      <c r="B3702" s="21" t="s">
        <v>10681</v>
      </c>
      <c r="C3702" s="13" t="s">
        <v>169</v>
      </c>
      <c r="D3702" s="782"/>
      <c r="E3702" s="22"/>
      <c r="F3702" s="114">
        <v>280</v>
      </c>
      <c r="G3702" s="14">
        <f t="shared" si="66"/>
        <v>-280</v>
      </c>
      <c r="H3702" s="13" t="s">
        <v>5019</v>
      </c>
    </row>
    <row r="3703" spans="1:8" x14ac:dyDescent="0.25">
      <c r="A3703" s="116">
        <v>45164</v>
      </c>
      <c r="B3703" s="21" t="s">
        <v>10076</v>
      </c>
      <c r="C3703" s="13" t="s">
        <v>1816</v>
      </c>
      <c r="D3703" s="782"/>
      <c r="E3703" s="799"/>
      <c r="F3703" s="801">
        <v>73080</v>
      </c>
      <c r="G3703" s="800">
        <f t="shared" si="66"/>
        <v>-73080</v>
      </c>
      <c r="H3703" s="1239" t="s">
        <v>10988</v>
      </c>
    </row>
    <row r="3704" spans="1:8" x14ac:dyDescent="0.25">
      <c r="A3704" s="116">
        <v>45164</v>
      </c>
      <c r="B3704" s="21" t="s">
        <v>10405</v>
      </c>
      <c r="C3704" s="13" t="s">
        <v>1816</v>
      </c>
      <c r="D3704" s="782"/>
      <c r="E3704" s="799"/>
      <c r="F3704" s="148">
        <v>4870</v>
      </c>
      <c r="G3704" s="800">
        <f t="shared" si="66"/>
        <v>-4870</v>
      </c>
      <c r="H3704" s="1240"/>
    </row>
    <row r="3705" spans="1:8" ht="16.5" thickBot="1" x14ac:dyDescent="0.3">
      <c r="A3705" s="116">
        <v>45164</v>
      </c>
      <c r="B3705" s="21" t="s">
        <v>11021</v>
      </c>
      <c r="C3705" s="13" t="s">
        <v>1816</v>
      </c>
      <c r="D3705" s="782"/>
      <c r="E3705" s="971"/>
      <c r="F3705" s="802">
        <v>75050</v>
      </c>
      <c r="G3705" s="998">
        <f t="shared" si="66"/>
        <v>-75050</v>
      </c>
      <c r="H3705" s="1241"/>
    </row>
    <row r="3706" spans="1:8" ht="21" x14ac:dyDescent="0.25">
      <c r="A3706" s="116">
        <v>45164</v>
      </c>
      <c r="B3706" s="21" t="s">
        <v>10681</v>
      </c>
      <c r="C3706" s="13" t="s">
        <v>169</v>
      </c>
      <c r="D3706" s="782" t="s">
        <v>11059</v>
      </c>
      <c r="E3706" s="971">
        <v>178080</v>
      </c>
      <c r="F3706" s="19"/>
      <c r="G3706" s="998">
        <f t="shared" si="66"/>
        <v>178080</v>
      </c>
      <c r="H3706" s="1065"/>
    </row>
    <row r="3707" spans="1:8" ht="21" x14ac:dyDescent="0.25">
      <c r="A3707" s="116">
        <v>45164</v>
      </c>
      <c r="B3707" s="21" t="s">
        <v>9463</v>
      </c>
      <c r="C3707" s="13" t="s">
        <v>169</v>
      </c>
      <c r="D3707" s="782" t="s">
        <v>9439</v>
      </c>
      <c r="E3707" s="971">
        <v>73333</v>
      </c>
      <c r="F3707" s="19"/>
      <c r="G3707" s="998">
        <f t="shared" si="66"/>
        <v>73333</v>
      </c>
      <c r="H3707" s="1065"/>
    </row>
    <row r="3708" spans="1:8" ht="17.25" customHeight="1" x14ac:dyDescent="0.25">
      <c r="A3708" s="116">
        <v>45166</v>
      </c>
      <c r="B3708" s="21" t="s">
        <v>10488</v>
      </c>
      <c r="C3708" s="13" t="s">
        <v>8483</v>
      </c>
      <c r="D3708" s="782" t="s">
        <v>11045</v>
      </c>
      <c r="E3708" s="799">
        <v>37567</v>
      </c>
      <c r="F3708" s="19"/>
      <c r="G3708" s="800">
        <f t="shared" si="66"/>
        <v>37567</v>
      </c>
      <c r="H3708" s="1065"/>
    </row>
    <row r="3709" spans="1:8" ht="17.25" customHeight="1" x14ac:dyDescent="0.25">
      <c r="A3709" s="116">
        <v>45166</v>
      </c>
      <c r="B3709" s="21" t="s">
        <v>9463</v>
      </c>
      <c r="C3709" s="13" t="s">
        <v>8483</v>
      </c>
      <c r="D3709" s="782" t="s">
        <v>11046</v>
      </c>
      <c r="E3709" s="799">
        <v>29368</v>
      </c>
      <c r="F3709" s="19"/>
      <c r="G3709" s="800">
        <f t="shared" si="66"/>
        <v>29368</v>
      </c>
      <c r="H3709" s="1065"/>
    </row>
    <row r="3710" spans="1:8" ht="17.25" customHeight="1" x14ac:dyDescent="0.25">
      <c r="A3710" s="116">
        <v>45166</v>
      </c>
      <c r="B3710" s="21" t="s">
        <v>10341</v>
      </c>
      <c r="C3710" s="13" t="s">
        <v>8483</v>
      </c>
      <c r="D3710" s="782" t="s">
        <v>11047</v>
      </c>
      <c r="E3710" s="22">
        <v>275805</v>
      </c>
      <c r="F3710" s="19"/>
      <c r="G3710" s="14">
        <f t="shared" si="66"/>
        <v>275805</v>
      </c>
      <c r="H3710" s="1065"/>
    </row>
    <row r="3711" spans="1:8" ht="17.25" customHeight="1" x14ac:dyDescent="0.25">
      <c r="A3711" s="116">
        <v>45166</v>
      </c>
      <c r="B3711" s="21" t="s">
        <v>10686</v>
      </c>
      <c r="C3711" s="13" t="s">
        <v>8483</v>
      </c>
      <c r="D3711" s="782" t="s">
        <v>11048</v>
      </c>
      <c r="E3711" s="22">
        <v>1759647</v>
      </c>
      <c r="F3711" s="19"/>
      <c r="G3711" s="14">
        <f t="shared" si="66"/>
        <v>1759647</v>
      </c>
      <c r="H3711" s="1065"/>
    </row>
    <row r="3712" spans="1:8" ht="17.25" customHeight="1" x14ac:dyDescent="0.25">
      <c r="A3712" s="116">
        <v>45166</v>
      </c>
      <c r="B3712" s="21" t="s">
        <v>9516</v>
      </c>
      <c r="C3712" s="13" t="s">
        <v>6556</v>
      </c>
      <c r="D3712" s="782" t="s">
        <v>11053</v>
      </c>
      <c r="E3712" s="290">
        <v>18000</v>
      </c>
      <c r="F3712" s="115"/>
      <c r="G3712" s="977">
        <f t="shared" si="66"/>
        <v>18000</v>
      </c>
      <c r="H3712" s="1065"/>
    </row>
    <row r="3713" spans="1:8" ht="17.25" customHeight="1" x14ac:dyDescent="0.25">
      <c r="A3713" s="116">
        <v>45167</v>
      </c>
      <c r="B3713" s="21" t="s">
        <v>10488</v>
      </c>
      <c r="C3713" s="13" t="s">
        <v>166</v>
      </c>
      <c r="D3713" s="782" t="s">
        <v>11050</v>
      </c>
      <c r="E3713" s="290">
        <v>32000</v>
      </c>
      <c r="F3713" s="115"/>
      <c r="G3713" s="977">
        <f t="shared" si="66"/>
        <v>32000</v>
      </c>
      <c r="H3713" s="1065"/>
    </row>
    <row r="3714" spans="1:8" ht="17.25" customHeight="1" x14ac:dyDescent="0.25">
      <c r="A3714" s="116">
        <v>45167</v>
      </c>
      <c r="B3714" s="21" t="s">
        <v>10580</v>
      </c>
      <c r="C3714" s="13" t="s">
        <v>166</v>
      </c>
      <c r="D3714" s="782" t="s">
        <v>11051</v>
      </c>
      <c r="E3714" s="290">
        <v>76455</v>
      </c>
      <c r="F3714" s="115"/>
      <c r="G3714" s="977">
        <f t="shared" si="66"/>
        <v>76455</v>
      </c>
      <c r="H3714" s="1065"/>
    </row>
    <row r="3715" spans="1:8" ht="17.25" customHeight="1" x14ac:dyDescent="0.25">
      <c r="A3715" s="116">
        <v>45167</v>
      </c>
      <c r="B3715" s="21" t="s">
        <v>10681</v>
      </c>
      <c r="C3715" s="13" t="s">
        <v>169</v>
      </c>
      <c r="D3715" s="782" t="s">
        <v>11060</v>
      </c>
      <c r="E3715" s="290">
        <v>85500</v>
      </c>
      <c r="F3715" s="115"/>
      <c r="G3715" s="977">
        <f t="shared" si="66"/>
        <v>85500</v>
      </c>
      <c r="H3715" s="1065"/>
    </row>
    <row r="3716" spans="1:8" ht="17.25" customHeight="1" x14ac:dyDescent="0.25">
      <c r="A3716" s="116">
        <v>45167</v>
      </c>
      <c r="B3716" s="21" t="s">
        <v>10686</v>
      </c>
      <c r="C3716" s="13" t="s">
        <v>169</v>
      </c>
      <c r="D3716" s="782" t="s">
        <v>11061</v>
      </c>
      <c r="E3716" s="290">
        <v>85500</v>
      </c>
      <c r="F3716" s="115"/>
      <c r="G3716" s="977">
        <f t="shared" si="66"/>
        <v>85500</v>
      </c>
      <c r="H3716" s="1065"/>
    </row>
    <row r="3717" spans="1:8" ht="17.25" customHeight="1" x14ac:dyDescent="0.25">
      <c r="A3717" s="116">
        <v>45168</v>
      </c>
      <c r="B3717" s="21" t="s">
        <v>10341</v>
      </c>
      <c r="C3717" s="13" t="s">
        <v>168</v>
      </c>
      <c r="D3717" s="782" t="s">
        <v>11126</v>
      </c>
      <c r="E3717" s="290">
        <v>529131</v>
      </c>
      <c r="F3717" s="115"/>
      <c r="G3717" s="977">
        <f t="shared" si="66"/>
        <v>529131</v>
      </c>
      <c r="H3717" s="1065"/>
    </row>
    <row r="3718" spans="1:8" x14ac:dyDescent="0.25">
      <c r="A3718" s="116">
        <v>45168</v>
      </c>
      <c r="B3718" s="21" t="s">
        <v>8122</v>
      </c>
      <c r="C3718" s="13" t="s">
        <v>8170</v>
      </c>
      <c r="D3718" s="782"/>
      <c r="E3718" s="290"/>
      <c r="F3718" s="115">
        <v>800000</v>
      </c>
      <c r="G3718" s="977">
        <f t="shared" si="66"/>
        <v>-800000</v>
      </c>
      <c r="H3718" s="13" t="s">
        <v>10831</v>
      </c>
    </row>
    <row r="3719" spans="1:8" x14ac:dyDescent="0.25">
      <c r="A3719" s="116">
        <v>45168</v>
      </c>
      <c r="B3719" s="21" t="s">
        <v>8122</v>
      </c>
      <c r="C3719" s="13" t="s">
        <v>8170</v>
      </c>
      <c r="D3719" s="782"/>
      <c r="E3719" s="22"/>
      <c r="F3719" s="19">
        <v>200000</v>
      </c>
      <c r="G3719" s="14">
        <f t="shared" si="66"/>
        <v>-200000</v>
      </c>
      <c r="H3719" s="13" t="s">
        <v>11029</v>
      </c>
    </row>
    <row r="3720" spans="1:8" x14ac:dyDescent="0.25">
      <c r="A3720" s="116">
        <v>45168</v>
      </c>
      <c r="B3720" s="21" t="s">
        <v>8122</v>
      </c>
      <c r="C3720" s="13" t="s">
        <v>8170</v>
      </c>
      <c r="D3720" s="782"/>
      <c r="E3720" s="22"/>
      <c r="F3720" s="19">
        <v>202000</v>
      </c>
      <c r="G3720" s="14">
        <f t="shared" si="66"/>
        <v>-202000</v>
      </c>
      <c r="H3720" s="13" t="s">
        <v>11030</v>
      </c>
    </row>
    <row r="3721" spans="1:8" x14ac:dyDescent="0.25">
      <c r="A3721" s="116">
        <v>45168</v>
      </c>
      <c r="B3721" s="21" t="s">
        <v>8122</v>
      </c>
      <c r="C3721" s="13" t="s">
        <v>8170</v>
      </c>
      <c r="D3721" s="782"/>
      <c r="E3721" s="22"/>
      <c r="F3721" s="19">
        <v>148000</v>
      </c>
      <c r="G3721" s="14">
        <f t="shared" si="66"/>
        <v>-148000</v>
      </c>
      <c r="H3721" s="13" t="s">
        <v>11031</v>
      </c>
    </row>
    <row r="3722" spans="1:8" x14ac:dyDescent="0.25">
      <c r="A3722" s="116">
        <v>45168</v>
      </c>
      <c r="B3722" s="21" t="s">
        <v>10681</v>
      </c>
      <c r="C3722" s="13" t="s">
        <v>7538</v>
      </c>
      <c r="D3722" s="782" t="s">
        <v>11042</v>
      </c>
      <c r="E3722" s="22">
        <v>32000</v>
      </c>
      <c r="F3722" s="19"/>
      <c r="G3722" s="14">
        <f t="shared" si="66"/>
        <v>32000</v>
      </c>
      <c r="H3722" s="13"/>
    </row>
    <row r="3723" spans="1:8" x14ac:dyDescent="0.25">
      <c r="A3723" s="116">
        <v>45169</v>
      </c>
      <c r="B3723" s="21" t="s">
        <v>9463</v>
      </c>
      <c r="C3723" s="13" t="s">
        <v>7538</v>
      </c>
      <c r="D3723" s="782" t="s">
        <v>11127</v>
      </c>
      <c r="E3723" s="22">
        <v>119294</v>
      </c>
      <c r="F3723" s="19"/>
      <c r="G3723" s="14">
        <f t="shared" si="66"/>
        <v>119294</v>
      </c>
      <c r="H3723" s="13"/>
    </row>
    <row r="3724" spans="1:8" x14ac:dyDescent="0.25">
      <c r="A3724" s="116">
        <v>45169</v>
      </c>
      <c r="B3724" s="21" t="s">
        <v>10686</v>
      </c>
      <c r="C3724" s="13" t="s">
        <v>8483</v>
      </c>
      <c r="D3724" s="782"/>
      <c r="E3724" s="22"/>
      <c r="F3724" s="19">
        <v>657900</v>
      </c>
      <c r="G3724" s="14">
        <f t="shared" si="66"/>
        <v>-657900</v>
      </c>
      <c r="H3724" s="13" t="s">
        <v>10346</v>
      </c>
    </row>
    <row r="3725" spans="1:8" x14ac:dyDescent="0.25">
      <c r="A3725" s="116">
        <v>45169</v>
      </c>
      <c r="B3725" s="21" t="s">
        <v>10580</v>
      </c>
      <c r="C3725" s="13" t="s">
        <v>166</v>
      </c>
      <c r="D3725" s="782" t="s">
        <v>11052</v>
      </c>
      <c r="E3725" s="22">
        <v>25300</v>
      </c>
      <c r="F3725" s="19"/>
      <c r="G3725" s="14">
        <f t="shared" si="66"/>
        <v>25300</v>
      </c>
      <c r="H3725" s="13"/>
    </row>
    <row r="3726" spans="1:8" x14ac:dyDescent="0.25">
      <c r="A3726" s="116">
        <v>45169</v>
      </c>
      <c r="B3726" s="21" t="s">
        <v>10580</v>
      </c>
      <c r="C3726" s="13" t="s">
        <v>164</v>
      </c>
      <c r="D3726" s="782" t="s">
        <v>11058</v>
      </c>
      <c r="E3726" s="22">
        <v>8079</v>
      </c>
      <c r="F3726" s="19"/>
      <c r="G3726" s="14">
        <f t="shared" si="66"/>
        <v>8079</v>
      </c>
      <c r="H3726" s="13"/>
    </row>
    <row r="3727" spans="1:8" x14ac:dyDescent="0.25">
      <c r="A3727" s="116">
        <v>45173</v>
      </c>
      <c r="B3727" s="21" t="s">
        <v>9463</v>
      </c>
      <c r="C3727" s="13" t="s">
        <v>7538</v>
      </c>
      <c r="D3727" s="782" t="s">
        <v>11128</v>
      </c>
      <c r="E3727" s="22">
        <v>119296</v>
      </c>
      <c r="F3727" s="19"/>
      <c r="G3727" s="14">
        <f t="shared" si="66"/>
        <v>119296</v>
      </c>
      <c r="H3727" s="56"/>
    </row>
    <row r="3728" spans="1:8" x14ac:dyDescent="0.25">
      <c r="A3728" s="116">
        <v>45174</v>
      </c>
      <c r="B3728" s="21" t="s">
        <v>10341</v>
      </c>
      <c r="C3728" s="13" t="s">
        <v>164</v>
      </c>
      <c r="D3728" s="782" t="s">
        <v>11161</v>
      </c>
      <c r="E3728" s="22">
        <v>9551</v>
      </c>
      <c r="F3728" s="19"/>
      <c r="G3728" s="14">
        <f t="shared" si="66"/>
        <v>9551</v>
      </c>
      <c r="H3728" s="56"/>
    </row>
    <row r="3729" spans="1:10" x14ac:dyDescent="0.25">
      <c r="A3729" s="116">
        <v>45174</v>
      </c>
      <c r="B3729" s="21" t="s">
        <v>10341</v>
      </c>
      <c r="C3729" s="13" t="s">
        <v>180</v>
      </c>
      <c r="D3729" s="782"/>
      <c r="E3729" s="22"/>
      <c r="F3729" s="19">
        <v>374080</v>
      </c>
      <c r="G3729" s="14">
        <f t="shared" si="66"/>
        <v>-374080</v>
      </c>
      <c r="H3729" s="1178" t="s">
        <v>11119</v>
      </c>
    </row>
    <row r="3730" spans="1:10" x14ac:dyDescent="0.25">
      <c r="A3730" s="116">
        <v>45174</v>
      </c>
      <c r="B3730" s="21" t="s">
        <v>10681</v>
      </c>
      <c r="C3730" s="13" t="s">
        <v>180</v>
      </c>
      <c r="D3730" s="782"/>
      <c r="E3730" s="22"/>
      <c r="F3730" s="19">
        <v>120960</v>
      </c>
      <c r="G3730" s="14">
        <f t="shared" si="66"/>
        <v>-120960</v>
      </c>
      <c r="H3730" s="1213"/>
    </row>
    <row r="3731" spans="1:10" x14ac:dyDescent="0.25">
      <c r="A3731" s="116">
        <v>45174</v>
      </c>
      <c r="B3731" s="21" t="s">
        <v>10488</v>
      </c>
      <c r="C3731" s="13" t="s">
        <v>180</v>
      </c>
      <c r="D3731" s="782"/>
      <c r="E3731" s="22"/>
      <c r="F3731" s="19">
        <v>4960</v>
      </c>
      <c r="G3731" s="14">
        <f t="shared" si="66"/>
        <v>-4960</v>
      </c>
      <c r="H3731" s="1179"/>
    </row>
    <row r="3732" spans="1:10" x14ac:dyDescent="0.25">
      <c r="A3732" s="116">
        <v>45173</v>
      </c>
      <c r="B3732" s="21" t="s">
        <v>11120</v>
      </c>
      <c r="C3732" s="13" t="s">
        <v>166</v>
      </c>
      <c r="D3732" s="782" t="s">
        <v>11150</v>
      </c>
      <c r="E3732" s="22">
        <v>23500</v>
      </c>
      <c r="F3732" s="19"/>
      <c r="G3732" s="14">
        <f t="shared" si="66"/>
        <v>23500</v>
      </c>
      <c r="H3732" s="972" t="s">
        <v>11152</v>
      </c>
    </row>
    <row r="3733" spans="1:10" x14ac:dyDescent="0.25">
      <c r="A3733" s="116">
        <v>45173</v>
      </c>
      <c r="B3733" s="21" t="s">
        <v>9463</v>
      </c>
      <c r="C3733" s="13" t="s">
        <v>169</v>
      </c>
      <c r="D3733" s="782" t="s">
        <v>11153</v>
      </c>
      <c r="E3733" s="22">
        <v>439558</v>
      </c>
      <c r="F3733" s="19"/>
      <c r="G3733" s="14">
        <f t="shared" si="66"/>
        <v>439558</v>
      </c>
      <c r="H3733" s="972"/>
    </row>
    <row r="3734" spans="1:10" x14ac:dyDescent="0.25">
      <c r="A3734" s="116">
        <v>45173</v>
      </c>
      <c r="B3734" s="21" t="s">
        <v>10686</v>
      </c>
      <c r="C3734" s="13" t="s">
        <v>12080</v>
      </c>
      <c r="D3734" s="782"/>
      <c r="E3734" s="22"/>
      <c r="F3734" s="19">
        <v>500000</v>
      </c>
      <c r="G3734" s="14">
        <f t="shared" si="66"/>
        <v>-500000</v>
      </c>
      <c r="H3734" s="972" t="s">
        <v>11109</v>
      </c>
    </row>
    <row r="3735" spans="1:10" x14ac:dyDescent="0.25">
      <c r="A3735" s="116">
        <v>45173</v>
      </c>
      <c r="B3735" s="21" t="s">
        <v>10686</v>
      </c>
      <c r="C3735" s="13" t="s">
        <v>12080</v>
      </c>
      <c r="D3735" s="782"/>
      <c r="E3735" s="22"/>
      <c r="F3735" s="19">
        <v>500000</v>
      </c>
      <c r="G3735" s="14">
        <f t="shared" si="66"/>
        <v>-500000</v>
      </c>
      <c r="H3735" s="972" t="s">
        <v>11110</v>
      </c>
    </row>
    <row r="3736" spans="1:10" x14ac:dyDescent="0.25">
      <c r="A3736" s="116">
        <v>45175</v>
      </c>
      <c r="B3736" s="21" t="s">
        <v>9463</v>
      </c>
      <c r="C3736" s="13" t="s">
        <v>169</v>
      </c>
      <c r="D3736" s="782" t="s">
        <v>11154</v>
      </c>
      <c r="E3736" s="22">
        <v>13278</v>
      </c>
      <c r="F3736" s="19"/>
      <c r="G3736" s="14">
        <f t="shared" si="66"/>
        <v>13278</v>
      </c>
      <c r="H3736" s="972"/>
    </row>
    <row r="3737" spans="1:10" x14ac:dyDescent="0.25">
      <c r="A3737" s="116">
        <v>45175</v>
      </c>
      <c r="B3737" s="21" t="s">
        <v>10095</v>
      </c>
      <c r="C3737" s="13" t="s">
        <v>169</v>
      </c>
      <c r="D3737" s="782" t="s">
        <v>11155</v>
      </c>
      <c r="E3737" s="22">
        <v>189003</v>
      </c>
      <c r="F3737" s="19"/>
      <c r="G3737" s="14">
        <f t="shared" si="66"/>
        <v>189003</v>
      </c>
      <c r="H3737" s="972"/>
    </row>
    <row r="3738" spans="1:10" x14ac:dyDescent="0.25">
      <c r="A3738" s="116">
        <v>45175</v>
      </c>
      <c r="B3738" s="21" t="s">
        <v>10488</v>
      </c>
      <c r="C3738" s="13" t="s">
        <v>166</v>
      </c>
      <c r="D3738" s="782" t="s">
        <v>11151</v>
      </c>
      <c r="E3738" s="22">
        <v>35715</v>
      </c>
      <c r="F3738" s="19"/>
      <c r="G3738" s="14">
        <f t="shared" si="66"/>
        <v>35715</v>
      </c>
      <c r="H3738" s="972"/>
    </row>
    <row r="3739" spans="1:10" x14ac:dyDescent="0.25">
      <c r="A3739" s="116">
        <v>45175</v>
      </c>
      <c r="B3739" s="21" t="s">
        <v>9463</v>
      </c>
      <c r="C3739" s="13" t="s">
        <v>169</v>
      </c>
      <c r="D3739" s="782"/>
      <c r="E3739" s="22"/>
      <c r="F3739" s="19">
        <v>36500</v>
      </c>
      <c r="G3739" s="14">
        <f t="shared" si="66"/>
        <v>-36500</v>
      </c>
      <c r="H3739" s="13" t="s">
        <v>11091</v>
      </c>
    </row>
    <row r="3740" spans="1:10" x14ac:dyDescent="0.25">
      <c r="A3740" s="116">
        <v>45175</v>
      </c>
      <c r="B3740" s="21" t="s">
        <v>10341</v>
      </c>
      <c r="C3740" s="13" t="s">
        <v>8483</v>
      </c>
      <c r="D3740" s="782" t="s">
        <v>11130</v>
      </c>
      <c r="E3740" s="22">
        <v>107536</v>
      </c>
      <c r="F3740" s="19"/>
      <c r="G3740" s="14">
        <f t="shared" si="66"/>
        <v>107536</v>
      </c>
      <c r="H3740" s="13"/>
    </row>
    <row r="3741" spans="1:10" x14ac:dyDescent="0.25">
      <c r="A3741" s="116">
        <v>45175</v>
      </c>
      <c r="B3741" s="21" t="s">
        <v>10488</v>
      </c>
      <c r="C3741" s="13" t="s">
        <v>4853</v>
      </c>
      <c r="D3741" s="782" t="s">
        <v>11157</v>
      </c>
      <c r="E3741" s="22">
        <v>50828</v>
      </c>
      <c r="F3741" s="19"/>
      <c r="G3741" s="14">
        <f t="shared" si="66"/>
        <v>50828</v>
      </c>
      <c r="H3741" s="13"/>
    </row>
    <row r="3742" spans="1:10" x14ac:dyDescent="0.25">
      <c r="A3742" s="116">
        <v>45175</v>
      </c>
      <c r="B3742" s="21" t="s">
        <v>11021</v>
      </c>
      <c r="C3742" s="13" t="s">
        <v>12078</v>
      </c>
      <c r="D3742" s="782"/>
      <c r="E3742" s="22"/>
      <c r="F3742" s="19">
        <v>938219</v>
      </c>
      <c r="G3742" s="14">
        <f t="shared" si="66"/>
        <v>-938219</v>
      </c>
      <c r="H3742" s="13" t="s">
        <v>11347</v>
      </c>
    </row>
    <row r="3743" spans="1:10" x14ac:dyDescent="0.25">
      <c r="A3743" s="116">
        <v>45175</v>
      </c>
      <c r="B3743" s="21" t="s">
        <v>11021</v>
      </c>
      <c r="C3743" s="13" t="s">
        <v>12078</v>
      </c>
      <c r="D3743" s="782" t="s">
        <v>11915</v>
      </c>
      <c r="E3743" s="22">
        <v>808745</v>
      </c>
      <c r="F3743" s="19"/>
      <c r="G3743" s="14">
        <f t="shared" si="66"/>
        <v>808745</v>
      </c>
      <c r="H3743" s="13"/>
    </row>
    <row r="3744" spans="1:10" ht="16.5" customHeight="1" x14ac:dyDescent="0.25">
      <c r="A3744" s="116">
        <v>45178</v>
      </c>
      <c r="B3744" s="21" t="s">
        <v>9463</v>
      </c>
      <c r="C3744" s="13" t="s">
        <v>7538</v>
      </c>
      <c r="D3744" s="782" t="s">
        <v>11129</v>
      </c>
      <c r="E3744" s="22">
        <v>222592</v>
      </c>
      <c r="F3744" s="19"/>
      <c r="G3744" s="14">
        <f t="shared" si="66"/>
        <v>222592</v>
      </c>
      <c r="H3744" s="13"/>
      <c r="J3744" s="134"/>
    </row>
    <row r="3745" spans="1:8" x14ac:dyDescent="0.25">
      <c r="A3745" s="116">
        <v>45178</v>
      </c>
      <c r="B3745" s="21" t="s">
        <v>10686</v>
      </c>
      <c r="C3745" s="13" t="s">
        <v>8483</v>
      </c>
      <c r="D3745" s="782"/>
      <c r="E3745" s="22"/>
      <c r="F3745" s="19">
        <v>1000000</v>
      </c>
      <c r="G3745" s="14">
        <f t="shared" si="66"/>
        <v>-1000000</v>
      </c>
      <c r="H3745" s="13" t="s">
        <v>11132</v>
      </c>
    </row>
    <row r="3746" spans="1:8" x14ac:dyDescent="0.25">
      <c r="A3746" s="116">
        <v>45178</v>
      </c>
      <c r="B3746" s="21" t="s">
        <v>10095</v>
      </c>
      <c r="C3746" s="13" t="s">
        <v>164</v>
      </c>
      <c r="D3746" s="782" t="s">
        <v>11162</v>
      </c>
      <c r="E3746" s="22">
        <v>6010</v>
      </c>
      <c r="F3746" s="19"/>
      <c r="G3746" s="14">
        <f t="shared" si="66"/>
        <v>6010</v>
      </c>
      <c r="H3746" s="13"/>
    </row>
    <row r="3747" spans="1:8" x14ac:dyDescent="0.25">
      <c r="A3747" s="116">
        <v>45178</v>
      </c>
      <c r="B3747" s="21" t="s">
        <v>10686</v>
      </c>
      <c r="C3747" s="13" t="s">
        <v>7538</v>
      </c>
      <c r="D3747" s="782" t="s">
        <v>11189</v>
      </c>
      <c r="E3747" s="22">
        <v>804137</v>
      </c>
      <c r="F3747" s="19"/>
      <c r="G3747" s="14">
        <f t="shared" si="66"/>
        <v>804137</v>
      </c>
      <c r="H3747" s="13"/>
    </row>
    <row r="3748" spans="1:8" x14ac:dyDescent="0.25">
      <c r="A3748" s="116">
        <v>45180</v>
      </c>
      <c r="B3748" s="21" t="s">
        <v>9463</v>
      </c>
      <c r="C3748" s="13" t="s">
        <v>7538</v>
      </c>
      <c r="D3748" s="782" t="s">
        <v>11190</v>
      </c>
      <c r="E3748" s="22">
        <v>119296</v>
      </c>
      <c r="F3748" s="19"/>
      <c r="G3748" s="14">
        <f t="shared" si="66"/>
        <v>119296</v>
      </c>
      <c r="H3748" s="13"/>
    </row>
    <row r="3749" spans="1:8" x14ac:dyDescent="0.25">
      <c r="A3749" s="116">
        <v>45180</v>
      </c>
      <c r="B3749" s="21" t="s">
        <v>10686</v>
      </c>
      <c r="C3749" s="13" t="s">
        <v>7538</v>
      </c>
      <c r="D3749" s="782" t="s">
        <v>11193</v>
      </c>
      <c r="E3749" s="22">
        <v>891939</v>
      </c>
      <c r="F3749" s="19"/>
      <c r="G3749" s="14">
        <f t="shared" si="66"/>
        <v>891939</v>
      </c>
      <c r="H3749" s="13"/>
    </row>
    <row r="3750" spans="1:8" x14ac:dyDescent="0.25">
      <c r="A3750" s="116">
        <v>45180</v>
      </c>
      <c r="B3750" s="21" t="s">
        <v>11191</v>
      </c>
      <c r="C3750" s="13" t="s">
        <v>7538</v>
      </c>
      <c r="D3750" s="782" t="s">
        <v>11192</v>
      </c>
      <c r="E3750" s="22">
        <v>235504</v>
      </c>
      <c r="F3750" s="19"/>
      <c r="G3750" s="14">
        <f t="shared" si="66"/>
        <v>235504</v>
      </c>
      <c r="H3750" s="13"/>
    </row>
    <row r="3751" spans="1:8" x14ac:dyDescent="0.25">
      <c r="A3751" s="116">
        <v>45180</v>
      </c>
      <c r="B3751" s="21" t="s">
        <v>10488</v>
      </c>
      <c r="C3751" s="13" t="s">
        <v>4853</v>
      </c>
      <c r="D3751" s="782" t="s">
        <v>11156</v>
      </c>
      <c r="E3751" s="22">
        <v>18336</v>
      </c>
      <c r="F3751" s="19"/>
      <c r="G3751" s="14">
        <f t="shared" si="66"/>
        <v>18336</v>
      </c>
      <c r="H3751" s="13"/>
    </row>
    <row r="3752" spans="1:8" x14ac:dyDescent="0.25">
      <c r="A3752" s="116">
        <v>45180</v>
      </c>
      <c r="B3752" s="21" t="s">
        <v>10488</v>
      </c>
      <c r="C3752" s="13" t="s">
        <v>166</v>
      </c>
      <c r="D3752" s="782" t="s">
        <v>11239</v>
      </c>
      <c r="E3752" s="22">
        <v>14940</v>
      </c>
      <c r="F3752" s="19"/>
      <c r="G3752" s="14">
        <f t="shared" si="66"/>
        <v>14940</v>
      </c>
      <c r="H3752" s="13"/>
    </row>
    <row r="3753" spans="1:8" x14ac:dyDescent="0.25">
      <c r="A3753" s="116">
        <v>45181</v>
      </c>
      <c r="B3753" s="21" t="s">
        <v>10686</v>
      </c>
      <c r="C3753" s="13" t="s">
        <v>168</v>
      </c>
      <c r="D3753" s="782" t="s">
        <v>11238</v>
      </c>
      <c r="E3753" s="22">
        <v>38500</v>
      </c>
      <c r="F3753" s="19"/>
      <c r="G3753" s="14">
        <f t="shared" si="66"/>
        <v>38500</v>
      </c>
      <c r="H3753" s="13"/>
    </row>
    <row r="3754" spans="1:8" x14ac:dyDescent="0.25">
      <c r="A3754" s="116">
        <v>45182</v>
      </c>
      <c r="B3754" s="21" t="s">
        <v>9516</v>
      </c>
      <c r="C3754" s="13" t="s">
        <v>6556</v>
      </c>
      <c r="D3754" s="782"/>
      <c r="E3754" s="22"/>
      <c r="F3754" s="19">
        <v>17000</v>
      </c>
      <c r="G3754" s="14">
        <f t="shared" si="66"/>
        <v>-17000</v>
      </c>
      <c r="H3754" s="13" t="s">
        <v>8278</v>
      </c>
    </row>
    <row r="3755" spans="1:8" x14ac:dyDescent="0.25">
      <c r="A3755" s="116">
        <v>45182</v>
      </c>
      <c r="B3755" s="21" t="s">
        <v>9516</v>
      </c>
      <c r="C3755" s="13" t="s">
        <v>6556</v>
      </c>
      <c r="D3755" s="782"/>
      <c r="E3755" s="22"/>
      <c r="F3755" s="19">
        <v>1000</v>
      </c>
      <c r="G3755" s="14">
        <f t="shared" si="66"/>
        <v>-1000</v>
      </c>
      <c r="H3755" s="13" t="s">
        <v>11226</v>
      </c>
    </row>
    <row r="3756" spans="1:8" x14ac:dyDescent="0.25">
      <c r="A3756" s="116">
        <v>45182</v>
      </c>
      <c r="B3756" s="21" t="s">
        <v>10686</v>
      </c>
      <c r="C3756" s="13" t="s">
        <v>168</v>
      </c>
      <c r="D3756" s="782" t="s">
        <v>11343</v>
      </c>
      <c r="E3756" s="22">
        <v>1600</v>
      </c>
      <c r="F3756" s="19"/>
      <c r="G3756" s="14">
        <f t="shared" si="66"/>
        <v>1600</v>
      </c>
      <c r="H3756" s="13"/>
    </row>
    <row r="3757" spans="1:8" x14ac:dyDescent="0.25">
      <c r="A3757" s="116">
        <v>45182</v>
      </c>
      <c r="B3757" s="21" t="s">
        <v>10686</v>
      </c>
      <c r="C3757" s="13" t="s">
        <v>168</v>
      </c>
      <c r="D3757" s="782" t="s">
        <v>11344</v>
      </c>
      <c r="E3757" s="22">
        <v>15000</v>
      </c>
      <c r="F3757" s="19"/>
      <c r="G3757" s="14">
        <f t="shared" si="66"/>
        <v>15000</v>
      </c>
      <c r="H3757" s="13"/>
    </row>
    <row r="3758" spans="1:8" x14ac:dyDescent="0.25">
      <c r="A3758" s="116">
        <v>45183</v>
      </c>
      <c r="B3758" s="21" t="s">
        <v>9463</v>
      </c>
      <c r="C3758" s="13" t="s">
        <v>164</v>
      </c>
      <c r="D3758" s="782" t="s">
        <v>11058</v>
      </c>
      <c r="E3758" s="22">
        <v>20807</v>
      </c>
      <c r="F3758" s="19"/>
      <c r="G3758" s="14">
        <f t="shared" si="66"/>
        <v>20807</v>
      </c>
      <c r="H3758" s="13"/>
    </row>
    <row r="3759" spans="1:8" x14ac:dyDescent="0.25">
      <c r="A3759" s="116">
        <v>45184</v>
      </c>
      <c r="B3759" s="21" t="s">
        <v>9463</v>
      </c>
      <c r="C3759" s="13" t="s">
        <v>7538</v>
      </c>
      <c r="D3759" s="782" t="s">
        <v>11322</v>
      </c>
      <c r="E3759" s="22">
        <v>103296</v>
      </c>
      <c r="F3759" s="19"/>
      <c r="G3759" s="14">
        <f t="shared" si="66"/>
        <v>103296</v>
      </c>
      <c r="H3759" s="13"/>
    </row>
    <row r="3760" spans="1:8" x14ac:dyDescent="0.25">
      <c r="A3760" s="116">
        <v>45184</v>
      </c>
      <c r="B3760" s="21" t="s">
        <v>10686</v>
      </c>
      <c r="C3760" s="13" t="s">
        <v>7538</v>
      </c>
      <c r="D3760" s="782" t="s">
        <v>11323</v>
      </c>
      <c r="E3760" s="22">
        <v>804137</v>
      </c>
      <c r="F3760" s="19"/>
      <c r="G3760" s="14">
        <f t="shared" si="66"/>
        <v>804137</v>
      </c>
      <c r="H3760" s="13"/>
    </row>
    <row r="3761" spans="1:8" x14ac:dyDescent="0.25">
      <c r="A3761" s="116">
        <v>45185</v>
      </c>
      <c r="B3761" s="21" t="s">
        <v>10341</v>
      </c>
      <c r="C3761" s="13" t="s">
        <v>8483</v>
      </c>
      <c r="D3761" s="782" t="s">
        <v>11278</v>
      </c>
      <c r="E3761" s="22">
        <v>772607</v>
      </c>
      <c r="F3761" s="19"/>
      <c r="G3761" s="14">
        <f t="shared" si="66"/>
        <v>772607</v>
      </c>
      <c r="H3761" s="13"/>
    </row>
    <row r="3762" spans="1:8" x14ac:dyDescent="0.25">
      <c r="A3762" s="116">
        <v>45185</v>
      </c>
      <c r="B3762" s="21" t="s">
        <v>9463</v>
      </c>
      <c r="C3762" s="13" t="s">
        <v>8483</v>
      </c>
      <c r="D3762" s="782" t="s">
        <v>11279</v>
      </c>
      <c r="E3762" s="22">
        <v>86838</v>
      </c>
      <c r="F3762" s="19"/>
      <c r="G3762" s="14">
        <f t="shared" si="66"/>
        <v>86838</v>
      </c>
      <c r="H3762" s="13"/>
    </row>
    <row r="3763" spans="1:8" x14ac:dyDescent="0.25">
      <c r="A3763" s="116">
        <v>45187</v>
      </c>
      <c r="B3763" s="21" t="s">
        <v>11317</v>
      </c>
      <c r="C3763" s="13" t="s">
        <v>166</v>
      </c>
      <c r="D3763" s="793" t="s">
        <v>11318</v>
      </c>
      <c r="E3763" s="22">
        <v>30250</v>
      </c>
      <c r="F3763" s="19"/>
      <c r="G3763" s="14">
        <f t="shared" si="66"/>
        <v>30250</v>
      </c>
      <c r="H3763" s="13"/>
    </row>
    <row r="3764" spans="1:8" x14ac:dyDescent="0.25">
      <c r="A3764" s="116">
        <v>45187</v>
      </c>
      <c r="B3764" s="21" t="s">
        <v>10686</v>
      </c>
      <c r="C3764" s="13" t="s">
        <v>7538</v>
      </c>
      <c r="D3764" s="793" t="s">
        <v>11324</v>
      </c>
      <c r="E3764" s="22">
        <v>1011740</v>
      </c>
      <c r="F3764" s="19"/>
      <c r="G3764" s="14">
        <f t="shared" si="66"/>
        <v>1011740</v>
      </c>
      <c r="H3764" s="13"/>
    </row>
    <row r="3765" spans="1:8" x14ac:dyDescent="0.25">
      <c r="A3765" s="116">
        <v>45187</v>
      </c>
      <c r="B3765" s="21" t="s">
        <v>11021</v>
      </c>
      <c r="C3765" s="13" t="s">
        <v>168</v>
      </c>
      <c r="D3765" s="793" t="s">
        <v>11345</v>
      </c>
      <c r="E3765" s="22">
        <v>34690</v>
      </c>
      <c r="F3765" s="19"/>
      <c r="G3765" s="14">
        <f t="shared" si="66"/>
        <v>34690</v>
      </c>
      <c r="H3765" s="13"/>
    </row>
    <row r="3766" spans="1:8" x14ac:dyDescent="0.25">
      <c r="A3766" s="116">
        <v>45187</v>
      </c>
      <c r="B3766" s="21" t="s">
        <v>11021</v>
      </c>
      <c r="C3766" s="13" t="s">
        <v>168</v>
      </c>
      <c r="D3766" s="793" t="s">
        <v>11346</v>
      </c>
      <c r="E3766" s="22">
        <v>49170</v>
      </c>
      <c r="F3766" s="19"/>
      <c r="G3766" s="14">
        <f t="shared" si="66"/>
        <v>49170</v>
      </c>
      <c r="H3766" s="13"/>
    </row>
    <row r="3767" spans="1:8" x14ac:dyDescent="0.25">
      <c r="A3767" s="116">
        <v>45190</v>
      </c>
      <c r="B3767" s="21" t="s">
        <v>10488</v>
      </c>
      <c r="C3767" s="13" t="s">
        <v>8483</v>
      </c>
      <c r="D3767" s="1162" t="s">
        <v>11280</v>
      </c>
      <c r="E3767" s="22">
        <v>35941</v>
      </c>
      <c r="F3767" s="19"/>
      <c r="G3767" s="14">
        <f t="shared" si="66"/>
        <v>35941</v>
      </c>
      <c r="H3767" s="13"/>
    </row>
    <row r="3768" spans="1:8" x14ac:dyDescent="0.25">
      <c r="A3768" s="116">
        <v>45190</v>
      </c>
      <c r="B3768" s="21" t="s">
        <v>11191</v>
      </c>
      <c r="C3768" s="13" t="s">
        <v>8483</v>
      </c>
      <c r="D3768" s="1163"/>
      <c r="E3768" s="22">
        <v>158865</v>
      </c>
      <c r="F3768" s="19"/>
      <c r="G3768" s="14">
        <f t="shared" si="66"/>
        <v>158865</v>
      </c>
      <c r="H3768" s="13"/>
    </row>
    <row r="3769" spans="1:8" x14ac:dyDescent="0.25">
      <c r="A3769" s="116">
        <v>45190</v>
      </c>
      <c r="B3769" s="21" t="s">
        <v>10686</v>
      </c>
      <c r="C3769" s="13" t="s">
        <v>8483</v>
      </c>
      <c r="D3769" s="782" t="s">
        <v>11281</v>
      </c>
      <c r="E3769" s="22">
        <v>909670</v>
      </c>
      <c r="F3769" s="19"/>
      <c r="G3769" s="14">
        <f t="shared" si="66"/>
        <v>909670</v>
      </c>
      <c r="H3769" s="13"/>
    </row>
    <row r="3770" spans="1:8" x14ac:dyDescent="0.25">
      <c r="A3770" s="116">
        <v>45190</v>
      </c>
      <c r="B3770" s="21" t="s">
        <v>9463</v>
      </c>
      <c r="C3770" s="13" t="s">
        <v>8483</v>
      </c>
      <c r="D3770" s="1162" t="s">
        <v>11282</v>
      </c>
      <c r="E3770" s="22">
        <v>3870</v>
      </c>
      <c r="F3770" s="19"/>
      <c r="G3770" s="14">
        <f t="shared" si="66"/>
        <v>3870</v>
      </c>
      <c r="H3770" s="13"/>
    </row>
    <row r="3771" spans="1:8" x14ac:dyDescent="0.25">
      <c r="A3771" s="116">
        <v>45190</v>
      </c>
      <c r="B3771" s="21" t="s">
        <v>11191</v>
      </c>
      <c r="C3771" s="13" t="s">
        <v>8483</v>
      </c>
      <c r="D3771" s="1163"/>
      <c r="E3771" s="22">
        <v>44691</v>
      </c>
      <c r="F3771" s="19"/>
      <c r="G3771" s="14">
        <f t="shared" si="66"/>
        <v>44691</v>
      </c>
      <c r="H3771" s="13"/>
    </row>
    <row r="3772" spans="1:8" x14ac:dyDescent="0.25">
      <c r="A3772" s="116">
        <v>45190</v>
      </c>
      <c r="B3772" s="21" t="s">
        <v>11021</v>
      </c>
      <c r="C3772" s="13" t="s">
        <v>8033</v>
      </c>
      <c r="D3772" s="782"/>
      <c r="E3772" s="22">
        <v>1375000</v>
      </c>
      <c r="F3772" s="19"/>
      <c r="G3772" s="14">
        <f t="shared" si="66"/>
        <v>1375000</v>
      </c>
      <c r="H3772" s="13" t="s">
        <v>11258</v>
      </c>
    </row>
    <row r="3773" spans="1:8" x14ac:dyDescent="0.25">
      <c r="A3773" s="116">
        <v>45190</v>
      </c>
      <c r="B3773" s="21" t="s">
        <v>9463</v>
      </c>
      <c r="C3773" s="13" t="s">
        <v>7538</v>
      </c>
      <c r="D3773" s="782" t="s">
        <v>11326</v>
      </c>
      <c r="E3773" s="22">
        <v>113296</v>
      </c>
      <c r="F3773" s="113"/>
      <c r="G3773" s="14">
        <f t="shared" si="66"/>
        <v>113296</v>
      </c>
      <c r="H3773" s="13"/>
    </row>
    <row r="3774" spans="1:8" x14ac:dyDescent="0.25">
      <c r="A3774" s="116">
        <v>45190</v>
      </c>
      <c r="B3774" s="21" t="s">
        <v>9940</v>
      </c>
      <c r="C3774" s="13" t="s">
        <v>12077</v>
      </c>
      <c r="D3774" s="782" t="s">
        <v>11927</v>
      </c>
      <c r="E3774" s="22">
        <v>1554800</v>
      </c>
      <c r="F3774" s="113"/>
      <c r="G3774" s="14">
        <f t="shared" si="66"/>
        <v>1554800</v>
      </c>
      <c r="H3774" s="13"/>
    </row>
    <row r="3775" spans="1:8" x14ac:dyDescent="0.25">
      <c r="A3775" s="116">
        <v>45190</v>
      </c>
      <c r="B3775" s="31"/>
      <c r="C3775" s="13" t="s">
        <v>7309</v>
      </c>
      <c r="D3775" s="782"/>
      <c r="E3775" s="22">
        <v>13918</v>
      </c>
      <c r="F3775" s="113"/>
      <c r="G3775" s="14">
        <f t="shared" si="66"/>
        <v>13918</v>
      </c>
      <c r="H3775" s="13" t="s">
        <v>11263</v>
      </c>
    </row>
    <row r="3776" spans="1:8" x14ac:dyDescent="0.25">
      <c r="A3776" s="116">
        <v>45191</v>
      </c>
      <c r="B3776" s="21" t="s">
        <v>9463</v>
      </c>
      <c r="C3776" s="13" t="s">
        <v>7538</v>
      </c>
      <c r="D3776" s="782" t="s">
        <v>11327</v>
      </c>
      <c r="E3776" s="22">
        <v>16000</v>
      </c>
      <c r="F3776" s="113"/>
      <c r="G3776" s="1070">
        <f t="shared" si="66"/>
        <v>16000</v>
      </c>
      <c r="H3776" s="56"/>
    </row>
    <row r="3777" spans="1:8" x14ac:dyDescent="0.25">
      <c r="A3777" s="116">
        <v>45191</v>
      </c>
      <c r="B3777" s="21" t="s">
        <v>10341</v>
      </c>
      <c r="C3777" s="13" t="s">
        <v>7538</v>
      </c>
      <c r="D3777" s="782" t="s">
        <v>11325</v>
      </c>
      <c r="E3777" s="22">
        <v>684336</v>
      </c>
      <c r="F3777" s="113"/>
      <c r="G3777" s="1070">
        <f t="shared" si="66"/>
        <v>684336</v>
      </c>
      <c r="H3777" s="56"/>
    </row>
    <row r="3778" spans="1:8" x14ac:dyDescent="0.25">
      <c r="A3778" s="116">
        <v>45191</v>
      </c>
      <c r="B3778" s="21" t="s">
        <v>10260</v>
      </c>
      <c r="C3778" s="13" t="s">
        <v>7538</v>
      </c>
      <c r="D3778" s="782" t="s">
        <v>11330</v>
      </c>
      <c r="E3778" s="799">
        <v>43900</v>
      </c>
      <c r="F3778" s="220"/>
      <c r="G3778" s="1070">
        <f t="shared" si="66"/>
        <v>43900</v>
      </c>
      <c r="H3778" s="56"/>
    </row>
    <row r="3779" spans="1:8" x14ac:dyDescent="0.25">
      <c r="A3779" s="116">
        <v>45191</v>
      </c>
      <c r="B3779" s="21" t="s">
        <v>9463</v>
      </c>
      <c r="C3779" s="13" t="s">
        <v>7538</v>
      </c>
      <c r="D3779" s="782" t="s">
        <v>11329</v>
      </c>
      <c r="E3779" s="799">
        <v>67648</v>
      </c>
      <c r="F3779" s="220"/>
      <c r="G3779" s="1070">
        <f>E3779-F3779</f>
        <v>67648</v>
      </c>
      <c r="H3779" s="56"/>
    </row>
    <row r="3780" spans="1:8" x14ac:dyDescent="0.25">
      <c r="A3780" s="116">
        <v>45191</v>
      </c>
      <c r="B3780" s="21" t="s">
        <v>10686</v>
      </c>
      <c r="C3780" s="13" t="s">
        <v>7538</v>
      </c>
      <c r="D3780" s="782" t="s">
        <v>11328</v>
      </c>
      <c r="E3780" s="799">
        <v>804137</v>
      </c>
      <c r="F3780" s="220"/>
      <c r="G3780" s="1070">
        <f t="shared" si="66"/>
        <v>804137</v>
      </c>
      <c r="H3780" s="56"/>
    </row>
    <row r="3781" spans="1:8" x14ac:dyDescent="0.25">
      <c r="A3781" s="116">
        <v>45192</v>
      </c>
      <c r="B3781" s="21" t="s">
        <v>10341</v>
      </c>
      <c r="C3781" s="13" t="s">
        <v>164</v>
      </c>
      <c r="D3781" s="782" t="s">
        <v>11610</v>
      </c>
      <c r="E3781" s="799">
        <v>5649</v>
      </c>
      <c r="F3781" s="220"/>
      <c r="G3781" s="1070">
        <f t="shared" si="66"/>
        <v>5649</v>
      </c>
      <c r="H3781" s="56"/>
    </row>
    <row r="3782" spans="1:8" x14ac:dyDescent="0.25">
      <c r="A3782" s="116">
        <v>45192</v>
      </c>
      <c r="B3782" s="21" t="s">
        <v>9940</v>
      </c>
      <c r="C3782" s="13" t="s">
        <v>12077</v>
      </c>
      <c r="D3782" s="782" t="s">
        <v>11928</v>
      </c>
      <c r="E3782" s="799">
        <v>90200</v>
      </c>
      <c r="F3782" s="220"/>
      <c r="G3782" s="1070">
        <f t="shared" si="66"/>
        <v>90200</v>
      </c>
      <c r="H3782" s="56"/>
    </row>
    <row r="3783" spans="1:8" x14ac:dyDescent="0.25">
      <c r="A3783" s="116">
        <v>45194</v>
      </c>
      <c r="B3783" s="21" t="s">
        <v>11120</v>
      </c>
      <c r="C3783" s="13" t="s">
        <v>166</v>
      </c>
      <c r="D3783" s="782" t="s">
        <v>11913</v>
      </c>
      <c r="E3783" s="799">
        <v>11750</v>
      </c>
      <c r="F3783" s="220"/>
      <c r="G3783" s="1070">
        <f t="shared" si="66"/>
        <v>11750</v>
      </c>
      <c r="H3783" s="56"/>
    </row>
    <row r="3784" spans="1:8" ht="16.5" thickBot="1" x14ac:dyDescent="0.3">
      <c r="A3784" s="116">
        <v>45196</v>
      </c>
      <c r="B3784" s="21" t="s">
        <v>10341</v>
      </c>
      <c r="C3784" s="13" t="s">
        <v>164</v>
      </c>
      <c r="D3784" s="782" t="s">
        <v>11611</v>
      </c>
      <c r="E3784" s="799">
        <v>12678</v>
      </c>
      <c r="F3784" s="220"/>
      <c r="G3784" s="1070">
        <f t="shared" si="66"/>
        <v>12678</v>
      </c>
      <c r="H3784" s="56"/>
    </row>
    <row r="3785" spans="1:8" x14ac:dyDescent="0.25">
      <c r="A3785" s="116">
        <v>45188</v>
      </c>
      <c r="B3785" s="21" t="s">
        <v>9516</v>
      </c>
      <c r="C3785" s="13" t="s">
        <v>164</v>
      </c>
      <c r="D3785" s="782"/>
      <c r="E3785" s="799"/>
      <c r="F3785" s="801">
        <v>4370</v>
      </c>
      <c r="G3785" s="800">
        <f t="shared" si="66"/>
        <v>-4370</v>
      </c>
      <c r="H3785" s="1245" t="s">
        <v>11290</v>
      </c>
    </row>
    <row r="3786" spans="1:8" x14ac:dyDescent="0.25">
      <c r="A3786" s="116">
        <v>45188</v>
      </c>
      <c r="B3786" s="21" t="s">
        <v>10076</v>
      </c>
      <c r="C3786" s="13" t="s">
        <v>164</v>
      </c>
      <c r="D3786" s="782"/>
      <c r="E3786" s="799"/>
      <c r="F3786" s="148">
        <v>1260</v>
      </c>
      <c r="G3786" s="800">
        <f t="shared" ref="G3786:G3888" si="68">E3786-F3786</f>
        <v>-1260</v>
      </c>
      <c r="H3786" s="1246"/>
    </row>
    <row r="3787" spans="1:8" x14ac:dyDescent="0.25">
      <c r="A3787" s="116">
        <v>45188</v>
      </c>
      <c r="B3787" s="21" t="s">
        <v>10095</v>
      </c>
      <c r="C3787" s="13" t="s">
        <v>164</v>
      </c>
      <c r="D3787" s="782"/>
      <c r="E3787" s="799"/>
      <c r="F3787" s="148">
        <v>9626</v>
      </c>
      <c r="G3787" s="800">
        <f t="shared" si="68"/>
        <v>-9626</v>
      </c>
      <c r="H3787" s="1246"/>
    </row>
    <row r="3788" spans="1:8" x14ac:dyDescent="0.25">
      <c r="A3788" s="116">
        <v>45188</v>
      </c>
      <c r="B3788" s="21" t="s">
        <v>10260</v>
      </c>
      <c r="C3788" s="13" t="s">
        <v>164</v>
      </c>
      <c r="D3788" s="782"/>
      <c r="E3788" s="799"/>
      <c r="F3788" s="148">
        <v>6023</v>
      </c>
      <c r="G3788" s="800">
        <f t="shared" si="68"/>
        <v>-6023</v>
      </c>
      <c r="H3788" s="1246"/>
    </row>
    <row r="3789" spans="1:8" x14ac:dyDescent="0.25">
      <c r="A3789" s="116">
        <v>45188</v>
      </c>
      <c r="B3789" s="21" t="s">
        <v>10405</v>
      </c>
      <c r="C3789" s="13" t="s">
        <v>164</v>
      </c>
      <c r="D3789" s="782"/>
      <c r="E3789" s="799"/>
      <c r="F3789" s="148">
        <v>6055</v>
      </c>
      <c r="G3789" s="800">
        <f t="shared" si="68"/>
        <v>-6055</v>
      </c>
      <c r="H3789" s="1246"/>
    </row>
    <row r="3790" spans="1:8" x14ac:dyDescent="0.25">
      <c r="A3790" s="116">
        <v>45188</v>
      </c>
      <c r="B3790" s="21" t="s">
        <v>10580</v>
      </c>
      <c r="C3790" s="13" t="s">
        <v>164</v>
      </c>
      <c r="D3790" s="782"/>
      <c r="E3790" s="799"/>
      <c r="F3790" s="148">
        <v>60002</v>
      </c>
      <c r="G3790" s="800">
        <f t="shared" si="68"/>
        <v>-60002</v>
      </c>
      <c r="H3790" s="1246"/>
    </row>
    <row r="3791" spans="1:8" x14ac:dyDescent="0.25">
      <c r="A3791" s="116">
        <v>45188</v>
      </c>
      <c r="B3791" s="21" t="s">
        <v>10341</v>
      </c>
      <c r="C3791" s="13" t="s">
        <v>164</v>
      </c>
      <c r="D3791" s="782"/>
      <c r="E3791" s="799"/>
      <c r="F3791" s="148">
        <v>9551</v>
      </c>
      <c r="G3791" s="800">
        <f t="shared" si="68"/>
        <v>-9551</v>
      </c>
      <c r="H3791" s="1246"/>
    </row>
    <row r="3792" spans="1:8" x14ac:dyDescent="0.25">
      <c r="A3792" s="116">
        <v>45188</v>
      </c>
      <c r="B3792" s="21" t="s">
        <v>9463</v>
      </c>
      <c r="C3792" s="13" t="s">
        <v>164</v>
      </c>
      <c r="D3792" s="782"/>
      <c r="E3792" s="799"/>
      <c r="F3792" s="148">
        <v>20807</v>
      </c>
      <c r="G3792" s="800">
        <f t="shared" si="68"/>
        <v>-20807</v>
      </c>
      <c r="H3792" s="1246"/>
    </row>
    <row r="3793" spans="1:8" ht="16.5" thickBot="1" x14ac:dyDescent="0.3">
      <c r="A3793" s="116">
        <v>45188</v>
      </c>
      <c r="B3793" s="21" t="s">
        <v>10488</v>
      </c>
      <c r="C3793" s="13" t="s">
        <v>164</v>
      </c>
      <c r="D3793" s="782"/>
      <c r="E3793" s="799"/>
      <c r="F3793" s="802">
        <v>14924</v>
      </c>
      <c r="G3793" s="800">
        <f t="shared" si="68"/>
        <v>-14924</v>
      </c>
      <c r="H3793" s="1247"/>
    </row>
    <row r="3794" spans="1:8" x14ac:dyDescent="0.25">
      <c r="A3794" s="116">
        <v>45188</v>
      </c>
      <c r="B3794" s="21" t="s">
        <v>6565</v>
      </c>
      <c r="C3794" s="13" t="s">
        <v>4853</v>
      </c>
      <c r="D3794" s="782"/>
      <c r="E3794" s="22"/>
      <c r="F3794" s="115">
        <v>28855</v>
      </c>
      <c r="G3794" s="800">
        <f t="shared" si="68"/>
        <v>-28855</v>
      </c>
      <c r="H3794" s="1178" t="s">
        <v>11267</v>
      </c>
    </row>
    <row r="3795" spans="1:8" x14ac:dyDescent="0.25">
      <c r="A3795" s="116">
        <v>45188</v>
      </c>
      <c r="B3795" s="21" t="s">
        <v>9516</v>
      </c>
      <c r="C3795" s="13" t="s">
        <v>4853</v>
      </c>
      <c r="D3795" s="782"/>
      <c r="E3795" s="22"/>
      <c r="F3795" s="19">
        <v>4250</v>
      </c>
      <c r="G3795" s="800">
        <f t="shared" si="68"/>
        <v>-4250</v>
      </c>
      <c r="H3795" s="1213"/>
    </row>
    <row r="3796" spans="1:8" x14ac:dyDescent="0.25">
      <c r="A3796" s="116">
        <v>45188</v>
      </c>
      <c r="B3796" s="21" t="s">
        <v>10580</v>
      </c>
      <c r="C3796" s="13" t="s">
        <v>4853</v>
      </c>
      <c r="D3796" s="782"/>
      <c r="E3796" s="22"/>
      <c r="F3796" s="19">
        <v>2880</v>
      </c>
      <c r="G3796" s="800">
        <f t="shared" si="68"/>
        <v>-2880</v>
      </c>
      <c r="H3796" s="1213"/>
    </row>
    <row r="3797" spans="1:8" x14ac:dyDescent="0.25">
      <c r="A3797" s="116">
        <v>45188</v>
      </c>
      <c r="B3797" s="21" t="s">
        <v>10488</v>
      </c>
      <c r="C3797" s="13" t="s">
        <v>4853</v>
      </c>
      <c r="D3797" s="782"/>
      <c r="E3797" s="22"/>
      <c r="F3797" s="19">
        <v>69164</v>
      </c>
      <c r="G3797" s="800">
        <f t="shared" si="68"/>
        <v>-69164</v>
      </c>
      <c r="H3797" s="1179"/>
    </row>
    <row r="3798" spans="1:8" x14ac:dyDescent="0.25">
      <c r="A3798" s="116">
        <v>45188</v>
      </c>
      <c r="B3798" s="21" t="s">
        <v>9463</v>
      </c>
      <c r="C3798" s="13" t="s">
        <v>169</v>
      </c>
      <c r="D3798" s="782" t="s">
        <v>11320</v>
      </c>
      <c r="E3798" s="22">
        <v>44544</v>
      </c>
      <c r="F3798" s="113"/>
      <c r="G3798" s="800">
        <f t="shared" si="68"/>
        <v>44544</v>
      </c>
      <c r="H3798" s="972"/>
    </row>
    <row r="3799" spans="1:8" ht="16.5" thickBot="1" x14ac:dyDescent="0.3">
      <c r="A3799" s="116">
        <v>45191</v>
      </c>
      <c r="B3799" s="21" t="s">
        <v>10686</v>
      </c>
      <c r="C3799" s="13" t="s">
        <v>180</v>
      </c>
      <c r="D3799" s="782"/>
      <c r="E3799" s="22"/>
      <c r="F3799" s="113">
        <v>1000000</v>
      </c>
      <c r="G3799" s="14">
        <f t="shared" si="68"/>
        <v>-1000000</v>
      </c>
      <c r="H3799" s="13" t="s">
        <v>11277</v>
      </c>
    </row>
    <row r="3800" spans="1:8" x14ac:dyDescent="0.25">
      <c r="A3800" s="116">
        <v>45190</v>
      </c>
      <c r="B3800" s="21" t="s">
        <v>10095</v>
      </c>
      <c r="C3800" s="13" t="s">
        <v>169</v>
      </c>
      <c r="D3800" s="782"/>
      <c r="E3800" s="799"/>
      <c r="F3800" s="801">
        <v>100000</v>
      </c>
      <c r="G3800" s="800">
        <f t="shared" si="68"/>
        <v>-100000</v>
      </c>
      <c r="H3800" s="1178" t="s">
        <v>11289</v>
      </c>
    </row>
    <row r="3801" spans="1:8" x14ac:dyDescent="0.25">
      <c r="A3801" s="116">
        <v>45190</v>
      </c>
      <c r="B3801" s="21" t="s">
        <v>10681</v>
      </c>
      <c r="C3801" s="13" t="s">
        <v>169</v>
      </c>
      <c r="D3801" s="782"/>
      <c r="E3801" s="799"/>
      <c r="F3801" s="148">
        <v>100000</v>
      </c>
      <c r="G3801" s="800">
        <f t="shared" si="68"/>
        <v>-100000</v>
      </c>
      <c r="H3801" s="1213"/>
    </row>
    <row r="3802" spans="1:8" ht="16.5" thickBot="1" x14ac:dyDescent="0.3">
      <c r="A3802" s="116">
        <v>45190</v>
      </c>
      <c r="B3802" s="21" t="s">
        <v>9463</v>
      </c>
      <c r="C3802" s="13" t="s">
        <v>169</v>
      </c>
      <c r="D3802" s="782"/>
      <c r="E3802" s="799"/>
      <c r="F3802" s="802">
        <v>300000</v>
      </c>
      <c r="G3802" s="800">
        <f t="shared" si="68"/>
        <v>-300000</v>
      </c>
      <c r="H3802" s="1179"/>
    </row>
    <row r="3803" spans="1:8" x14ac:dyDescent="0.25">
      <c r="A3803" s="116">
        <v>45190</v>
      </c>
      <c r="B3803" s="21" t="s">
        <v>10341</v>
      </c>
      <c r="C3803" s="13" t="s">
        <v>8483</v>
      </c>
      <c r="D3803" s="782"/>
      <c r="E3803" s="22"/>
      <c r="F3803" s="115">
        <v>500000</v>
      </c>
      <c r="G3803" s="800">
        <f t="shared" si="68"/>
        <v>-500000</v>
      </c>
      <c r="H3803" s="13" t="s">
        <v>11285</v>
      </c>
    </row>
    <row r="3804" spans="1:8" x14ac:dyDescent="0.25">
      <c r="A3804" s="116">
        <v>45192</v>
      </c>
      <c r="B3804" s="21" t="s">
        <v>9463</v>
      </c>
      <c r="C3804" s="13" t="s">
        <v>7538</v>
      </c>
      <c r="D3804" s="782" t="s">
        <v>11370</v>
      </c>
      <c r="E3804" s="22">
        <v>16000</v>
      </c>
      <c r="F3804" s="115"/>
      <c r="G3804" s="800">
        <f t="shared" si="68"/>
        <v>16000</v>
      </c>
      <c r="H3804" s="13"/>
    </row>
    <row r="3805" spans="1:8" x14ac:dyDescent="0.25">
      <c r="A3805" s="116">
        <v>45194</v>
      </c>
      <c r="B3805" s="21" t="s">
        <v>10341</v>
      </c>
      <c r="C3805" s="13" t="s">
        <v>180</v>
      </c>
      <c r="D3805" s="782" t="s">
        <v>11319</v>
      </c>
      <c r="E3805" s="22">
        <v>18060</v>
      </c>
      <c r="F3805" s="115"/>
      <c r="G3805" s="800">
        <f t="shared" si="68"/>
        <v>18060</v>
      </c>
      <c r="H3805" s="13"/>
    </row>
    <row r="3806" spans="1:8" x14ac:dyDescent="0.25">
      <c r="A3806" s="116">
        <v>45194</v>
      </c>
      <c r="B3806" s="21" t="s">
        <v>10076</v>
      </c>
      <c r="C3806" s="13" t="s">
        <v>169</v>
      </c>
      <c r="D3806" s="782" t="s">
        <v>11321</v>
      </c>
      <c r="E3806" s="22">
        <v>15350</v>
      </c>
      <c r="F3806" s="115"/>
      <c r="G3806" s="800">
        <f t="shared" si="68"/>
        <v>15350</v>
      </c>
      <c r="H3806" s="13"/>
    </row>
    <row r="3807" spans="1:8" x14ac:dyDescent="0.25">
      <c r="A3807" s="116">
        <v>45194</v>
      </c>
      <c r="B3807" s="21" t="s">
        <v>10341</v>
      </c>
      <c r="C3807" s="13" t="s">
        <v>11442</v>
      </c>
      <c r="D3807" s="782"/>
      <c r="E3807" s="22"/>
      <c r="F3807" s="114">
        <v>1000000</v>
      </c>
      <c r="G3807" s="800">
        <f t="shared" si="68"/>
        <v>-1000000</v>
      </c>
      <c r="H3807" s="13" t="s">
        <v>11443</v>
      </c>
    </row>
    <row r="3808" spans="1:8" ht="16.5" thickBot="1" x14ac:dyDescent="0.3">
      <c r="A3808" s="116">
        <v>45194</v>
      </c>
      <c r="B3808" s="21" t="s">
        <v>10681</v>
      </c>
      <c r="C3808" s="13" t="s">
        <v>7538</v>
      </c>
      <c r="D3808" s="782"/>
      <c r="E3808" s="22"/>
      <c r="F3808" s="114">
        <v>500000</v>
      </c>
      <c r="G3808" s="800">
        <f t="shared" si="68"/>
        <v>-500000</v>
      </c>
      <c r="H3808" s="13" t="s">
        <v>11291</v>
      </c>
    </row>
    <row r="3809" spans="1:8" x14ac:dyDescent="0.25">
      <c r="A3809" s="116">
        <v>45195</v>
      </c>
      <c r="B3809" s="21" t="s">
        <v>10260</v>
      </c>
      <c r="C3809" s="13" t="s">
        <v>8483</v>
      </c>
      <c r="D3809" s="782"/>
      <c r="E3809" s="799"/>
      <c r="F3809" s="801">
        <v>158496</v>
      </c>
      <c r="G3809" s="800">
        <f t="shared" si="68"/>
        <v>-158496</v>
      </c>
      <c r="H3809" s="1178" t="s">
        <v>11342</v>
      </c>
    </row>
    <row r="3810" spans="1:8" x14ac:dyDescent="0.25">
      <c r="A3810" s="116">
        <v>45195</v>
      </c>
      <c r="B3810" s="21" t="s">
        <v>10681</v>
      </c>
      <c r="C3810" s="13" t="s">
        <v>8483</v>
      </c>
      <c r="D3810" s="782"/>
      <c r="E3810" s="799"/>
      <c r="F3810" s="158">
        <v>11574</v>
      </c>
      <c r="G3810" s="800">
        <f t="shared" si="68"/>
        <v>-11574</v>
      </c>
      <c r="H3810" s="1213"/>
    </row>
    <row r="3811" spans="1:8" x14ac:dyDescent="0.25">
      <c r="A3811" s="116">
        <v>45195</v>
      </c>
      <c r="B3811" s="21" t="s">
        <v>9463</v>
      </c>
      <c r="C3811" s="13" t="s">
        <v>8483</v>
      </c>
      <c r="D3811" s="782"/>
      <c r="E3811" s="799"/>
      <c r="F3811" s="158">
        <v>120076</v>
      </c>
      <c r="G3811" s="800">
        <f t="shared" si="68"/>
        <v>-120076</v>
      </c>
      <c r="H3811" s="1213"/>
    </row>
    <row r="3812" spans="1:8" x14ac:dyDescent="0.25">
      <c r="A3812" s="116">
        <v>45195</v>
      </c>
      <c r="B3812" s="21" t="s">
        <v>10488</v>
      </c>
      <c r="C3812" s="13" t="s">
        <v>8483</v>
      </c>
      <c r="D3812" s="782"/>
      <c r="E3812" s="799"/>
      <c r="F3812" s="158">
        <v>209438</v>
      </c>
      <c r="G3812" s="800">
        <f t="shared" si="68"/>
        <v>-209438</v>
      </c>
      <c r="H3812" s="1213"/>
    </row>
    <row r="3813" spans="1:8" x14ac:dyDescent="0.25">
      <c r="A3813" s="116">
        <v>45195</v>
      </c>
      <c r="B3813" s="21" t="s">
        <v>11191</v>
      </c>
      <c r="C3813" s="13" t="s">
        <v>8483</v>
      </c>
      <c r="D3813" s="782"/>
      <c r="E3813" s="799"/>
      <c r="F3813" s="158">
        <v>203556</v>
      </c>
      <c r="G3813" s="800">
        <f t="shared" si="68"/>
        <v>-203556</v>
      </c>
      <c r="H3813" s="1213"/>
    </row>
    <row r="3814" spans="1:8" ht="16.5" customHeight="1" thickBot="1" x14ac:dyDescent="0.3">
      <c r="A3814" s="116">
        <v>45195</v>
      </c>
      <c r="B3814" s="21" t="s">
        <v>10686</v>
      </c>
      <c r="C3814" s="13" t="s">
        <v>8483</v>
      </c>
      <c r="D3814" s="782"/>
      <c r="E3814" s="799"/>
      <c r="F3814" s="304">
        <v>296860</v>
      </c>
      <c r="G3814" s="800">
        <f t="shared" si="68"/>
        <v>-296860</v>
      </c>
      <c r="H3814" s="1179"/>
    </row>
    <row r="3815" spans="1:8" x14ac:dyDescent="0.25">
      <c r="A3815" s="116">
        <v>45195</v>
      </c>
      <c r="B3815" s="21" t="s">
        <v>10681</v>
      </c>
      <c r="C3815" s="13" t="s">
        <v>7538</v>
      </c>
      <c r="D3815" s="782"/>
      <c r="E3815" s="799"/>
      <c r="F3815" s="801">
        <v>586928</v>
      </c>
      <c r="G3815" s="800">
        <f t="shared" si="68"/>
        <v>-586928</v>
      </c>
      <c r="H3815" s="1170" t="s">
        <v>11331</v>
      </c>
    </row>
    <row r="3816" spans="1:8" x14ac:dyDescent="0.25">
      <c r="A3816" s="116">
        <v>45195</v>
      </c>
      <c r="B3816" s="21" t="s">
        <v>9769</v>
      </c>
      <c r="C3816" s="13" t="s">
        <v>7538</v>
      </c>
      <c r="D3816" s="782"/>
      <c r="E3816" s="799"/>
      <c r="F3816" s="148">
        <v>130436</v>
      </c>
      <c r="G3816" s="800">
        <f t="shared" si="68"/>
        <v>-130436</v>
      </c>
      <c r="H3816" s="1171"/>
    </row>
    <row r="3817" spans="1:8" ht="16.5" thickBot="1" x14ac:dyDescent="0.3">
      <c r="A3817" s="116">
        <v>45195</v>
      </c>
      <c r="B3817" s="21" t="s">
        <v>10405</v>
      </c>
      <c r="C3817" s="13" t="s">
        <v>7538</v>
      </c>
      <c r="D3817" s="782"/>
      <c r="E3817" s="799"/>
      <c r="F3817" s="802">
        <v>82636</v>
      </c>
      <c r="G3817" s="800">
        <f t="shared" si="68"/>
        <v>-82636</v>
      </c>
      <c r="H3817" s="1172"/>
    </row>
    <row r="3818" spans="1:8" x14ac:dyDescent="0.25">
      <c r="A3818" s="116">
        <v>45195</v>
      </c>
      <c r="B3818" s="21" t="s">
        <v>10341</v>
      </c>
      <c r="C3818" s="13" t="s">
        <v>7538</v>
      </c>
      <c r="D3818" s="782" t="s">
        <v>11371</v>
      </c>
      <c r="E3818" s="799">
        <v>716336</v>
      </c>
      <c r="F3818" s="220"/>
      <c r="G3818" s="800">
        <f t="shared" si="68"/>
        <v>716336</v>
      </c>
      <c r="H3818" s="351"/>
    </row>
    <row r="3819" spans="1:8" ht="16.5" thickBot="1" x14ac:dyDescent="0.3">
      <c r="A3819" s="116">
        <v>45197</v>
      </c>
      <c r="B3819" s="21" t="s">
        <v>11191</v>
      </c>
      <c r="C3819" s="13" t="s">
        <v>7538</v>
      </c>
      <c r="D3819" s="782" t="s">
        <v>11372</v>
      </c>
      <c r="E3819" s="799">
        <v>147702</v>
      </c>
      <c r="F3819" s="220"/>
      <c r="G3819" s="800">
        <f t="shared" si="68"/>
        <v>147702</v>
      </c>
      <c r="H3819" s="351"/>
    </row>
    <row r="3820" spans="1:8" x14ac:dyDescent="0.25">
      <c r="A3820" s="116">
        <v>45195</v>
      </c>
      <c r="B3820" s="21" t="s">
        <v>10681</v>
      </c>
      <c r="C3820" s="13" t="s">
        <v>7538</v>
      </c>
      <c r="D3820" s="782"/>
      <c r="E3820" s="799"/>
      <c r="F3820" s="801">
        <v>32460</v>
      </c>
      <c r="G3820" s="800">
        <f t="shared" si="68"/>
        <v>-32460</v>
      </c>
      <c r="H3820" s="1178" t="s">
        <v>11289</v>
      </c>
    </row>
    <row r="3821" spans="1:8" x14ac:dyDescent="0.25">
      <c r="A3821" s="116">
        <v>45195</v>
      </c>
      <c r="B3821" s="21" t="s">
        <v>10260</v>
      </c>
      <c r="C3821" s="13" t="s">
        <v>7538</v>
      </c>
      <c r="D3821" s="782"/>
      <c r="E3821" s="799"/>
      <c r="F3821" s="158">
        <v>228360</v>
      </c>
      <c r="G3821" s="800">
        <f t="shared" si="68"/>
        <v>-228360</v>
      </c>
      <c r="H3821" s="1213"/>
    </row>
    <row r="3822" spans="1:8" x14ac:dyDescent="0.25">
      <c r="A3822" s="116">
        <v>45195</v>
      </c>
      <c r="B3822" s="21" t="s">
        <v>10095</v>
      </c>
      <c r="C3822" s="13" t="s">
        <v>7538</v>
      </c>
      <c r="D3822" s="782"/>
      <c r="E3822" s="799"/>
      <c r="F3822" s="158">
        <v>35755</v>
      </c>
      <c r="G3822" s="800">
        <f t="shared" si="68"/>
        <v>-35755</v>
      </c>
      <c r="H3822" s="1213"/>
    </row>
    <row r="3823" spans="1:8" ht="16.5" thickBot="1" x14ac:dyDescent="0.3">
      <c r="A3823" s="116">
        <v>45195</v>
      </c>
      <c r="B3823" s="21" t="s">
        <v>11191</v>
      </c>
      <c r="C3823" s="13" t="s">
        <v>7538</v>
      </c>
      <c r="D3823" s="782"/>
      <c r="E3823" s="799"/>
      <c r="F3823" s="304">
        <f>500000-F3822-F3821-F3820</f>
        <v>203425</v>
      </c>
      <c r="G3823" s="800">
        <f t="shared" si="68"/>
        <v>-203425</v>
      </c>
      <c r="H3823" s="1179"/>
    </row>
    <row r="3824" spans="1:8" x14ac:dyDescent="0.25">
      <c r="A3824" s="116">
        <v>45197</v>
      </c>
      <c r="B3824" s="21" t="s">
        <v>10686</v>
      </c>
      <c r="C3824" s="13" t="s">
        <v>8483</v>
      </c>
      <c r="D3824" s="782" t="s">
        <v>11376</v>
      </c>
      <c r="E3824" s="799">
        <v>198542</v>
      </c>
      <c r="F3824" s="220"/>
      <c r="G3824" s="800">
        <f t="shared" si="68"/>
        <v>198542</v>
      </c>
      <c r="H3824" s="972"/>
    </row>
    <row r="3825" spans="1:8" ht="21" x14ac:dyDescent="0.25">
      <c r="A3825" s="116">
        <v>45197</v>
      </c>
      <c r="B3825" s="21" t="s">
        <v>11191</v>
      </c>
      <c r="C3825" s="13" t="s">
        <v>7538</v>
      </c>
      <c r="D3825" s="782"/>
      <c r="E3825" s="799"/>
      <c r="F3825" s="220">
        <v>50000</v>
      </c>
      <c r="G3825" s="800">
        <f t="shared" si="68"/>
        <v>-50000</v>
      </c>
      <c r="H3825" s="1071" t="s">
        <v>11382</v>
      </c>
    </row>
    <row r="3826" spans="1:8" x14ac:dyDescent="0.25">
      <c r="A3826" s="116">
        <v>45197</v>
      </c>
      <c r="B3826" s="21" t="s">
        <v>10686</v>
      </c>
      <c r="C3826" s="13" t="s">
        <v>8483</v>
      </c>
      <c r="D3826" s="782" t="s">
        <v>11377</v>
      </c>
      <c r="E3826" s="799">
        <v>43188</v>
      </c>
      <c r="F3826" s="220"/>
      <c r="G3826" s="800">
        <f t="shared" si="68"/>
        <v>43188</v>
      </c>
      <c r="H3826" s="972"/>
    </row>
    <row r="3827" spans="1:8" x14ac:dyDescent="0.25">
      <c r="A3827" s="116">
        <v>45197</v>
      </c>
      <c r="B3827" s="21" t="s">
        <v>11191</v>
      </c>
      <c r="C3827" s="13" t="s">
        <v>8483</v>
      </c>
      <c r="D3827" s="782" t="s">
        <v>11378</v>
      </c>
      <c r="E3827" s="799">
        <v>137198</v>
      </c>
      <c r="F3827" s="220"/>
      <c r="G3827" s="800">
        <f t="shared" si="68"/>
        <v>137198</v>
      </c>
      <c r="H3827" s="972"/>
    </row>
    <row r="3828" spans="1:8" x14ac:dyDescent="0.25">
      <c r="A3828" s="116">
        <v>45197</v>
      </c>
      <c r="B3828" s="21" t="s">
        <v>9463</v>
      </c>
      <c r="C3828" s="13" t="s">
        <v>8483</v>
      </c>
      <c r="D3828" s="782" t="s">
        <v>11379</v>
      </c>
      <c r="E3828" s="799">
        <v>3763</v>
      </c>
      <c r="F3828" s="220"/>
      <c r="G3828" s="800">
        <f t="shared" si="68"/>
        <v>3763</v>
      </c>
      <c r="H3828" s="972"/>
    </row>
    <row r="3829" spans="1:8" x14ac:dyDescent="0.25">
      <c r="A3829" s="116">
        <v>45199</v>
      </c>
      <c r="B3829" s="21" t="s">
        <v>10686</v>
      </c>
      <c r="C3829" s="13" t="s">
        <v>168</v>
      </c>
      <c r="D3829" s="782" t="s">
        <v>11380</v>
      </c>
      <c r="E3829" s="799">
        <v>3780</v>
      </c>
      <c r="F3829" s="220"/>
      <c r="G3829" s="800">
        <f t="shared" si="68"/>
        <v>3780</v>
      </c>
      <c r="H3829" s="972"/>
    </row>
    <row r="3830" spans="1:8" x14ac:dyDescent="0.25">
      <c r="A3830" s="116">
        <v>45201</v>
      </c>
      <c r="B3830" s="21" t="s">
        <v>10095</v>
      </c>
      <c r="C3830" s="13" t="s">
        <v>169</v>
      </c>
      <c r="D3830" s="782"/>
      <c r="E3830" s="799">
        <v>13532</v>
      </c>
      <c r="F3830" s="220"/>
      <c r="G3830" s="800">
        <f t="shared" si="68"/>
        <v>13532</v>
      </c>
      <c r="H3830" s="972"/>
    </row>
    <row r="3831" spans="1:8" x14ac:dyDescent="0.25">
      <c r="A3831" s="116">
        <v>45202</v>
      </c>
      <c r="B3831" s="21" t="s">
        <v>10260</v>
      </c>
      <c r="C3831" s="13" t="s">
        <v>8483</v>
      </c>
      <c r="D3831" s="782" t="s">
        <v>11464</v>
      </c>
      <c r="E3831" s="799">
        <v>75140</v>
      </c>
      <c r="F3831" s="220"/>
      <c r="G3831" s="800">
        <f t="shared" si="68"/>
        <v>75140</v>
      </c>
      <c r="H3831" s="972"/>
    </row>
    <row r="3832" spans="1:8" x14ac:dyDescent="0.25">
      <c r="A3832" s="116">
        <v>45202</v>
      </c>
      <c r="B3832" s="21" t="s">
        <v>10686</v>
      </c>
      <c r="C3832" s="13" t="s">
        <v>7538</v>
      </c>
      <c r="D3832" s="782" t="s">
        <v>11373</v>
      </c>
      <c r="E3832" s="22">
        <v>64000</v>
      </c>
      <c r="F3832" s="115"/>
      <c r="G3832" s="800">
        <f t="shared" si="68"/>
        <v>64000</v>
      </c>
      <c r="H3832" s="13"/>
    </row>
    <row r="3833" spans="1:8" ht="16.5" thickBot="1" x14ac:dyDescent="0.3">
      <c r="A3833" s="116">
        <v>45202</v>
      </c>
      <c r="B3833" s="21" t="s">
        <v>10341</v>
      </c>
      <c r="C3833" s="13" t="s">
        <v>7538</v>
      </c>
      <c r="D3833" s="782" t="s">
        <v>11374</v>
      </c>
      <c r="E3833" s="22">
        <v>683270</v>
      </c>
      <c r="F3833" s="114"/>
      <c r="G3833" s="800">
        <f t="shared" si="68"/>
        <v>683270</v>
      </c>
      <c r="H3833" s="13"/>
    </row>
    <row r="3834" spans="1:8" x14ac:dyDescent="0.25">
      <c r="A3834" s="116">
        <v>45202</v>
      </c>
      <c r="B3834" s="21" t="s">
        <v>8653</v>
      </c>
      <c r="C3834" s="13" t="s">
        <v>168</v>
      </c>
      <c r="D3834" s="782"/>
      <c r="E3834" s="799"/>
      <c r="F3834" s="801">
        <v>83200</v>
      </c>
      <c r="G3834" s="800">
        <f t="shared" si="68"/>
        <v>-83200</v>
      </c>
      <c r="H3834" s="1178" t="s">
        <v>11289</v>
      </c>
    </row>
    <row r="3835" spans="1:8" x14ac:dyDescent="0.25">
      <c r="A3835" s="116">
        <v>45202</v>
      </c>
      <c r="B3835" s="21" t="s">
        <v>8974</v>
      </c>
      <c r="C3835" s="13" t="s">
        <v>168</v>
      </c>
      <c r="D3835" s="782"/>
      <c r="E3835" s="799"/>
      <c r="F3835" s="158">
        <v>227720</v>
      </c>
      <c r="G3835" s="800">
        <f t="shared" si="68"/>
        <v>-227720</v>
      </c>
      <c r="H3835" s="1213"/>
    </row>
    <row r="3836" spans="1:8" x14ac:dyDescent="0.25">
      <c r="A3836" s="116">
        <v>45202</v>
      </c>
      <c r="B3836" s="21" t="s">
        <v>9615</v>
      </c>
      <c r="C3836" s="13" t="s">
        <v>168</v>
      </c>
      <c r="D3836" s="782"/>
      <c r="E3836" s="799"/>
      <c r="F3836" s="158">
        <v>9820</v>
      </c>
      <c r="G3836" s="800">
        <f t="shared" si="68"/>
        <v>-9820</v>
      </c>
      <c r="H3836" s="1213"/>
    </row>
    <row r="3837" spans="1:8" ht="16.5" thickBot="1" x14ac:dyDescent="0.3">
      <c r="A3837" s="116">
        <v>45202</v>
      </c>
      <c r="B3837" s="21" t="s">
        <v>10405</v>
      </c>
      <c r="C3837" s="13" t="s">
        <v>168</v>
      </c>
      <c r="D3837" s="782"/>
      <c r="E3837" s="799"/>
      <c r="F3837" s="304">
        <v>179260</v>
      </c>
      <c r="G3837" s="800">
        <f t="shared" si="68"/>
        <v>-179260</v>
      </c>
      <c r="H3837" s="1179"/>
    </row>
    <row r="3838" spans="1:8" x14ac:dyDescent="0.25">
      <c r="A3838" s="116">
        <v>45202</v>
      </c>
      <c r="B3838" s="21" t="s">
        <v>9463</v>
      </c>
      <c r="C3838" s="13" t="s">
        <v>7538</v>
      </c>
      <c r="D3838" s="782"/>
      <c r="E3838" s="22"/>
      <c r="F3838" s="115">
        <v>200000</v>
      </c>
      <c r="G3838" s="14">
        <f t="shared" si="68"/>
        <v>-200000</v>
      </c>
      <c r="H3838" s="13" t="s">
        <v>11291</v>
      </c>
    </row>
    <row r="3839" spans="1:8" x14ac:dyDescent="0.25">
      <c r="A3839" s="116">
        <v>45203</v>
      </c>
      <c r="B3839" s="21" t="s">
        <v>10686</v>
      </c>
      <c r="C3839" s="13" t="s">
        <v>180</v>
      </c>
      <c r="D3839" s="782"/>
      <c r="E3839" s="22"/>
      <c r="F3839" s="19">
        <v>500000</v>
      </c>
      <c r="G3839" s="14">
        <f t="shared" si="68"/>
        <v>-500000</v>
      </c>
      <c r="H3839" s="13" t="s">
        <v>11291</v>
      </c>
    </row>
    <row r="3840" spans="1:8" x14ac:dyDescent="0.25">
      <c r="A3840" s="116">
        <v>45204</v>
      </c>
      <c r="B3840" s="21" t="s">
        <v>10095</v>
      </c>
      <c r="C3840" s="13" t="s">
        <v>169</v>
      </c>
      <c r="D3840" s="782" t="s">
        <v>11478</v>
      </c>
      <c r="E3840" s="22">
        <v>149219</v>
      </c>
      <c r="F3840" s="19"/>
      <c r="G3840" s="14">
        <f t="shared" si="68"/>
        <v>149219</v>
      </c>
      <c r="H3840" s="13"/>
    </row>
    <row r="3841" spans="1:8" x14ac:dyDescent="0.25">
      <c r="A3841" s="116">
        <v>45205</v>
      </c>
      <c r="B3841" s="21" t="s">
        <v>10341</v>
      </c>
      <c r="C3841" s="13" t="s">
        <v>7538</v>
      </c>
      <c r="D3841" s="782" t="s">
        <v>11472</v>
      </c>
      <c r="E3841" s="22">
        <v>461969</v>
      </c>
      <c r="F3841" s="19"/>
      <c r="G3841" s="14">
        <f t="shared" si="68"/>
        <v>461969</v>
      </c>
      <c r="H3841" s="13"/>
    </row>
    <row r="3842" spans="1:8" x14ac:dyDescent="0.25">
      <c r="A3842" s="116">
        <v>45205</v>
      </c>
      <c r="B3842" s="21" t="s">
        <v>10686</v>
      </c>
      <c r="C3842" s="13" t="s">
        <v>7538</v>
      </c>
      <c r="D3842" s="782" t="s">
        <v>11473</v>
      </c>
      <c r="E3842" s="22">
        <v>461969</v>
      </c>
      <c r="F3842" s="19"/>
      <c r="G3842" s="14">
        <f t="shared" si="68"/>
        <v>461969</v>
      </c>
      <c r="H3842" s="13"/>
    </row>
    <row r="3843" spans="1:8" x14ac:dyDescent="0.25">
      <c r="A3843" s="116">
        <v>45206</v>
      </c>
      <c r="B3843" s="21" t="s">
        <v>10095</v>
      </c>
      <c r="C3843" s="13" t="s">
        <v>164</v>
      </c>
      <c r="D3843" s="782" t="s">
        <v>11390</v>
      </c>
      <c r="E3843" s="22">
        <v>11352</v>
      </c>
      <c r="F3843" s="19"/>
      <c r="G3843" s="14">
        <f t="shared" si="68"/>
        <v>11352</v>
      </c>
      <c r="H3843" s="13"/>
    </row>
    <row r="3844" spans="1:8" x14ac:dyDescent="0.25">
      <c r="A3844" s="116">
        <v>45206</v>
      </c>
      <c r="B3844" s="21" t="s">
        <v>10341</v>
      </c>
      <c r="C3844" s="13" t="s">
        <v>168</v>
      </c>
      <c r="D3844" s="782" t="s">
        <v>11449</v>
      </c>
      <c r="E3844" s="22">
        <v>44000</v>
      </c>
      <c r="F3844" s="19"/>
      <c r="G3844" s="14">
        <f t="shared" si="68"/>
        <v>44000</v>
      </c>
      <c r="H3844" s="13"/>
    </row>
    <row r="3845" spans="1:8" x14ac:dyDescent="0.25">
      <c r="A3845" s="116">
        <v>45206</v>
      </c>
      <c r="B3845" s="21" t="s">
        <v>10341</v>
      </c>
      <c r="C3845" s="13" t="s">
        <v>8483</v>
      </c>
      <c r="D3845" s="782" t="s">
        <v>11465</v>
      </c>
      <c r="E3845" s="22">
        <v>324466</v>
      </c>
      <c r="F3845" s="19"/>
      <c r="G3845" s="14">
        <f t="shared" si="68"/>
        <v>324466</v>
      </c>
      <c r="H3845" s="13"/>
    </row>
    <row r="3846" spans="1:8" x14ac:dyDescent="0.25">
      <c r="A3846" s="116">
        <v>45206</v>
      </c>
      <c r="B3846" s="21" t="s">
        <v>10686</v>
      </c>
      <c r="C3846" s="13" t="s">
        <v>8483</v>
      </c>
      <c r="D3846" s="782" t="s">
        <v>11466</v>
      </c>
      <c r="E3846" s="22">
        <v>61576</v>
      </c>
      <c r="F3846" s="19"/>
      <c r="G3846" s="14">
        <f t="shared" si="68"/>
        <v>61576</v>
      </c>
      <c r="H3846" s="13"/>
    </row>
    <row r="3847" spans="1:8" x14ac:dyDescent="0.25">
      <c r="A3847" s="116">
        <v>45206</v>
      </c>
      <c r="B3847" s="21" t="s">
        <v>10488</v>
      </c>
      <c r="C3847" s="13" t="s">
        <v>8483</v>
      </c>
      <c r="D3847" s="782" t="s">
        <v>11467</v>
      </c>
      <c r="E3847" s="22">
        <v>17368</v>
      </c>
      <c r="F3847" s="19"/>
      <c r="G3847" s="14">
        <f t="shared" si="68"/>
        <v>17368</v>
      </c>
      <c r="H3847" s="13"/>
    </row>
    <row r="3848" spans="1:8" x14ac:dyDescent="0.25">
      <c r="A3848" s="116">
        <v>45208</v>
      </c>
      <c r="B3848" s="21" t="s">
        <v>10341</v>
      </c>
      <c r="C3848" s="13" t="s">
        <v>168</v>
      </c>
      <c r="D3848" s="782" t="s">
        <v>11474</v>
      </c>
      <c r="E3848" s="22">
        <v>44000</v>
      </c>
      <c r="F3848" s="19"/>
      <c r="G3848" s="14">
        <f t="shared" si="68"/>
        <v>44000</v>
      </c>
      <c r="H3848" s="13"/>
    </row>
    <row r="3849" spans="1:8" x14ac:dyDescent="0.25">
      <c r="A3849" s="116">
        <v>45208</v>
      </c>
      <c r="B3849" s="21" t="s">
        <v>11021</v>
      </c>
      <c r="C3849" s="13" t="s">
        <v>168</v>
      </c>
      <c r="D3849" s="782" t="s">
        <v>11475</v>
      </c>
      <c r="E3849" s="22">
        <v>53000</v>
      </c>
      <c r="F3849" s="19"/>
      <c r="G3849" s="14">
        <f t="shared" si="68"/>
        <v>53000</v>
      </c>
      <c r="H3849" s="13"/>
    </row>
    <row r="3850" spans="1:8" x14ac:dyDescent="0.25">
      <c r="A3850" s="116">
        <v>45208</v>
      </c>
      <c r="B3850" s="21" t="s">
        <v>11191</v>
      </c>
      <c r="C3850" s="13" t="s">
        <v>8483</v>
      </c>
      <c r="D3850" s="782" t="s">
        <v>11468</v>
      </c>
      <c r="E3850" s="22">
        <v>57660</v>
      </c>
      <c r="F3850" s="19"/>
      <c r="G3850" s="14">
        <f t="shared" si="68"/>
        <v>57660</v>
      </c>
      <c r="H3850" s="13"/>
    </row>
    <row r="3851" spans="1:8" x14ac:dyDescent="0.25">
      <c r="A3851" s="116">
        <v>45208</v>
      </c>
      <c r="B3851" s="21" t="s">
        <v>11021</v>
      </c>
      <c r="C3851" s="13" t="s">
        <v>8483</v>
      </c>
      <c r="D3851" s="782" t="s">
        <v>11469</v>
      </c>
      <c r="E3851" s="22">
        <v>352873</v>
      </c>
      <c r="F3851" s="19"/>
      <c r="G3851" s="14">
        <f t="shared" si="68"/>
        <v>352873</v>
      </c>
      <c r="H3851" s="13"/>
    </row>
    <row r="3852" spans="1:8" x14ac:dyDescent="0.25">
      <c r="A3852" s="116">
        <v>45209</v>
      </c>
      <c r="B3852" s="21" t="s">
        <v>10341</v>
      </c>
      <c r="C3852" s="13" t="s">
        <v>11442</v>
      </c>
      <c r="D3852" s="782"/>
      <c r="E3852" s="22"/>
      <c r="F3852" s="19">
        <v>1000000</v>
      </c>
      <c r="G3852" s="14">
        <f t="shared" si="68"/>
        <v>-1000000</v>
      </c>
      <c r="H3852" s="13" t="s">
        <v>11444</v>
      </c>
    </row>
    <row r="3853" spans="1:8" x14ac:dyDescent="0.25">
      <c r="A3853" s="116">
        <v>45210</v>
      </c>
      <c r="B3853" s="21" t="s">
        <v>11021</v>
      </c>
      <c r="C3853" s="13" t="s">
        <v>5234</v>
      </c>
      <c r="D3853" s="782"/>
      <c r="E3853" s="22"/>
      <c r="F3853" s="19">
        <v>300000</v>
      </c>
      <c r="G3853" s="14">
        <f t="shared" si="68"/>
        <v>-300000</v>
      </c>
      <c r="H3853" s="13" t="s">
        <v>11444</v>
      </c>
    </row>
    <row r="3854" spans="1:8" x14ac:dyDescent="0.25">
      <c r="A3854" s="116">
        <v>45210</v>
      </c>
      <c r="B3854" s="21" t="s">
        <v>11021</v>
      </c>
      <c r="C3854" s="13" t="s">
        <v>5234</v>
      </c>
      <c r="D3854" s="782"/>
      <c r="E3854" s="22"/>
      <c r="F3854" s="19">
        <v>300000</v>
      </c>
      <c r="G3854" s="14">
        <f t="shared" si="68"/>
        <v>-300000</v>
      </c>
      <c r="H3854" s="13" t="s">
        <v>11441</v>
      </c>
    </row>
    <row r="3855" spans="1:8" x14ac:dyDescent="0.25">
      <c r="A3855" s="116">
        <v>45210</v>
      </c>
      <c r="B3855" s="21" t="s">
        <v>10686</v>
      </c>
      <c r="C3855" s="13" t="s">
        <v>5234</v>
      </c>
      <c r="D3855" s="782"/>
      <c r="E3855" s="22"/>
      <c r="F3855" s="19">
        <v>198000</v>
      </c>
      <c r="G3855" s="14">
        <f t="shared" si="68"/>
        <v>-198000</v>
      </c>
      <c r="H3855" s="13" t="s">
        <v>11439</v>
      </c>
    </row>
    <row r="3856" spans="1:8" x14ac:dyDescent="0.25">
      <c r="A3856" s="116">
        <v>45210</v>
      </c>
      <c r="B3856" s="21" t="s">
        <v>11021</v>
      </c>
      <c r="C3856" s="13" t="s">
        <v>5234</v>
      </c>
      <c r="D3856" s="782"/>
      <c r="E3856" s="22"/>
      <c r="F3856" s="19">
        <v>200000</v>
      </c>
      <c r="G3856" s="14">
        <f t="shared" si="68"/>
        <v>-200000</v>
      </c>
      <c r="H3856" s="13" t="s">
        <v>11440</v>
      </c>
    </row>
    <row r="3857" spans="1:8" x14ac:dyDescent="0.25">
      <c r="A3857" s="116">
        <v>45211</v>
      </c>
      <c r="B3857" s="21" t="s">
        <v>10341</v>
      </c>
      <c r="C3857" s="13" t="s">
        <v>11446</v>
      </c>
      <c r="D3857" s="782"/>
      <c r="E3857" s="22">
        <v>140000</v>
      </c>
      <c r="F3857" s="19"/>
      <c r="G3857" s="14">
        <f t="shared" si="68"/>
        <v>140000</v>
      </c>
      <c r="H3857" s="13" t="s">
        <v>11258</v>
      </c>
    </row>
    <row r="3858" spans="1:8" x14ac:dyDescent="0.25">
      <c r="A3858" s="116">
        <v>45211</v>
      </c>
      <c r="B3858" s="21" t="s">
        <v>9877</v>
      </c>
      <c r="C3858" s="13" t="s">
        <v>9006</v>
      </c>
      <c r="D3858" s="782"/>
      <c r="E3858" s="22">
        <v>300000</v>
      </c>
      <c r="F3858" s="19"/>
      <c r="G3858" s="14">
        <f t="shared" si="68"/>
        <v>300000</v>
      </c>
      <c r="H3858" s="13" t="s">
        <v>11447</v>
      </c>
    </row>
    <row r="3859" spans="1:8" x14ac:dyDescent="0.25">
      <c r="A3859" s="116">
        <v>45211</v>
      </c>
      <c r="B3859" s="21" t="s">
        <v>9877</v>
      </c>
      <c r="C3859" s="13" t="s">
        <v>9006</v>
      </c>
      <c r="D3859" s="782"/>
      <c r="E3859" s="22"/>
      <c r="F3859" s="19">
        <v>100000</v>
      </c>
      <c r="G3859" s="14">
        <f t="shared" si="68"/>
        <v>-100000</v>
      </c>
      <c r="H3859" s="13" t="s">
        <v>5019</v>
      </c>
    </row>
    <row r="3860" spans="1:8" x14ac:dyDescent="0.25">
      <c r="A3860" s="116">
        <v>45211</v>
      </c>
      <c r="B3860" s="21" t="s">
        <v>7886</v>
      </c>
      <c r="C3860" s="13" t="s">
        <v>11448</v>
      </c>
      <c r="D3860" s="782"/>
      <c r="E3860" s="22">
        <v>1061510</v>
      </c>
      <c r="F3860" s="19"/>
      <c r="G3860" s="14">
        <f t="shared" si="68"/>
        <v>1061510</v>
      </c>
      <c r="H3860" s="13" t="s">
        <v>11447</v>
      </c>
    </row>
    <row r="3861" spans="1:8" x14ac:dyDescent="0.25">
      <c r="A3861" s="116">
        <v>45211</v>
      </c>
      <c r="B3861" s="21" t="s">
        <v>10686</v>
      </c>
      <c r="C3861" s="13" t="s">
        <v>9186</v>
      </c>
      <c r="D3861" s="782"/>
      <c r="E3861" s="22">
        <v>885000</v>
      </c>
      <c r="F3861" s="19"/>
      <c r="G3861" s="14">
        <f t="shared" si="68"/>
        <v>885000</v>
      </c>
      <c r="H3861" s="13" t="s">
        <v>11447</v>
      </c>
    </row>
    <row r="3862" spans="1:8" x14ac:dyDescent="0.25">
      <c r="A3862" s="116">
        <v>45211</v>
      </c>
      <c r="B3862" s="21" t="s">
        <v>10686</v>
      </c>
      <c r="C3862" s="13" t="s">
        <v>8170</v>
      </c>
      <c r="D3862" s="782"/>
      <c r="E3862" s="22">
        <v>4000000</v>
      </c>
      <c r="F3862" s="19"/>
      <c r="G3862" s="14">
        <f t="shared" si="68"/>
        <v>4000000</v>
      </c>
      <c r="H3862" s="13" t="s">
        <v>11447</v>
      </c>
    </row>
    <row r="3863" spans="1:8" x14ac:dyDescent="0.25">
      <c r="A3863" s="116">
        <v>45211</v>
      </c>
      <c r="B3863" s="21" t="s">
        <v>10580</v>
      </c>
      <c r="C3863" s="13" t="s">
        <v>440</v>
      </c>
      <c r="D3863" s="782"/>
      <c r="E3863" s="22">
        <v>9170</v>
      </c>
      <c r="F3863" s="19"/>
      <c r="G3863" s="14">
        <f t="shared" si="68"/>
        <v>9170</v>
      </c>
      <c r="H3863" s="13" t="s">
        <v>11447</v>
      </c>
    </row>
    <row r="3864" spans="1:8" x14ac:dyDescent="0.25">
      <c r="A3864" s="116">
        <v>45211</v>
      </c>
      <c r="B3864" s="21" t="s">
        <v>11021</v>
      </c>
      <c r="C3864" s="13" t="s">
        <v>8483</v>
      </c>
      <c r="D3864" s="782" t="s">
        <v>11470</v>
      </c>
      <c r="E3864" s="22">
        <v>131554</v>
      </c>
      <c r="F3864" s="19"/>
      <c r="G3864" s="14">
        <f t="shared" si="68"/>
        <v>131554</v>
      </c>
      <c r="H3864" s="13"/>
    </row>
    <row r="3865" spans="1:8" x14ac:dyDescent="0.25">
      <c r="A3865" s="116">
        <v>45212</v>
      </c>
      <c r="B3865" s="21" t="s">
        <v>10686</v>
      </c>
      <c r="C3865" s="13" t="s">
        <v>8483</v>
      </c>
      <c r="D3865" s="782" t="s">
        <v>11471</v>
      </c>
      <c r="E3865" s="22">
        <v>64949</v>
      </c>
      <c r="F3865" s="19"/>
      <c r="G3865" s="14">
        <f t="shared" si="68"/>
        <v>64949</v>
      </c>
      <c r="H3865" s="13"/>
    </row>
    <row r="3866" spans="1:8" x14ac:dyDescent="0.25">
      <c r="A3866" s="116">
        <v>45212</v>
      </c>
      <c r="B3866" s="21" t="s">
        <v>11566</v>
      </c>
      <c r="C3866" s="13" t="s">
        <v>166</v>
      </c>
      <c r="D3866" s="782" t="s">
        <v>11477</v>
      </c>
      <c r="E3866" s="22">
        <v>43750</v>
      </c>
      <c r="F3866" s="19"/>
      <c r="G3866" s="14">
        <f t="shared" si="68"/>
        <v>43750</v>
      </c>
      <c r="H3866" s="13"/>
    </row>
    <row r="3867" spans="1:8" x14ac:dyDescent="0.25">
      <c r="A3867" s="116">
        <v>45213</v>
      </c>
      <c r="B3867" s="21" t="s">
        <v>10341</v>
      </c>
      <c r="C3867" s="13" t="s">
        <v>8166</v>
      </c>
      <c r="D3867" s="782" t="s">
        <v>11476</v>
      </c>
      <c r="E3867" s="22">
        <v>40800</v>
      </c>
      <c r="F3867" s="19"/>
      <c r="G3867" s="14">
        <f t="shared" si="68"/>
        <v>40800</v>
      </c>
      <c r="H3867" s="13"/>
    </row>
    <row r="3868" spans="1:8" x14ac:dyDescent="0.25">
      <c r="A3868" s="116">
        <v>45213</v>
      </c>
      <c r="B3868" s="21" t="s">
        <v>7886</v>
      </c>
      <c r="C3868" s="13" t="s">
        <v>11448</v>
      </c>
      <c r="D3868" s="782"/>
      <c r="E3868" s="22"/>
      <c r="F3868" s="19">
        <v>700000</v>
      </c>
      <c r="G3868" s="14">
        <f t="shared" si="68"/>
        <v>-700000</v>
      </c>
      <c r="H3868" s="13" t="s">
        <v>11481</v>
      </c>
    </row>
    <row r="3869" spans="1:8" x14ac:dyDescent="0.25">
      <c r="A3869" s="116">
        <v>45213</v>
      </c>
      <c r="B3869" s="21" t="s">
        <v>2675</v>
      </c>
      <c r="C3869" s="13" t="s">
        <v>5731</v>
      </c>
      <c r="D3869" s="782"/>
      <c r="E3869" s="22">
        <v>9700</v>
      </c>
      <c r="F3869" s="19"/>
      <c r="G3869" s="14">
        <f t="shared" si="68"/>
        <v>9700</v>
      </c>
      <c r="H3869" s="13" t="s">
        <v>11490</v>
      </c>
    </row>
    <row r="3870" spans="1:8" x14ac:dyDescent="0.25">
      <c r="A3870" s="116">
        <v>45213</v>
      </c>
      <c r="B3870" s="21" t="s">
        <v>1407</v>
      </c>
      <c r="C3870" s="13" t="s">
        <v>5731</v>
      </c>
      <c r="D3870" s="782"/>
      <c r="E3870" s="22"/>
      <c r="F3870" s="19">
        <v>8180</v>
      </c>
      <c r="G3870" s="14">
        <f t="shared" si="68"/>
        <v>-8180</v>
      </c>
      <c r="H3870" s="13" t="s">
        <v>11490</v>
      </c>
    </row>
    <row r="3871" spans="1:8" x14ac:dyDescent="0.25">
      <c r="A3871" s="116">
        <v>45213</v>
      </c>
      <c r="B3871" s="21" t="s">
        <v>8752</v>
      </c>
      <c r="C3871" s="13" t="s">
        <v>5731</v>
      </c>
      <c r="D3871" s="782"/>
      <c r="E3871" s="22"/>
      <c r="F3871" s="19">
        <f>53900-12000</f>
        <v>41900</v>
      </c>
      <c r="G3871" s="14">
        <f t="shared" si="68"/>
        <v>-41900</v>
      </c>
      <c r="H3871" s="13" t="s">
        <v>11490</v>
      </c>
    </row>
    <row r="3872" spans="1:8" x14ac:dyDescent="0.25">
      <c r="A3872" s="116">
        <v>45213</v>
      </c>
      <c r="B3872" s="21" t="s">
        <v>10260</v>
      </c>
      <c r="C3872" s="13" t="s">
        <v>5731</v>
      </c>
      <c r="D3872" s="782" t="s">
        <v>8650</v>
      </c>
      <c r="E3872" s="22">
        <v>105000</v>
      </c>
      <c r="F3872" s="19"/>
      <c r="G3872" s="14">
        <f t="shared" si="68"/>
        <v>105000</v>
      </c>
      <c r="H3872" s="13"/>
    </row>
    <row r="3873" spans="1:8" x14ac:dyDescent="0.25">
      <c r="A3873" s="116">
        <v>45213</v>
      </c>
      <c r="B3873" s="21" t="s">
        <v>10260</v>
      </c>
      <c r="C3873" s="13" t="s">
        <v>5731</v>
      </c>
      <c r="D3873" s="782" t="s">
        <v>9966</v>
      </c>
      <c r="E3873" s="22">
        <v>35400</v>
      </c>
      <c r="F3873" s="19"/>
      <c r="G3873" s="14">
        <f t="shared" si="68"/>
        <v>35400</v>
      </c>
      <c r="H3873" s="13"/>
    </row>
    <row r="3874" spans="1:8" x14ac:dyDescent="0.25">
      <c r="A3874" s="116">
        <v>45213</v>
      </c>
      <c r="B3874" s="21" t="s">
        <v>9877</v>
      </c>
      <c r="C3874" s="13" t="s">
        <v>5731</v>
      </c>
      <c r="D3874" s="782" t="s">
        <v>9982</v>
      </c>
      <c r="E3874" s="22">
        <v>57000</v>
      </c>
      <c r="F3874" s="19"/>
      <c r="G3874" s="14">
        <f t="shared" si="68"/>
        <v>57000</v>
      </c>
      <c r="H3874" s="13"/>
    </row>
    <row r="3875" spans="1:8" x14ac:dyDescent="0.25">
      <c r="A3875" s="116">
        <v>45213</v>
      </c>
      <c r="B3875" s="21" t="s">
        <v>10488</v>
      </c>
      <c r="C3875" s="13" t="s">
        <v>5731</v>
      </c>
      <c r="D3875" s="782" t="s">
        <v>9983</v>
      </c>
      <c r="E3875" s="22">
        <v>390000</v>
      </c>
      <c r="F3875" s="19"/>
      <c r="G3875" s="14">
        <f t="shared" si="68"/>
        <v>390000</v>
      </c>
      <c r="H3875" s="13"/>
    </row>
    <row r="3876" spans="1:8" x14ac:dyDescent="0.25">
      <c r="A3876" s="116">
        <v>45213</v>
      </c>
      <c r="B3876" s="21" t="s">
        <v>10681</v>
      </c>
      <c r="C3876" s="13" t="s">
        <v>5731</v>
      </c>
      <c r="D3876" s="782" t="s">
        <v>10069</v>
      </c>
      <c r="E3876" s="22">
        <v>93900</v>
      </c>
      <c r="F3876" s="19"/>
      <c r="G3876" s="14">
        <f t="shared" si="68"/>
        <v>93900</v>
      </c>
      <c r="H3876" s="13"/>
    </row>
    <row r="3877" spans="1:8" x14ac:dyDescent="0.25">
      <c r="A3877" s="116">
        <v>45213</v>
      </c>
      <c r="B3877" s="21" t="s">
        <v>8974</v>
      </c>
      <c r="C3877" s="13" t="s">
        <v>5731</v>
      </c>
      <c r="D3877" s="782" t="s">
        <v>8721</v>
      </c>
      <c r="E3877" s="22">
        <v>15600</v>
      </c>
      <c r="F3877" s="19"/>
      <c r="G3877" s="14">
        <f t="shared" si="68"/>
        <v>15600</v>
      </c>
      <c r="H3877" s="13"/>
    </row>
    <row r="3878" spans="1:8" x14ac:dyDescent="0.25">
      <c r="A3878" s="116">
        <v>45213</v>
      </c>
      <c r="B3878" s="21" t="s">
        <v>9463</v>
      </c>
      <c r="C3878" s="13" t="s">
        <v>5731</v>
      </c>
      <c r="D3878" s="782" t="s">
        <v>10070</v>
      </c>
      <c r="E3878" s="22">
        <v>529000</v>
      </c>
      <c r="F3878" s="19"/>
      <c r="G3878" s="14">
        <f t="shared" si="68"/>
        <v>529000</v>
      </c>
      <c r="H3878" s="13"/>
    </row>
    <row r="3879" spans="1:8" x14ac:dyDescent="0.25">
      <c r="A3879" s="116">
        <v>45213</v>
      </c>
      <c r="B3879" s="21" t="s">
        <v>10580</v>
      </c>
      <c r="C3879" s="13" t="s">
        <v>5731</v>
      </c>
      <c r="D3879" s="782" t="s">
        <v>10071</v>
      </c>
      <c r="E3879" s="22">
        <v>6000</v>
      </c>
      <c r="F3879" s="19"/>
      <c r="G3879" s="14">
        <f t="shared" si="68"/>
        <v>6000</v>
      </c>
      <c r="H3879" s="13"/>
    </row>
    <row r="3880" spans="1:8" x14ac:dyDescent="0.25">
      <c r="A3880" s="116">
        <v>45213</v>
      </c>
      <c r="B3880" s="21" t="s">
        <v>10341</v>
      </c>
      <c r="C3880" s="13" t="s">
        <v>5731</v>
      </c>
      <c r="D3880" s="782" t="s">
        <v>10072</v>
      </c>
      <c r="E3880" s="22">
        <v>72682</v>
      </c>
      <c r="F3880" s="19"/>
      <c r="G3880" s="14">
        <f t="shared" si="68"/>
        <v>72682</v>
      </c>
      <c r="H3880" s="13"/>
    </row>
    <row r="3881" spans="1:8" x14ac:dyDescent="0.25">
      <c r="A3881" s="116">
        <v>45213</v>
      </c>
      <c r="B3881" s="21" t="s">
        <v>10341</v>
      </c>
      <c r="C3881" s="13" t="s">
        <v>5731</v>
      </c>
      <c r="D3881" s="782" t="s">
        <v>10256</v>
      </c>
      <c r="E3881" s="22">
        <v>14170</v>
      </c>
      <c r="F3881" s="19"/>
      <c r="G3881" s="14">
        <f t="shared" si="68"/>
        <v>14170</v>
      </c>
      <c r="H3881" s="13"/>
    </row>
    <row r="3882" spans="1:8" x14ac:dyDescent="0.25">
      <c r="A3882" s="116">
        <v>45213</v>
      </c>
      <c r="B3882" s="21" t="s">
        <v>10686</v>
      </c>
      <c r="C3882" s="13" t="s">
        <v>8483</v>
      </c>
      <c r="D3882" s="782" t="s">
        <v>11491</v>
      </c>
      <c r="E3882" s="22">
        <v>102465</v>
      </c>
      <c r="F3882" s="19"/>
      <c r="G3882" s="14">
        <f t="shared" si="68"/>
        <v>102465</v>
      </c>
      <c r="H3882" s="13"/>
    </row>
    <row r="3883" spans="1:8" x14ac:dyDescent="0.25">
      <c r="A3883" s="116">
        <v>45213</v>
      </c>
      <c r="B3883" s="21" t="s">
        <v>10095</v>
      </c>
      <c r="C3883" s="13" t="s">
        <v>169</v>
      </c>
      <c r="D3883" s="782" t="s">
        <v>11492</v>
      </c>
      <c r="E3883" s="22">
        <v>206226</v>
      </c>
      <c r="F3883" s="19"/>
      <c r="G3883" s="14">
        <f t="shared" si="68"/>
        <v>206226</v>
      </c>
      <c r="H3883" s="13"/>
    </row>
    <row r="3884" spans="1:8" x14ac:dyDescent="0.25">
      <c r="A3884" s="116">
        <v>45213</v>
      </c>
      <c r="B3884" s="21" t="s">
        <v>10341</v>
      </c>
      <c r="C3884" s="13" t="s">
        <v>7538</v>
      </c>
      <c r="D3884" s="782" t="s">
        <v>11531</v>
      </c>
      <c r="E3884" s="22">
        <v>48000</v>
      </c>
      <c r="F3884" s="19"/>
      <c r="G3884" s="14">
        <f t="shared" si="68"/>
        <v>48000</v>
      </c>
      <c r="H3884" s="13"/>
    </row>
    <row r="3885" spans="1:8" x14ac:dyDescent="0.25">
      <c r="A3885" s="116">
        <v>45213</v>
      </c>
      <c r="B3885" s="21" t="s">
        <v>10686</v>
      </c>
      <c r="C3885" s="13" t="s">
        <v>7538</v>
      </c>
      <c r="D3885" s="782" t="s">
        <v>11532</v>
      </c>
      <c r="E3885" s="22">
        <v>374168</v>
      </c>
      <c r="F3885" s="19"/>
      <c r="G3885" s="14">
        <f t="shared" si="68"/>
        <v>374168</v>
      </c>
      <c r="H3885" s="13"/>
    </row>
    <row r="3886" spans="1:8" x14ac:dyDescent="0.25">
      <c r="A3886" s="116">
        <v>45213</v>
      </c>
      <c r="B3886" s="21" t="s">
        <v>10095</v>
      </c>
      <c r="C3886" s="13" t="s">
        <v>164</v>
      </c>
      <c r="D3886" s="782" t="s">
        <v>11326</v>
      </c>
      <c r="E3886" s="22">
        <v>29554</v>
      </c>
      <c r="F3886" s="19"/>
      <c r="G3886" s="14">
        <f t="shared" si="68"/>
        <v>29554</v>
      </c>
      <c r="H3886" s="13"/>
    </row>
    <row r="3887" spans="1:8" x14ac:dyDescent="0.25">
      <c r="A3887" s="116">
        <v>45215</v>
      </c>
      <c r="B3887" s="21" t="s">
        <v>10686</v>
      </c>
      <c r="C3887" s="13" t="s">
        <v>8170</v>
      </c>
      <c r="D3887" s="782"/>
      <c r="E3887" s="22"/>
      <c r="F3887" s="19">
        <v>1000000</v>
      </c>
      <c r="G3887" s="14">
        <f t="shared" si="68"/>
        <v>-1000000</v>
      </c>
      <c r="H3887" s="13" t="s">
        <v>11498</v>
      </c>
    </row>
    <row r="3888" spans="1:8" x14ac:dyDescent="0.25">
      <c r="A3888" s="116">
        <v>45216</v>
      </c>
      <c r="B3888" s="21" t="s">
        <v>10260</v>
      </c>
      <c r="C3888" s="13" t="s">
        <v>8483</v>
      </c>
      <c r="D3888" s="782"/>
      <c r="E3888" s="22"/>
      <c r="F3888" s="19">
        <v>75140</v>
      </c>
      <c r="G3888" s="14">
        <f t="shared" si="68"/>
        <v>-75140</v>
      </c>
      <c r="H3888" s="1178" t="s">
        <v>11515</v>
      </c>
    </row>
    <row r="3889" spans="1:8" x14ac:dyDescent="0.25">
      <c r="A3889" s="116">
        <v>45216</v>
      </c>
      <c r="B3889" s="21" t="s">
        <v>9463</v>
      </c>
      <c r="C3889" s="13" t="s">
        <v>8483</v>
      </c>
      <c r="D3889" s="782"/>
      <c r="E3889" s="22"/>
      <c r="F3889" s="19">
        <v>3763</v>
      </c>
      <c r="G3889" s="14">
        <f t="shared" ref="G3889:G3975" si="69">E3889-F3889</f>
        <v>-3763</v>
      </c>
      <c r="H3889" s="1213"/>
    </row>
    <row r="3890" spans="1:8" x14ac:dyDescent="0.25">
      <c r="A3890" s="116">
        <v>45216</v>
      </c>
      <c r="B3890" s="21" t="s">
        <v>10488</v>
      </c>
      <c r="C3890" s="13" t="s">
        <v>8483</v>
      </c>
      <c r="D3890" s="782"/>
      <c r="E3890" s="22"/>
      <c r="F3890" s="19">
        <v>17368</v>
      </c>
      <c r="G3890" s="14">
        <f t="shared" si="69"/>
        <v>-17368</v>
      </c>
      <c r="H3890" s="1213"/>
    </row>
    <row r="3891" spans="1:8" x14ac:dyDescent="0.25">
      <c r="A3891" s="116">
        <v>45216</v>
      </c>
      <c r="B3891" s="21" t="s">
        <v>11191</v>
      </c>
      <c r="C3891" s="13" t="s">
        <v>8483</v>
      </c>
      <c r="D3891" s="782"/>
      <c r="E3891" s="22"/>
      <c r="F3891" s="19">
        <v>194858</v>
      </c>
      <c r="G3891" s="14">
        <f t="shared" si="69"/>
        <v>-194858</v>
      </c>
      <c r="H3891" s="1213"/>
    </row>
    <row r="3892" spans="1:8" x14ac:dyDescent="0.25">
      <c r="A3892" s="116">
        <v>45216</v>
      </c>
      <c r="B3892" s="21" t="s">
        <v>10341</v>
      </c>
      <c r="C3892" s="13" t="s">
        <v>8483</v>
      </c>
      <c r="D3892" s="782"/>
      <c r="E3892" s="22"/>
      <c r="F3892" s="19">
        <v>650000</v>
      </c>
      <c r="G3892" s="14">
        <f t="shared" si="69"/>
        <v>-650000</v>
      </c>
      <c r="H3892" s="1213"/>
    </row>
    <row r="3893" spans="1:8" x14ac:dyDescent="0.25">
      <c r="A3893" s="116">
        <v>45216</v>
      </c>
      <c r="B3893" s="21" t="s">
        <v>11021</v>
      </c>
      <c r="C3893" s="13" t="s">
        <v>8483</v>
      </c>
      <c r="D3893" s="782"/>
      <c r="E3893" s="22"/>
      <c r="F3893" s="19">
        <v>308871</v>
      </c>
      <c r="G3893" s="14">
        <f t="shared" si="69"/>
        <v>-308871</v>
      </c>
      <c r="H3893" s="1213"/>
    </row>
    <row r="3894" spans="1:8" x14ac:dyDescent="0.25">
      <c r="A3894" s="116">
        <v>45216</v>
      </c>
      <c r="B3894" s="21" t="s">
        <v>10686</v>
      </c>
      <c r="C3894" s="13" t="s">
        <v>8483</v>
      </c>
      <c r="D3894" s="782"/>
      <c r="E3894" s="22"/>
      <c r="F3894" s="19">
        <v>250000</v>
      </c>
      <c r="G3894" s="14">
        <f t="shared" si="69"/>
        <v>-250000</v>
      </c>
      <c r="H3894" s="1179"/>
    </row>
    <row r="3895" spans="1:8" x14ac:dyDescent="0.25">
      <c r="A3895" s="116">
        <v>45216</v>
      </c>
      <c r="B3895" s="21" t="s">
        <v>10686</v>
      </c>
      <c r="C3895" s="13" t="s">
        <v>169</v>
      </c>
      <c r="D3895" s="782" t="s">
        <v>11536</v>
      </c>
      <c r="E3895" s="22">
        <v>161000</v>
      </c>
      <c r="F3895" s="19"/>
      <c r="G3895" s="14">
        <f t="shared" si="69"/>
        <v>161000</v>
      </c>
      <c r="H3895" s="972"/>
    </row>
    <row r="3896" spans="1:8" x14ac:dyDescent="0.25">
      <c r="A3896" s="116">
        <v>45216</v>
      </c>
      <c r="B3896" s="21" t="s">
        <v>10095</v>
      </c>
      <c r="C3896" s="13" t="s">
        <v>166</v>
      </c>
      <c r="D3896" s="782" t="s">
        <v>8493</v>
      </c>
      <c r="E3896" s="22">
        <v>23330</v>
      </c>
      <c r="F3896" s="19"/>
      <c r="G3896" s="14">
        <f t="shared" si="69"/>
        <v>23330</v>
      </c>
      <c r="H3896" s="972"/>
    </row>
    <row r="3897" spans="1:8" x14ac:dyDescent="0.25">
      <c r="A3897" s="116">
        <v>45217</v>
      </c>
      <c r="B3897" s="21" t="s">
        <v>9877</v>
      </c>
      <c r="C3897" s="13" t="s">
        <v>9006</v>
      </c>
      <c r="D3897" s="782"/>
      <c r="E3897" s="22"/>
      <c r="F3897" s="19">
        <v>200000</v>
      </c>
      <c r="G3897" s="14">
        <f t="shared" si="69"/>
        <v>-200000</v>
      </c>
      <c r="H3897" s="13" t="s">
        <v>11517</v>
      </c>
    </row>
    <row r="3898" spans="1:8" x14ac:dyDescent="0.25">
      <c r="A3898" s="116">
        <v>45217</v>
      </c>
      <c r="B3898" s="21" t="s">
        <v>10341</v>
      </c>
      <c r="C3898" s="13" t="s">
        <v>7538</v>
      </c>
      <c r="D3898" s="782" t="s">
        <v>11533</v>
      </c>
      <c r="E3898" s="22">
        <v>374168</v>
      </c>
      <c r="F3898" s="19"/>
      <c r="G3898" s="14">
        <f t="shared" si="69"/>
        <v>374168</v>
      </c>
      <c r="H3898" s="13"/>
    </row>
    <row r="3899" spans="1:8" x14ac:dyDescent="0.25">
      <c r="A3899" s="116">
        <v>45217</v>
      </c>
      <c r="B3899" s="21" t="s">
        <v>10686</v>
      </c>
      <c r="C3899" s="13" t="s">
        <v>7538</v>
      </c>
      <c r="D3899" s="782" t="s">
        <v>11534</v>
      </c>
      <c r="E3899" s="22">
        <v>374168</v>
      </c>
      <c r="F3899" s="19"/>
      <c r="G3899" s="14">
        <f t="shared" si="69"/>
        <v>374168</v>
      </c>
      <c r="H3899" s="13"/>
    </row>
    <row r="3900" spans="1:8" x14ac:dyDescent="0.25">
      <c r="A3900" s="116">
        <v>45217</v>
      </c>
      <c r="B3900" s="21" t="s">
        <v>10076</v>
      </c>
      <c r="C3900" s="13" t="s">
        <v>164</v>
      </c>
      <c r="D3900" s="782" t="s">
        <v>11344</v>
      </c>
      <c r="E3900" s="22">
        <v>5520</v>
      </c>
      <c r="F3900" s="19"/>
      <c r="G3900" s="14">
        <f t="shared" si="69"/>
        <v>5520</v>
      </c>
      <c r="H3900" s="13"/>
    </row>
    <row r="3901" spans="1:8" x14ac:dyDescent="0.25">
      <c r="A3901" s="116">
        <v>45219</v>
      </c>
      <c r="B3901" s="21" t="s">
        <v>10095</v>
      </c>
      <c r="C3901" s="13" t="s">
        <v>166</v>
      </c>
      <c r="D3901" s="782" t="s">
        <v>11537</v>
      </c>
      <c r="E3901" s="22">
        <v>18575</v>
      </c>
      <c r="F3901" s="19"/>
      <c r="G3901" s="14">
        <f t="shared" si="69"/>
        <v>18575</v>
      </c>
      <c r="H3901" s="13"/>
    </row>
    <row r="3902" spans="1:8" x14ac:dyDescent="0.25">
      <c r="A3902" s="116">
        <v>45219</v>
      </c>
      <c r="B3902" s="21" t="s">
        <v>10341</v>
      </c>
      <c r="C3902" s="13" t="s">
        <v>8483</v>
      </c>
      <c r="D3902" s="782" t="s">
        <v>11564</v>
      </c>
      <c r="E3902" s="22">
        <v>306092</v>
      </c>
      <c r="F3902" s="19"/>
      <c r="G3902" s="14">
        <f t="shared" si="69"/>
        <v>306092</v>
      </c>
      <c r="H3902" s="13"/>
    </row>
    <row r="3903" spans="1:8" x14ac:dyDescent="0.25">
      <c r="A3903" s="116">
        <v>45219</v>
      </c>
      <c r="B3903" s="21" t="s">
        <v>10095</v>
      </c>
      <c r="C3903" s="13" t="s">
        <v>166</v>
      </c>
      <c r="D3903" s="782" t="s">
        <v>11914</v>
      </c>
      <c r="E3903" s="22">
        <v>11875</v>
      </c>
      <c r="F3903" s="19"/>
      <c r="G3903" s="14">
        <f t="shared" si="69"/>
        <v>11875</v>
      </c>
      <c r="H3903" s="13"/>
    </row>
    <row r="3904" spans="1:8" x14ac:dyDescent="0.25">
      <c r="A3904" s="116">
        <v>45220</v>
      </c>
      <c r="B3904" s="21" t="s">
        <v>11021</v>
      </c>
      <c r="C3904" s="13" t="s">
        <v>8483</v>
      </c>
      <c r="D3904" s="782" t="s">
        <v>11565</v>
      </c>
      <c r="E3904" s="22">
        <v>120971</v>
      </c>
      <c r="F3904" s="19"/>
      <c r="G3904" s="14">
        <f t="shared" si="69"/>
        <v>120971</v>
      </c>
    </row>
    <row r="3905" spans="1:8" x14ac:dyDescent="0.25">
      <c r="A3905" s="116">
        <v>45220</v>
      </c>
      <c r="B3905" s="21" t="s">
        <v>11566</v>
      </c>
      <c r="C3905" s="13" t="s">
        <v>8483</v>
      </c>
      <c r="D3905" s="1248" t="s">
        <v>11567</v>
      </c>
      <c r="E3905" s="22">
        <v>20103</v>
      </c>
      <c r="F3905" s="19"/>
      <c r="G3905" s="14">
        <f t="shared" si="69"/>
        <v>20103</v>
      </c>
      <c r="H3905" s="13"/>
    </row>
    <row r="3906" spans="1:8" x14ac:dyDescent="0.25">
      <c r="A3906" s="116">
        <v>45220</v>
      </c>
      <c r="B3906" s="21" t="s">
        <v>11317</v>
      </c>
      <c r="C3906" s="13" t="s">
        <v>8483</v>
      </c>
      <c r="D3906" s="1248"/>
      <c r="E3906" s="22">
        <v>4390</v>
      </c>
      <c r="F3906" s="19"/>
      <c r="G3906" s="14">
        <f t="shared" si="69"/>
        <v>4390</v>
      </c>
      <c r="H3906" s="13"/>
    </row>
    <row r="3907" spans="1:8" x14ac:dyDescent="0.25">
      <c r="A3907" s="116">
        <v>45220</v>
      </c>
      <c r="B3907" s="21" t="s">
        <v>10686</v>
      </c>
      <c r="C3907" s="13" t="s">
        <v>8483</v>
      </c>
      <c r="D3907" s="782" t="s">
        <v>11614</v>
      </c>
      <c r="E3907" s="22">
        <v>294107</v>
      </c>
      <c r="F3907" s="19"/>
      <c r="G3907" s="14">
        <f t="shared" si="69"/>
        <v>294107</v>
      </c>
      <c r="H3907" s="13"/>
    </row>
    <row r="3908" spans="1:8" x14ac:dyDescent="0.25">
      <c r="A3908" s="116">
        <v>45220</v>
      </c>
      <c r="B3908" s="21" t="s">
        <v>10341</v>
      </c>
      <c r="C3908" s="13" t="s">
        <v>168</v>
      </c>
      <c r="D3908" s="782" t="s">
        <v>11599</v>
      </c>
      <c r="E3908" s="22">
        <v>90200</v>
      </c>
      <c r="F3908" s="19"/>
      <c r="G3908" s="14">
        <f t="shared" si="69"/>
        <v>90200</v>
      </c>
      <c r="H3908" s="13"/>
    </row>
    <row r="3909" spans="1:8" x14ac:dyDescent="0.25">
      <c r="A3909" s="116">
        <v>45220</v>
      </c>
      <c r="B3909" s="21" t="s">
        <v>11021</v>
      </c>
      <c r="C3909" s="13" t="s">
        <v>180</v>
      </c>
      <c r="D3909" s="782" t="s">
        <v>11608</v>
      </c>
      <c r="E3909" s="22">
        <v>148500</v>
      </c>
      <c r="F3909" s="19"/>
      <c r="G3909" s="14">
        <f t="shared" si="69"/>
        <v>148500</v>
      </c>
      <c r="H3909" s="13"/>
    </row>
    <row r="3910" spans="1:8" x14ac:dyDescent="0.25">
      <c r="A3910" s="116">
        <v>45220</v>
      </c>
      <c r="B3910" s="21" t="s">
        <v>10341</v>
      </c>
      <c r="C3910" s="13" t="s">
        <v>180</v>
      </c>
      <c r="D3910" s="782" t="s">
        <v>11609</v>
      </c>
      <c r="E3910" s="22">
        <v>89600</v>
      </c>
      <c r="F3910" s="19"/>
      <c r="G3910" s="14">
        <f t="shared" si="69"/>
        <v>89600</v>
      </c>
      <c r="H3910" s="13"/>
    </row>
    <row r="3911" spans="1:8" x14ac:dyDescent="0.25">
      <c r="A3911" s="116">
        <v>45223</v>
      </c>
      <c r="B3911" s="21" t="s">
        <v>11566</v>
      </c>
      <c r="C3911" s="13" t="s">
        <v>8483</v>
      </c>
      <c r="D3911" s="782" t="s">
        <v>11615</v>
      </c>
      <c r="E3911" s="22">
        <v>186677</v>
      </c>
      <c r="F3911" s="19"/>
      <c r="G3911" s="14">
        <f t="shared" si="69"/>
        <v>186677</v>
      </c>
      <c r="H3911" s="13"/>
    </row>
    <row r="3912" spans="1:8" x14ac:dyDescent="0.25">
      <c r="A3912" s="116">
        <v>45223</v>
      </c>
      <c r="B3912" s="21" t="s">
        <v>10580</v>
      </c>
      <c r="C3912" s="13" t="s">
        <v>168</v>
      </c>
      <c r="D3912" s="782" t="s">
        <v>11600</v>
      </c>
      <c r="E3912" s="22">
        <v>55094</v>
      </c>
      <c r="F3912" s="19"/>
      <c r="G3912" s="14">
        <f t="shared" si="69"/>
        <v>55094</v>
      </c>
      <c r="H3912" s="13"/>
    </row>
    <row r="3913" spans="1:8" x14ac:dyDescent="0.25">
      <c r="A3913" s="116">
        <v>45223</v>
      </c>
      <c r="B3913" s="21" t="s">
        <v>11021</v>
      </c>
      <c r="C3913" s="13" t="s">
        <v>12078</v>
      </c>
      <c r="D3913" s="782" t="s">
        <v>11601</v>
      </c>
      <c r="E3913" s="22">
        <v>602000</v>
      </c>
      <c r="F3913" s="19"/>
      <c r="G3913" s="14">
        <f t="shared" si="69"/>
        <v>602000</v>
      </c>
      <c r="H3913" s="13" t="s">
        <v>11602</v>
      </c>
    </row>
    <row r="3914" spans="1:8" x14ac:dyDescent="0.25">
      <c r="A3914" s="116">
        <v>45223</v>
      </c>
      <c r="B3914" s="21" t="s">
        <v>10095</v>
      </c>
      <c r="C3914" s="13" t="s">
        <v>166</v>
      </c>
      <c r="D3914" s="782" t="s">
        <v>11603</v>
      </c>
      <c r="E3914" s="22">
        <v>20485</v>
      </c>
      <c r="F3914" s="19"/>
      <c r="G3914" s="14">
        <f t="shared" si="69"/>
        <v>20485</v>
      </c>
      <c r="H3914" s="13"/>
    </row>
    <row r="3915" spans="1:8" x14ac:dyDescent="0.25">
      <c r="A3915" s="116">
        <v>45224</v>
      </c>
      <c r="B3915" s="21" t="s">
        <v>11566</v>
      </c>
      <c r="C3915" s="13" t="s">
        <v>166</v>
      </c>
      <c r="D3915" s="782" t="s">
        <v>11604</v>
      </c>
      <c r="E3915" s="22">
        <v>101145</v>
      </c>
      <c r="F3915" s="19"/>
      <c r="G3915" s="14">
        <f t="shared" si="69"/>
        <v>101145</v>
      </c>
      <c r="H3915" s="13"/>
    </row>
    <row r="3916" spans="1:8" x14ac:dyDescent="0.25">
      <c r="A3916" s="116">
        <v>45224</v>
      </c>
      <c r="B3916" s="21" t="s">
        <v>10681</v>
      </c>
      <c r="C3916" s="13" t="s">
        <v>168</v>
      </c>
      <c r="D3916" s="782" t="s">
        <v>11710</v>
      </c>
      <c r="E3916" s="22">
        <v>55000</v>
      </c>
      <c r="F3916" s="19"/>
      <c r="G3916" s="14">
        <f t="shared" si="69"/>
        <v>55000</v>
      </c>
      <c r="H3916" s="13" t="s">
        <v>11711</v>
      </c>
    </row>
    <row r="3917" spans="1:8" x14ac:dyDescent="0.25">
      <c r="A3917" s="116">
        <v>45225</v>
      </c>
      <c r="B3917" s="21" t="s">
        <v>11566</v>
      </c>
      <c r="C3917" s="13" t="s">
        <v>8483</v>
      </c>
      <c r="D3917" s="782" t="s">
        <v>11616</v>
      </c>
      <c r="E3917" s="22">
        <v>251153</v>
      </c>
      <c r="F3917" s="19"/>
      <c r="G3917" s="14">
        <f t="shared" si="69"/>
        <v>251153</v>
      </c>
      <c r="H3917" s="13"/>
    </row>
    <row r="3918" spans="1:8" x14ac:dyDescent="0.25">
      <c r="A3918" s="116">
        <v>45225</v>
      </c>
      <c r="B3918" s="21" t="s">
        <v>10405</v>
      </c>
      <c r="C3918" s="13" t="s">
        <v>8483</v>
      </c>
      <c r="D3918" s="782" t="s">
        <v>11617</v>
      </c>
      <c r="E3918" s="22">
        <v>25780</v>
      </c>
      <c r="F3918" s="19"/>
      <c r="G3918" s="14">
        <f t="shared" si="69"/>
        <v>25780</v>
      </c>
      <c r="H3918" s="13"/>
    </row>
    <row r="3919" spans="1:8" x14ac:dyDescent="0.25">
      <c r="A3919" s="116">
        <v>45225</v>
      </c>
      <c r="B3919" s="21" t="s">
        <v>10580</v>
      </c>
      <c r="C3919" s="13" t="s">
        <v>166</v>
      </c>
      <c r="D3919" s="782" t="s">
        <v>11605</v>
      </c>
      <c r="E3919" s="22">
        <v>18060</v>
      </c>
      <c r="F3919" s="19"/>
      <c r="G3919" s="14">
        <f t="shared" si="69"/>
        <v>18060</v>
      </c>
      <c r="H3919" s="13"/>
    </row>
    <row r="3920" spans="1:8" x14ac:dyDescent="0.25">
      <c r="A3920" s="116">
        <v>45225</v>
      </c>
      <c r="B3920" s="21" t="s">
        <v>10341</v>
      </c>
      <c r="C3920" s="13" t="s">
        <v>166</v>
      </c>
      <c r="D3920" s="782" t="s">
        <v>11606</v>
      </c>
      <c r="E3920" s="22">
        <v>15980</v>
      </c>
      <c r="F3920" s="19"/>
      <c r="G3920" s="14">
        <f t="shared" si="69"/>
        <v>15980</v>
      </c>
      <c r="H3920" s="13"/>
    </row>
    <row r="3921" spans="1:8" x14ac:dyDescent="0.25">
      <c r="A3921" s="116">
        <v>45225</v>
      </c>
      <c r="B3921" s="21" t="s">
        <v>10580</v>
      </c>
      <c r="C3921" s="13" t="s">
        <v>166</v>
      </c>
      <c r="D3921" s="782" t="s">
        <v>11607</v>
      </c>
      <c r="E3921" s="22">
        <v>8670</v>
      </c>
      <c r="F3921" s="19"/>
      <c r="G3921" s="14">
        <f t="shared" si="69"/>
        <v>8670</v>
      </c>
      <c r="H3921" s="13"/>
    </row>
    <row r="3922" spans="1:8" x14ac:dyDescent="0.25">
      <c r="A3922" s="116">
        <v>45225</v>
      </c>
      <c r="B3922" s="21" t="s">
        <v>10341</v>
      </c>
      <c r="C3922" s="13" t="s">
        <v>164</v>
      </c>
      <c r="D3922" s="782" t="s">
        <v>11612</v>
      </c>
      <c r="E3922" s="22">
        <v>7240</v>
      </c>
      <c r="F3922" s="19"/>
      <c r="G3922" s="14">
        <f t="shared" si="69"/>
        <v>7240</v>
      </c>
      <c r="H3922" s="13"/>
    </row>
    <row r="3923" spans="1:8" x14ac:dyDescent="0.25">
      <c r="A3923" s="116">
        <v>45226</v>
      </c>
      <c r="B3923" s="21" t="s">
        <v>10686</v>
      </c>
      <c r="C3923" s="13" t="s">
        <v>8483</v>
      </c>
      <c r="D3923" s="782" t="s">
        <v>11618</v>
      </c>
      <c r="E3923" s="22">
        <v>82305</v>
      </c>
      <c r="F3923" s="19"/>
      <c r="G3923" s="14">
        <f t="shared" si="69"/>
        <v>82305</v>
      </c>
      <c r="H3923" s="13"/>
    </row>
    <row r="3924" spans="1:8" x14ac:dyDescent="0.25">
      <c r="A3924" s="116">
        <v>45226</v>
      </c>
      <c r="B3924" s="21" t="s">
        <v>11021</v>
      </c>
      <c r="C3924" s="13" t="s">
        <v>8483</v>
      </c>
      <c r="D3924" s="782" t="s">
        <v>11619</v>
      </c>
      <c r="E3924" s="22">
        <v>43922</v>
      </c>
      <c r="F3924" s="19"/>
      <c r="G3924" s="14">
        <f t="shared" si="69"/>
        <v>43922</v>
      </c>
      <c r="H3924" s="13"/>
    </row>
    <row r="3925" spans="1:8" x14ac:dyDescent="0.25">
      <c r="A3925" s="116">
        <v>45227</v>
      </c>
      <c r="B3925" s="21" t="s">
        <v>11566</v>
      </c>
      <c r="C3925" s="13" t="s">
        <v>164</v>
      </c>
      <c r="D3925" s="782" t="s">
        <v>11613</v>
      </c>
      <c r="E3925" s="22">
        <v>40947</v>
      </c>
      <c r="F3925" s="22"/>
      <c r="G3925" s="14">
        <f t="shared" si="69"/>
        <v>40947</v>
      </c>
      <c r="H3925" s="13"/>
    </row>
    <row r="3926" spans="1:8" x14ac:dyDescent="0.25">
      <c r="A3926" s="116">
        <v>45227</v>
      </c>
      <c r="B3926" s="21" t="s">
        <v>10488</v>
      </c>
      <c r="C3926" s="13" t="s">
        <v>5731</v>
      </c>
      <c r="D3926" s="782"/>
      <c r="E3926" s="22"/>
      <c r="F3926" s="19">
        <v>200000</v>
      </c>
      <c r="G3926" s="14">
        <f t="shared" si="69"/>
        <v>-200000</v>
      </c>
      <c r="H3926" s="13" t="s">
        <v>11620</v>
      </c>
    </row>
    <row r="3927" spans="1:8" x14ac:dyDescent="0.25">
      <c r="A3927" s="116">
        <v>45227</v>
      </c>
      <c r="B3927" s="21" t="s">
        <v>10260</v>
      </c>
      <c r="C3927" s="13" t="s">
        <v>5731</v>
      </c>
      <c r="D3927" s="782"/>
      <c r="E3927" s="22"/>
      <c r="F3927" s="19">
        <v>9400</v>
      </c>
      <c r="G3927" s="14">
        <f t="shared" si="69"/>
        <v>-9400</v>
      </c>
      <c r="H3927" s="13" t="s">
        <v>11490</v>
      </c>
    </row>
    <row r="3928" spans="1:8" x14ac:dyDescent="0.25">
      <c r="A3928" s="116">
        <v>45227</v>
      </c>
      <c r="B3928" s="21" t="s">
        <v>9877</v>
      </c>
      <c r="C3928" s="13" t="s">
        <v>5731</v>
      </c>
      <c r="D3928" s="782"/>
      <c r="E3928" s="22"/>
      <c r="F3928" s="19">
        <v>57000</v>
      </c>
      <c r="G3928" s="14">
        <f t="shared" si="69"/>
        <v>-57000</v>
      </c>
      <c r="H3928" s="13" t="s">
        <v>11490</v>
      </c>
    </row>
    <row r="3929" spans="1:8" x14ac:dyDescent="0.25">
      <c r="A3929" s="116">
        <v>45227</v>
      </c>
      <c r="B3929" s="21" t="s">
        <v>10580</v>
      </c>
      <c r="C3929" s="13" t="s">
        <v>5731</v>
      </c>
      <c r="D3929" s="782"/>
      <c r="E3929" s="22"/>
      <c r="F3929" s="19">
        <v>1500</v>
      </c>
      <c r="G3929" s="14">
        <f t="shared" si="69"/>
        <v>-1500</v>
      </c>
      <c r="H3929" s="13" t="s">
        <v>11490</v>
      </c>
    </row>
    <row r="3930" spans="1:8" x14ac:dyDescent="0.25">
      <c r="A3930" s="116">
        <v>45229</v>
      </c>
      <c r="B3930" s="21" t="s">
        <v>10341</v>
      </c>
      <c r="C3930" s="13" t="s">
        <v>7538</v>
      </c>
      <c r="D3930" s="782" t="s">
        <v>11693</v>
      </c>
      <c r="E3930" s="22">
        <v>437436</v>
      </c>
      <c r="F3930" s="19"/>
      <c r="G3930" s="14">
        <f t="shared" si="69"/>
        <v>437436</v>
      </c>
      <c r="H3930" s="13"/>
    </row>
    <row r="3931" spans="1:8" x14ac:dyDescent="0.25">
      <c r="A3931" s="116">
        <v>45229</v>
      </c>
      <c r="B3931" s="21" t="s">
        <v>11566</v>
      </c>
      <c r="C3931" s="13" t="s">
        <v>8483</v>
      </c>
      <c r="D3931" s="782" t="s">
        <v>11708</v>
      </c>
      <c r="E3931" s="22">
        <v>83101</v>
      </c>
      <c r="F3931" s="19"/>
      <c r="G3931" s="14">
        <f t="shared" si="69"/>
        <v>83101</v>
      </c>
      <c r="H3931" s="13"/>
    </row>
    <row r="3932" spans="1:8" x14ac:dyDescent="0.25">
      <c r="A3932" s="116">
        <v>45230</v>
      </c>
      <c r="B3932" s="21" t="s">
        <v>11191</v>
      </c>
      <c r="C3932" s="13" t="s">
        <v>7538</v>
      </c>
      <c r="D3932" s="782" t="s">
        <v>11694</v>
      </c>
      <c r="E3932" s="22">
        <v>43900</v>
      </c>
      <c r="F3932" s="19"/>
      <c r="G3932" s="14">
        <f t="shared" si="69"/>
        <v>43900</v>
      </c>
      <c r="H3932" s="13"/>
    </row>
    <row r="3933" spans="1:8" x14ac:dyDescent="0.25">
      <c r="A3933" s="116">
        <v>45230</v>
      </c>
      <c r="B3933" s="21" t="s">
        <v>10341</v>
      </c>
      <c r="C3933" s="13" t="s">
        <v>8483</v>
      </c>
      <c r="D3933" s="782" t="s">
        <v>11709</v>
      </c>
      <c r="E3933" s="22">
        <v>48244</v>
      </c>
      <c r="F3933" s="19"/>
      <c r="G3933" s="14">
        <f t="shared" si="69"/>
        <v>48244</v>
      </c>
      <c r="H3933" s="13"/>
    </row>
    <row r="3934" spans="1:8" x14ac:dyDescent="0.25">
      <c r="A3934" s="116">
        <v>45230</v>
      </c>
      <c r="B3934" s="21" t="s">
        <v>10095</v>
      </c>
      <c r="C3934" s="13" t="s">
        <v>166</v>
      </c>
      <c r="D3934" s="782" t="s">
        <v>11906</v>
      </c>
      <c r="E3934" s="22">
        <v>13200</v>
      </c>
      <c r="F3934" s="19"/>
      <c r="G3934" s="14">
        <f t="shared" si="69"/>
        <v>13200</v>
      </c>
      <c r="H3934" s="13"/>
    </row>
    <row r="3935" spans="1:8" x14ac:dyDescent="0.25">
      <c r="A3935" s="116">
        <v>45231</v>
      </c>
      <c r="B3935" s="21" t="s">
        <v>9463</v>
      </c>
      <c r="C3935" s="13" t="s">
        <v>7538</v>
      </c>
      <c r="D3935" s="782"/>
      <c r="E3935" s="22"/>
      <c r="F3935" s="19">
        <v>350000</v>
      </c>
      <c r="G3935" s="14">
        <f t="shared" si="69"/>
        <v>-350000</v>
      </c>
      <c r="H3935" s="13" t="s">
        <v>11660</v>
      </c>
    </row>
    <row r="3936" spans="1:8" x14ac:dyDescent="0.25">
      <c r="A3936" s="116">
        <v>45231</v>
      </c>
      <c r="B3936" s="21" t="s">
        <v>9463</v>
      </c>
      <c r="C3936" s="13" t="s">
        <v>7538</v>
      </c>
      <c r="D3936" s="782"/>
      <c r="E3936" s="22"/>
      <c r="F3936" s="19">
        <v>350000</v>
      </c>
      <c r="G3936" s="14">
        <f t="shared" si="69"/>
        <v>-350000</v>
      </c>
      <c r="H3936" s="13" t="s">
        <v>11661</v>
      </c>
    </row>
    <row r="3937" spans="1:8" x14ac:dyDescent="0.25">
      <c r="A3937" s="116">
        <v>45231</v>
      </c>
      <c r="B3937" s="21" t="s">
        <v>10686</v>
      </c>
      <c r="C3937" s="13" t="s">
        <v>7538</v>
      </c>
      <c r="D3937" s="782" t="s">
        <v>11696</v>
      </c>
      <c r="E3937" s="22">
        <v>168867</v>
      </c>
      <c r="F3937" s="19"/>
      <c r="G3937" s="14">
        <f t="shared" si="69"/>
        <v>168867</v>
      </c>
      <c r="H3937" s="13"/>
    </row>
    <row r="3938" spans="1:8" x14ac:dyDescent="0.25">
      <c r="A3938" s="116">
        <v>45231</v>
      </c>
      <c r="B3938" s="21" t="s">
        <v>10076</v>
      </c>
      <c r="C3938" s="13" t="s">
        <v>164</v>
      </c>
      <c r="D3938" s="782" t="s">
        <v>11712</v>
      </c>
      <c r="E3938" s="22">
        <v>3140</v>
      </c>
      <c r="F3938" s="113"/>
      <c r="G3938" s="14">
        <f t="shared" si="69"/>
        <v>3140</v>
      </c>
      <c r="H3938" s="13"/>
    </row>
    <row r="3939" spans="1:8" x14ac:dyDescent="0.25">
      <c r="A3939" s="116">
        <v>45232</v>
      </c>
      <c r="B3939" s="21" t="s">
        <v>11191</v>
      </c>
      <c r="C3939" s="13" t="s">
        <v>8483</v>
      </c>
      <c r="D3939" s="782" t="s">
        <v>11774</v>
      </c>
      <c r="E3939" s="22">
        <v>75122</v>
      </c>
      <c r="F3939" s="113"/>
      <c r="G3939" s="14">
        <f t="shared" si="69"/>
        <v>75122</v>
      </c>
      <c r="H3939" s="13"/>
    </row>
    <row r="3940" spans="1:8" ht="16.5" thickBot="1" x14ac:dyDescent="0.3">
      <c r="A3940" s="116">
        <v>45233</v>
      </c>
      <c r="B3940" s="21" t="s">
        <v>9463</v>
      </c>
      <c r="C3940" s="13" t="s">
        <v>7538</v>
      </c>
      <c r="D3940" s="782"/>
      <c r="E3940" s="22"/>
      <c r="F3940" s="113">
        <v>350000</v>
      </c>
      <c r="G3940" s="14">
        <f t="shared" si="69"/>
        <v>-350000</v>
      </c>
      <c r="H3940" s="13" t="s">
        <v>11667</v>
      </c>
    </row>
    <row r="3941" spans="1:8" x14ac:dyDescent="0.25">
      <c r="A3941" s="116">
        <v>45233</v>
      </c>
      <c r="B3941" s="21" t="s">
        <v>9463</v>
      </c>
      <c r="C3941" s="13" t="s">
        <v>7538</v>
      </c>
      <c r="D3941" s="782"/>
      <c r="E3941" s="799"/>
      <c r="F3941" s="801">
        <f>350000-F3942</f>
        <v>176319</v>
      </c>
      <c r="G3941" s="800">
        <f t="shared" si="69"/>
        <v>-176319</v>
      </c>
      <c r="H3941" s="1170" t="s">
        <v>11698</v>
      </c>
    </row>
    <row r="3942" spans="1:8" ht="16.5" thickBot="1" x14ac:dyDescent="0.3">
      <c r="A3942" s="116">
        <v>45233</v>
      </c>
      <c r="B3942" s="21" t="s">
        <v>11191</v>
      </c>
      <c r="C3942" s="13" t="s">
        <v>7538</v>
      </c>
      <c r="D3942" s="782"/>
      <c r="E3942" s="799"/>
      <c r="F3942" s="802">
        <v>173681</v>
      </c>
      <c r="G3942" s="800">
        <f t="shared" si="69"/>
        <v>-173681</v>
      </c>
      <c r="H3942" s="1172"/>
    </row>
    <row r="3943" spans="1:8" x14ac:dyDescent="0.25">
      <c r="A3943" s="116">
        <v>45233</v>
      </c>
      <c r="B3943" s="21" t="s">
        <v>10686</v>
      </c>
      <c r="C3943" s="13" t="s">
        <v>9186</v>
      </c>
      <c r="D3943" s="782"/>
      <c r="E3943" s="22"/>
      <c r="F3943" s="115">
        <v>400000</v>
      </c>
      <c r="G3943" s="14">
        <f t="shared" si="69"/>
        <v>-400000</v>
      </c>
      <c r="H3943" s="13" t="s">
        <v>11669</v>
      </c>
    </row>
    <row r="3944" spans="1:8" x14ac:dyDescent="0.25">
      <c r="A3944" s="116">
        <v>45233</v>
      </c>
      <c r="B3944" s="21" t="s">
        <v>10686</v>
      </c>
      <c r="C3944" s="13" t="s">
        <v>9186</v>
      </c>
      <c r="D3944" s="782"/>
      <c r="E3944" s="22"/>
      <c r="F3944" s="19">
        <v>485000</v>
      </c>
      <c r="G3944" s="14">
        <f t="shared" si="69"/>
        <v>-485000</v>
      </c>
      <c r="H3944" s="13" t="s">
        <v>11670</v>
      </c>
    </row>
    <row r="3945" spans="1:8" x14ac:dyDescent="0.25">
      <c r="A3945" s="116">
        <v>45233</v>
      </c>
      <c r="B3945" s="21" t="s">
        <v>10686</v>
      </c>
      <c r="C3945" s="13" t="s">
        <v>7538</v>
      </c>
      <c r="D3945" s="782" t="s">
        <v>11697</v>
      </c>
      <c r="E3945" s="22">
        <v>224668</v>
      </c>
      <c r="F3945" s="19"/>
      <c r="G3945" s="14">
        <f t="shared" si="69"/>
        <v>224668</v>
      </c>
      <c r="H3945" s="13"/>
    </row>
    <row r="3946" spans="1:8" x14ac:dyDescent="0.25">
      <c r="A3946" s="116">
        <v>45233</v>
      </c>
      <c r="B3946" s="21" t="s">
        <v>10341</v>
      </c>
      <c r="C3946" s="13" t="s">
        <v>7538</v>
      </c>
      <c r="D3946" s="782" t="s">
        <v>11695</v>
      </c>
      <c r="E3946" s="22">
        <v>32000</v>
      </c>
      <c r="F3946" s="19"/>
      <c r="G3946" s="14">
        <f t="shared" si="69"/>
        <v>32000</v>
      </c>
      <c r="H3946" s="13"/>
    </row>
    <row r="3947" spans="1:8" x14ac:dyDescent="0.25">
      <c r="A3947" s="116">
        <v>45233</v>
      </c>
      <c r="B3947" s="21" t="s">
        <v>11021</v>
      </c>
      <c r="C3947" s="13" t="s">
        <v>166</v>
      </c>
      <c r="D3947" s="782" t="s">
        <v>11907</v>
      </c>
      <c r="E3947" s="22">
        <v>9240</v>
      </c>
      <c r="F3947" s="19"/>
      <c r="G3947" s="14">
        <f t="shared" si="69"/>
        <v>9240</v>
      </c>
      <c r="H3947" s="13"/>
    </row>
    <row r="3948" spans="1:8" x14ac:dyDescent="0.25">
      <c r="A3948" s="116">
        <v>45234</v>
      </c>
      <c r="B3948" s="21" t="s">
        <v>10686</v>
      </c>
      <c r="C3948" s="13" t="s">
        <v>8483</v>
      </c>
      <c r="D3948" s="782"/>
      <c r="E3948" s="22"/>
      <c r="F3948" s="19">
        <v>1300000</v>
      </c>
      <c r="G3948" s="14">
        <f t="shared" si="69"/>
        <v>-1300000</v>
      </c>
      <c r="H3948" s="13" t="s">
        <v>11556</v>
      </c>
    </row>
    <row r="3949" spans="1:8" x14ac:dyDescent="0.25">
      <c r="A3949" s="116">
        <v>45234</v>
      </c>
      <c r="B3949" s="21" t="s">
        <v>10686</v>
      </c>
      <c r="C3949" s="13" t="s">
        <v>8483</v>
      </c>
      <c r="D3949" s="782" t="s">
        <v>11775</v>
      </c>
      <c r="E3949" s="22">
        <v>85030</v>
      </c>
      <c r="F3949" s="19"/>
      <c r="G3949" s="14">
        <f t="shared" si="69"/>
        <v>85030</v>
      </c>
      <c r="H3949" s="13"/>
    </row>
    <row r="3950" spans="1:8" x14ac:dyDescent="0.25">
      <c r="A3950" s="116">
        <v>45234</v>
      </c>
      <c r="B3950" s="21" t="s">
        <v>11566</v>
      </c>
      <c r="C3950" s="13" t="s">
        <v>8483</v>
      </c>
      <c r="D3950" s="782" t="s">
        <v>11776</v>
      </c>
      <c r="E3950" s="22">
        <v>33426</v>
      </c>
      <c r="F3950" s="19"/>
      <c r="G3950" s="14">
        <f t="shared" si="69"/>
        <v>33426</v>
      </c>
      <c r="H3950" s="13"/>
    </row>
    <row r="3951" spans="1:8" x14ac:dyDescent="0.25">
      <c r="A3951" s="116">
        <v>45234</v>
      </c>
      <c r="B3951" s="21" t="s">
        <v>11389</v>
      </c>
      <c r="C3951" s="13" t="s">
        <v>168</v>
      </c>
      <c r="D3951" s="782" t="s">
        <v>11780</v>
      </c>
      <c r="E3951" s="22">
        <v>19640</v>
      </c>
      <c r="F3951" s="19"/>
      <c r="G3951" s="14">
        <f t="shared" si="69"/>
        <v>19640</v>
      </c>
      <c r="H3951" s="13"/>
    </row>
    <row r="3952" spans="1:8" x14ac:dyDescent="0.25">
      <c r="A3952" s="116">
        <v>45236</v>
      </c>
      <c r="B3952" s="21" t="s">
        <v>10341</v>
      </c>
      <c r="C3952" s="13" t="s">
        <v>7538</v>
      </c>
      <c r="D3952" s="782" t="s">
        <v>11771</v>
      </c>
      <c r="E3952" s="22">
        <v>32000</v>
      </c>
      <c r="F3952" s="19"/>
      <c r="G3952" s="14">
        <f t="shared" si="69"/>
        <v>32000</v>
      </c>
      <c r="H3952" s="13"/>
    </row>
    <row r="3953" spans="1:8" x14ac:dyDescent="0.25">
      <c r="A3953" s="116">
        <v>45236</v>
      </c>
      <c r="B3953" s="21" t="s">
        <v>11566</v>
      </c>
      <c r="C3953" s="13" t="s">
        <v>166</v>
      </c>
      <c r="D3953" s="782" t="s">
        <v>11908</v>
      </c>
      <c r="E3953" s="22">
        <v>36420</v>
      </c>
      <c r="F3953" s="19"/>
      <c r="G3953" s="14">
        <f t="shared" si="69"/>
        <v>36420</v>
      </c>
      <c r="H3953" s="13"/>
    </row>
    <row r="3954" spans="1:8" x14ac:dyDescent="0.25">
      <c r="A3954" s="116">
        <v>45237</v>
      </c>
      <c r="B3954" s="21" t="s">
        <v>11021</v>
      </c>
      <c r="C3954" s="13" t="s">
        <v>7538</v>
      </c>
      <c r="D3954" s="782" t="s">
        <v>11772</v>
      </c>
      <c r="E3954" s="22">
        <v>32600</v>
      </c>
      <c r="F3954" s="19"/>
      <c r="G3954" s="14">
        <f t="shared" si="69"/>
        <v>32600</v>
      </c>
      <c r="H3954" s="13"/>
    </row>
    <row r="3955" spans="1:8" x14ac:dyDescent="0.25">
      <c r="A3955" s="116">
        <v>45237</v>
      </c>
      <c r="B3955" s="21" t="s">
        <v>10341</v>
      </c>
      <c r="C3955" s="13" t="s">
        <v>8483</v>
      </c>
      <c r="D3955" s="782" t="s">
        <v>11777</v>
      </c>
      <c r="E3955" s="22">
        <v>203960</v>
      </c>
      <c r="F3955" s="19"/>
      <c r="G3955" s="14">
        <f t="shared" si="69"/>
        <v>203960</v>
      </c>
      <c r="H3955" s="13"/>
    </row>
    <row r="3956" spans="1:8" x14ac:dyDescent="0.25">
      <c r="A3956" s="116">
        <v>45237</v>
      </c>
      <c r="B3956" s="21" t="s">
        <v>11021</v>
      </c>
      <c r="C3956" s="13" t="s">
        <v>8483</v>
      </c>
      <c r="D3956" s="782" t="s">
        <v>11778</v>
      </c>
      <c r="E3956" s="22">
        <v>20685</v>
      </c>
      <c r="F3956" s="19"/>
      <c r="G3956" s="14">
        <f t="shared" si="69"/>
        <v>20685</v>
      </c>
      <c r="H3956" s="13"/>
    </row>
    <row r="3957" spans="1:8" x14ac:dyDescent="0.25">
      <c r="A3957" s="116">
        <v>45237</v>
      </c>
      <c r="B3957" s="21" t="s">
        <v>10686</v>
      </c>
      <c r="C3957" s="13" t="s">
        <v>168</v>
      </c>
      <c r="D3957" s="782" t="s">
        <v>11830</v>
      </c>
      <c r="E3957" s="22">
        <v>74282</v>
      </c>
      <c r="F3957" s="19"/>
      <c r="G3957" s="14">
        <f t="shared" si="69"/>
        <v>74282</v>
      </c>
      <c r="H3957" s="13"/>
    </row>
    <row r="3958" spans="1:8" x14ac:dyDescent="0.25">
      <c r="A3958" s="116">
        <v>45237</v>
      </c>
      <c r="B3958" s="21" t="s">
        <v>10341</v>
      </c>
      <c r="C3958" s="13" t="s">
        <v>7538</v>
      </c>
      <c r="D3958" s="782"/>
      <c r="E3958" s="22"/>
      <c r="F3958" s="19">
        <v>350000</v>
      </c>
      <c r="G3958" s="14">
        <f t="shared" si="69"/>
        <v>-350000</v>
      </c>
      <c r="H3958" s="13" t="s">
        <v>11770</v>
      </c>
    </row>
    <row r="3959" spans="1:8" x14ac:dyDescent="0.25">
      <c r="A3959" s="116">
        <v>45237</v>
      </c>
      <c r="B3959" s="21" t="s">
        <v>10341</v>
      </c>
      <c r="C3959" s="13" t="s">
        <v>7538</v>
      </c>
      <c r="D3959" s="782"/>
      <c r="E3959" s="22"/>
      <c r="F3959" s="19">
        <v>350000</v>
      </c>
      <c r="G3959" s="14">
        <f t="shared" si="69"/>
        <v>-350000</v>
      </c>
      <c r="H3959" s="13" t="s">
        <v>11769</v>
      </c>
    </row>
    <row r="3960" spans="1:8" x14ac:dyDescent="0.25">
      <c r="A3960" s="116">
        <v>45237</v>
      </c>
      <c r="B3960" s="21" t="s">
        <v>10095</v>
      </c>
      <c r="C3960" s="13" t="s">
        <v>166</v>
      </c>
      <c r="D3960" s="782" t="s">
        <v>11909</v>
      </c>
      <c r="E3960" s="22">
        <v>4515</v>
      </c>
      <c r="F3960" s="19"/>
      <c r="G3960" s="14">
        <f t="shared" si="69"/>
        <v>4515</v>
      </c>
      <c r="H3960" s="13"/>
    </row>
    <row r="3961" spans="1:8" x14ac:dyDescent="0.25">
      <c r="A3961" s="116">
        <v>45237</v>
      </c>
      <c r="B3961" s="21" t="s">
        <v>11389</v>
      </c>
      <c r="C3961" s="13" t="s">
        <v>164</v>
      </c>
      <c r="D3961" s="782" t="s">
        <v>12040</v>
      </c>
      <c r="E3961" s="22">
        <v>1420</v>
      </c>
      <c r="F3961" s="19"/>
      <c r="G3961" s="14">
        <f t="shared" si="69"/>
        <v>1420</v>
      </c>
      <c r="H3961" s="13"/>
    </row>
    <row r="3962" spans="1:8" x14ac:dyDescent="0.25">
      <c r="A3962" s="116">
        <v>45238</v>
      </c>
      <c r="B3962" s="21" t="s">
        <v>10341</v>
      </c>
      <c r="C3962" s="13" t="s">
        <v>164</v>
      </c>
      <c r="D3962" s="782" t="s">
        <v>12047</v>
      </c>
      <c r="E3962" s="22">
        <v>6739</v>
      </c>
      <c r="F3962" s="19"/>
      <c r="G3962" s="14">
        <f t="shared" si="69"/>
        <v>6739</v>
      </c>
      <c r="H3962" s="13"/>
    </row>
    <row r="3963" spans="1:8" x14ac:dyDescent="0.25">
      <c r="A3963" s="116">
        <v>45240</v>
      </c>
      <c r="B3963" s="21" t="s">
        <v>11389</v>
      </c>
      <c r="C3963" s="13" t="s">
        <v>8483</v>
      </c>
      <c r="D3963" s="782" t="s">
        <v>11779</v>
      </c>
      <c r="E3963" s="22">
        <v>13416</v>
      </c>
      <c r="F3963" s="19"/>
      <c r="G3963" s="14">
        <f t="shared" si="69"/>
        <v>13416</v>
      </c>
      <c r="H3963" s="13"/>
    </row>
    <row r="3964" spans="1:8" x14ac:dyDescent="0.25">
      <c r="A3964" s="116">
        <v>45240</v>
      </c>
      <c r="B3964" s="21" t="s">
        <v>10095</v>
      </c>
      <c r="C3964" s="13" t="s">
        <v>164</v>
      </c>
      <c r="D3964" s="782" t="s">
        <v>11781</v>
      </c>
      <c r="E3964" s="22">
        <v>168</v>
      </c>
      <c r="F3964" s="19"/>
      <c r="G3964" s="14">
        <f t="shared" si="69"/>
        <v>168</v>
      </c>
      <c r="H3964" s="13"/>
    </row>
    <row r="3965" spans="1:8" x14ac:dyDescent="0.25">
      <c r="A3965" s="116">
        <v>45240</v>
      </c>
      <c r="B3965" s="21" t="s">
        <v>11566</v>
      </c>
      <c r="C3965" s="13" t="s">
        <v>166</v>
      </c>
      <c r="D3965" s="782" t="s">
        <v>11910</v>
      </c>
      <c r="E3965" s="22">
        <v>20875</v>
      </c>
      <c r="F3965" s="19"/>
      <c r="G3965" s="14">
        <f t="shared" si="69"/>
        <v>20875</v>
      </c>
      <c r="H3965" s="13"/>
    </row>
    <row r="3966" spans="1:8" x14ac:dyDescent="0.25">
      <c r="A3966" s="116">
        <v>45241</v>
      </c>
      <c r="B3966" s="21" t="s">
        <v>9940</v>
      </c>
      <c r="C3966" s="13" t="s">
        <v>12077</v>
      </c>
      <c r="D3966" s="782" t="s">
        <v>11929</v>
      </c>
      <c r="E3966" s="22">
        <v>98400</v>
      </c>
      <c r="F3966" s="113"/>
      <c r="G3966" s="14">
        <f t="shared" si="69"/>
        <v>98400</v>
      </c>
      <c r="H3966" s="13"/>
    </row>
    <row r="3967" spans="1:8" x14ac:dyDescent="0.25">
      <c r="A3967" s="116">
        <v>45241</v>
      </c>
      <c r="B3967" s="21" t="s">
        <v>10405</v>
      </c>
      <c r="C3967" s="13" t="s">
        <v>7538</v>
      </c>
      <c r="D3967" s="782" t="s">
        <v>11773</v>
      </c>
      <c r="E3967" s="22">
        <v>43900</v>
      </c>
      <c r="F3967" s="19"/>
      <c r="G3967" s="14">
        <f t="shared" si="69"/>
        <v>43900</v>
      </c>
      <c r="H3967" s="13"/>
    </row>
    <row r="3968" spans="1:8" x14ac:dyDescent="0.25">
      <c r="A3968" s="116">
        <v>45241</v>
      </c>
      <c r="B3968" s="21" t="s">
        <v>10686</v>
      </c>
      <c r="C3968" s="13" t="s">
        <v>168</v>
      </c>
      <c r="D3968" s="782" t="s">
        <v>11831</v>
      </c>
      <c r="E3968" s="22">
        <v>386760</v>
      </c>
      <c r="F3968" s="19"/>
      <c r="G3968" s="14">
        <f t="shared" si="69"/>
        <v>386760</v>
      </c>
      <c r="H3968" s="13"/>
    </row>
    <row r="3969" spans="1:8" x14ac:dyDescent="0.25">
      <c r="A3969" s="116">
        <v>45241</v>
      </c>
      <c r="B3969" s="21" t="s">
        <v>10686</v>
      </c>
      <c r="C3969" s="13" t="s">
        <v>180</v>
      </c>
      <c r="D3969" s="782" t="s">
        <v>11841</v>
      </c>
      <c r="E3969" s="22">
        <v>62400</v>
      </c>
      <c r="F3969" s="19"/>
      <c r="G3969" s="14">
        <f t="shared" si="69"/>
        <v>62400</v>
      </c>
      <c r="H3969" s="13"/>
    </row>
    <row r="3970" spans="1:8" x14ac:dyDescent="0.25">
      <c r="A3970" s="116">
        <v>45243</v>
      </c>
      <c r="B3970" s="21" t="s">
        <v>10686</v>
      </c>
      <c r="C3970" s="13" t="s">
        <v>8483</v>
      </c>
      <c r="D3970" s="782" t="s">
        <v>11836</v>
      </c>
      <c r="E3970" s="22">
        <v>61469</v>
      </c>
      <c r="F3970" s="19"/>
      <c r="G3970" s="14">
        <f t="shared" si="69"/>
        <v>61469</v>
      </c>
      <c r="H3970" s="13"/>
    </row>
    <row r="3971" spans="1:8" x14ac:dyDescent="0.25">
      <c r="A3971" s="116">
        <v>45243</v>
      </c>
      <c r="B3971" s="21" t="s">
        <v>11566</v>
      </c>
      <c r="C3971" s="13" t="s">
        <v>164</v>
      </c>
      <c r="D3971" s="782" t="s">
        <v>12041</v>
      </c>
      <c r="E3971" s="22">
        <v>11157</v>
      </c>
      <c r="F3971" s="19"/>
      <c r="G3971" s="14">
        <f t="shared" si="69"/>
        <v>11157</v>
      </c>
      <c r="H3971" s="13"/>
    </row>
    <row r="3972" spans="1:8" x14ac:dyDescent="0.25">
      <c r="A3972" s="116">
        <v>45244</v>
      </c>
      <c r="B3972" s="21" t="s">
        <v>10341</v>
      </c>
      <c r="C3972" s="13" t="s">
        <v>168</v>
      </c>
      <c r="D3972" s="782" t="s">
        <v>11832</v>
      </c>
      <c r="E3972" s="22">
        <v>59680</v>
      </c>
      <c r="F3972" s="19"/>
      <c r="G3972" s="14">
        <f t="shared" si="69"/>
        <v>59680</v>
      </c>
      <c r="H3972" s="13"/>
    </row>
    <row r="3973" spans="1:8" x14ac:dyDescent="0.25">
      <c r="A3973" s="116">
        <v>45244</v>
      </c>
      <c r="B3973" s="21" t="s">
        <v>10686</v>
      </c>
      <c r="C3973" s="13" t="s">
        <v>168</v>
      </c>
      <c r="D3973" s="782" t="s">
        <v>11833</v>
      </c>
      <c r="E3973" s="22">
        <v>67140</v>
      </c>
      <c r="F3973" s="19"/>
      <c r="G3973" s="14">
        <f t="shared" si="69"/>
        <v>67140</v>
      </c>
      <c r="H3973" s="13"/>
    </row>
    <row r="3974" spans="1:8" x14ac:dyDescent="0.25">
      <c r="A3974" s="116">
        <v>45244</v>
      </c>
      <c r="B3974" s="21" t="s">
        <v>10686</v>
      </c>
      <c r="C3974" s="13" t="s">
        <v>7538</v>
      </c>
      <c r="D3974" s="782" t="s">
        <v>11867</v>
      </c>
      <c r="E3974" s="22">
        <v>152867</v>
      </c>
      <c r="F3974" s="19"/>
      <c r="G3974" s="14">
        <f t="shared" si="69"/>
        <v>152867</v>
      </c>
      <c r="H3974" s="13"/>
    </row>
    <row r="3975" spans="1:8" x14ac:dyDescent="0.25">
      <c r="A3975" s="116">
        <v>45245</v>
      </c>
      <c r="B3975" s="21" t="s">
        <v>10686</v>
      </c>
      <c r="C3975" s="13" t="s">
        <v>7538</v>
      </c>
      <c r="D3975" s="782"/>
      <c r="E3975" s="22"/>
      <c r="F3975" s="19">
        <v>350000</v>
      </c>
      <c r="G3975" s="14">
        <f t="shared" si="69"/>
        <v>-350000</v>
      </c>
      <c r="H3975" s="13" t="s">
        <v>11801</v>
      </c>
    </row>
    <row r="3976" spans="1:8" x14ac:dyDescent="0.25">
      <c r="A3976" s="116">
        <v>45245</v>
      </c>
      <c r="B3976" s="21" t="s">
        <v>10686</v>
      </c>
      <c r="C3976" s="13" t="s">
        <v>7538</v>
      </c>
      <c r="D3976" s="782"/>
      <c r="E3976" s="22"/>
      <c r="F3976" s="19">
        <v>350000</v>
      </c>
      <c r="G3976" s="14">
        <f t="shared" ref="G3976:G4045" si="70">E3976-F3976</f>
        <v>-350000</v>
      </c>
      <c r="H3976" s="13" t="s">
        <v>11802</v>
      </c>
    </row>
    <row r="3977" spans="1:8" x14ac:dyDescent="0.25">
      <c r="A3977" s="116">
        <v>45245</v>
      </c>
      <c r="B3977" s="21" t="s">
        <v>10686</v>
      </c>
      <c r="C3977" s="13" t="s">
        <v>8170</v>
      </c>
      <c r="D3977" s="782"/>
      <c r="E3977" s="22"/>
      <c r="F3977" s="19">
        <v>500000</v>
      </c>
      <c r="G3977" s="14">
        <f t="shared" si="70"/>
        <v>-500000</v>
      </c>
      <c r="H3977" s="13" t="s">
        <v>11803</v>
      </c>
    </row>
    <row r="3978" spans="1:8" x14ac:dyDescent="0.25">
      <c r="A3978" s="116">
        <v>45245</v>
      </c>
      <c r="B3978" s="21" t="s">
        <v>10686</v>
      </c>
      <c r="C3978" s="13" t="s">
        <v>8170</v>
      </c>
      <c r="D3978" s="782"/>
      <c r="E3978" s="22"/>
      <c r="F3978" s="19">
        <v>500000</v>
      </c>
      <c r="G3978" s="14">
        <f t="shared" si="70"/>
        <v>-500000</v>
      </c>
      <c r="H3978" s="13" t="s">
        <v>11804</v>
      </c>
    </row>
    <row r="3979" spans="1:8" x14ac:dyDescent="0.25">
      <c r="A3979" s="116">
        <v>45245</v>
      </c>
      <c r="B3979" s="21" t="s">
        <v>10686</v>
      </c>
      <c r="C3979" s="13" t="s">
        <v>8170</v>
      </c>
      <c r="D3979" s="782"/>
      <c r="E3979" s="22"/>
      <c r="F3979" s="19">
        <v>500000</v>
      </c>
      <c r="G3979" s="14">
        <f t="shared" si="70"/>
        <v>-500000</v>
      </c>
      <c r="H3979" s="13" t="s">
        <v>11805</v>
      </c>
    </row>
    <row r="3980" spans="1:8" x14ac:dyDescent="0.25">
      <c r="A3980" s="116">
        <v>45245</v>
      </c>
      <c r="B3980" s="21" t="s">
        <v>11021</v>
      </c>
      <c r="C3980" s="13" t="s">
        <v>166</v>
      </c>
      <c r="D3980" s="782" t="s">
        <v>11911</v>
      </c>
      <c r="E3980" s="22">
        <v>7990</v>
      </c>
      <c r="F3980" s="19"/>
      <c r="G3980" s="14">
        <f t="shared" si="70"/>
        <v>7990</v>
      </c>
      <c r="H3980" s="13"/>
    </row>
    <row r="3981" spans="1:8" x14ac:dyDescent="0.25">
      <c r="A3981" s="116">
        <v>45246</v>
      </c>
      <c r="B3981" s="21" t="s">
        <v>10341</v>
      </c>
      <c r="C3981" s="13" t="s">
        <v>168</v>
      </c>
      <c r="D3981" s="782" t="s">
        <v>11834</v>
      </c>
      <c r="E3981" s="22">
        <v>24200</v>
      </c>
      <c r="F3981" s="19"/>
      <c r="G3981" s="14">
        <f t="shared" si="70"/>
        <v>24200</v>
      </c>
      <c r="H3981" s="13"/>
    </row>
    <row r="3982" spans="1:8" x14ac:dyDescent="0.25">
      <c r="A3982" s="116">
        <v>45246</v>
      </c>
      <c r="B3982" s="21" t="s">
        <v>10686</v>
      </c>
      <c r="C3982" s="13" t="s">
        <v>8483</v>
      </c>
      <c r="D3982" s="782" t="s">
        <v>11837</v>
      </c>
      <c r="E3982" s="22">
        <v>93159</v>
      </c>
      <c r="F3982" s="19"/>
      <c r="G3982" s="14">
        <f t="shared" si="70"/>
        <v>93159</v>
      </c>
      <c r="H3982" s="13"/>
    </row>
    <row r="3983" spans="1:8" x14ac:dyDescent="0.25">
      <c r="A3983" s="116">
        <v>45246</v>
      </c>
      <c r="B3983" s="21" t="s">
        <v>10686</v>
      </c>
      <c r="C3983" s="13" t="s">
        <v>7538</v>
      </c>
      <c r="D3983" s="782" t="s">
        <v>11344</v>
      </c>
      <c r="E3983" s="22">
        <v>34290</v>
      </c>
      <c r="F3983" s="19"/>
      <c r="G3983" s="14">
        <f t="shared" si="70"/>
        <v>34290</v>
      </c>
      <c r="H3983" s="13"/>
    </row>
    <row r="3984" spans="1:8" x14ac:dyDescent="0.25">
      <c r="A3984" s="116">
        <v>45247</v>
      </c>
      <c r="B3984" s="21" t="s">
        <v>10686</v>
      </c>
      <c r="C3984" s="13" t="s">
        <v>7538</v>
      </c>
      <c r="D3984" s="782" t="s">
        <v>11868</v>
      </c>
      <c r="E3984" s="22">
        <v>212768</v>
      </c>
      <c r="F3984" s="19"/>
      <c r="G3984" s="14">
        <f t="shared" si="70"/>
        <v>212768</v>
      </c>
      <c r="H3984" s="13"/>
    </row>
    <row r="3985" spans="1:8" x14ac:dyDescent="0.25">
      <c r="A3985" s="116">
        <v>45247</v>
      </c>
      <c r="B3985" s="21" t="s">
        <v>10686</v>
      </c>
      <c r="C3985" s="13" t="s">
        <v>7538</v>
      </c>
      <c r="D3985" s="782"/>
      <c r="E3985" s="22"/>
      <c r="F3985" s="19">
        <v>500000</v>
      </c>
      <c r="G3985" s="14">
        <f t="shared" si="70"/>
        <v>-500000</v>
      </c>
      <c r="H3985" s="13" t="s">
        <v>11828</v>
      </c>
    </row>
    <row r="3986" spans="1:8" x14ac:dyDescent="0.25">
      <c r="A3986" s="116">
        <v>45247</v>
      </c>
      <c r="B3986" s="21" t="s">
        <v>10686</v>
      </c>
      <c r="C3986" s="13" t="s">
        <v>7538</v>
      </c>
      <c r="D3986" s="782"/>
      <c r="E3986" s="22"/>
      <c r="F3986" s="19">
        <v>500000</v>
      </c>
      <c r="G3986" s="14">
        <f t="shared" si="70"/>
        <v>-500000</v>
      </c>
      <c r="H3986" s="13" t="s">
        <v>11829</v>
      </c>
    </row>
    <row r="3987" spans="1:8" x14ac:dyDescent="0.25">
      <c r="A3987" s="116">
        <v>45247</v>
      </c>
      <c r="B3987" s="21" t="s">
        <v>11838</v>
      </c>
      <c r="C3987" s="13" t="s">
        <v>8483</v>
      </c>
      <c r="D3987" s="782" t="s">
        <v>11839</v>
      </c>
      <c r="E3987" s="22">
        <v>49822</v>
      </c>
      <c r="F3987" s="19"/>
      <c r="G3987" s="14">
        <f t="shared" si="70"/>
        <v>49822</v>
      </c>
      <c r="H3987" s="13"/>
    </row>
    <row r="3988" spans="1:8" x14ac:dyDescent="0.25">
      <c r="A3988" s="116">
        <v>45247</v>
      </c>
      <c r="B3988" s="21" t="s">
        <v>11738</v>
      </c>
      <c r="C3988" s="13" t="s">
        <v>8483</v>
      </c>
      <c r="D3988" s="782" t="s">
        <v>11840</v>
      </c>
      <c r="E3988" s="22">
        <v>106322</v>
      </c>
      <c r="F3988" s="19"/>
      <c r="G3988" s="14">
        <f t="shared" si="70"/>
        <v>106322</v>
      </c>
      <c r="H3988" s="13"/>
    </row>
    <row r="3989" spans="1:8" x14ac:dyDescent="0.25">
      <c r="A3989" s="116">
        <v>45248</v>
      </c>
      <c r="B3989" s="21" t="s">
        <v>10341</v>
      </c>
      <c r="C3989" s="13" t="s">
        <v>11442</v>
      </c>
      <c r="D3989" s="782"/>
      <c r="E3989" s="22"/>
      <c r="F3989" s="19">
        <v>495000</v>
      </c>
      <c r="G3989" s="14">
        <f>E3989-F3989</f>
        <v>-495000</v>
      </c>
      <c r="H3989" s="13" t="s">
        <v>11871</v>
      </c>
    </row>
    <row r="3990" spans="1:8" x14ac:dyDescent="0.25">
      <c r="A3990" s="116">
        <v>45248</v>
      </c>
      <c r="B3990" s="21" t="s">
        <v>10341</v>
      </c>
      <c r="C3990" s="13" t="s">
        <v>11442</v>
      </c>
      <c r="D3990" s="782"/>
      <c r="E3990" s="22"/>
      <c r="F3990" s="19">
        <v>490000</v>
      </c>
      <c r="G3990" s="14">
        <f>E3990-F3990</f>
        <v>-490000</v>
      </c>
      <c r="H3990" s="13" t="s">
        <v>11871</v>
      </c>
    </row>
    <row r="3991" spans="1:8" x14ac:dyDescent="0.25">
      <c r="A3991" s="116">
        <v>45248</v>
      </c>
      <c r="B3991" s="21" t="s">
        <v>10686</v>
      </c>
      <c r="C3991" s="13" t="s">
        <v>168</v>
      </c>
      <c r="D3991" s="782" t="s">
        <v>11902</v>
      </c>
      <c r="E3991" s="22">
        <v>78000</v>
      </c>
      <c r="F3991" s="113"/>
      <c r="G3991" s="14">
        <f>E3991-F3991</f>
        <v>78000</v>
      </c>
      <c r="H3991" s="13"/>
    </row>
    <row r="3992" spans="1:8" x14ac:dyDescent="0.25">
      <c r="A3992" s="116">
        <v>45248</v>
      </c>
      <c r="B3992" s="21" t="s">
        <v>11205</v>
      </c>
      <c r="C3992" s="13" t="s">
        <v>12077</v>
      </c>
      <c r="D3992" s="782"/>
      <c r="E3992" s="22"/>
      <c r="F3992" s="113">
        <v>500000</v>
      </c>
      <c r="G3992" s="14">
        <f t="shared" ref="G3992:G3998" si="71">E3992-F3992</f>
        <v>-500000</v>
      </c>
      <c r="H3992" s="13" t="s">
        <v>11871</v>
      </c>
    </row>
    <row r="3993" spans="1:8" x14ac:dyDescent="0.25">
      <c r="A3993" s="116">
        <v>45248</v>
      </c>
      <c r="B3993" s="21" t="s">
        <v>11205</v>
      </c>
      <c r="C3993" s="13" t="s">
        <v>12077</v>
      </c>
      <c r="D3993" s="782"/>
      <c r="E3993" s="22"/>
      <c r="F3993" s="113">
        <v>500000</v>
      </c>
      <c r="G3993" s="14">
        <f t="shared" si="71"/>
        <v>-500000</v>
      </c>
      <c r="H3993" s="13" t="s">
        <v>11871</v>
      </c>
    </row>
    <row r="3994" spans="1:8" x14ac:dyDescent="0.25">
      <c r="A3994" s="116">
        <v>45248</v>
      </c>
      <c r="B3994" s="21" t="s">
        <v>11205</v>
      </c>
      <c r="C3994" s="13" t="s">
        <v>12077</v>
      </c>
      <c r="D3994" s="782"/>
      <c r="E3994" s="22"/>
      <c r="F3994" s="113">
        <v>500000</v>
      </c>
      <c r="G3994" s="14">
        <f t="shared" si="71"/>
        <v>-500000</v>
      </c>
      <c r="H3994" s="13" t="s">
        <v>11871</v>
      </c>
    </row>
    <row r="3995" spans="1:8" x14ac:dyDescent="0.25">
      <c r="A3995" s="116">
        <v>45248</v>
      </c>
      <c r="B3995" s="21" t="s">
        <v>11205</v>
      </c>
      <c r="C3995" s="13" t="s">
        <v>12077</v>
      </c>
      <c r="D3995" s="782"/>
      <c r="E3995" s="22"/>
      <c r="F3995" s="113">
        <v>500000</v>
      </c>
      <c r="G3995" s="14">
        <f t="shared" si="71"/>
        <v>-500000</v>
      </c>
      <c r="H3995" s="13" t="s">
        <v>11871</v>
      </c>
    </row>
    <row r="3996" spans="1:8" x14ac:dyDescent="0.25">
      <c r="A3996" s="116">
        <v>45248</v>
      </c>
      <c r="B3996" s="21" t="s">
        <v>11205</v>
      </c>
      <c r="C3996" s="13" t="s">
        <v>12077</v>
      </c>
      <c r="D3996" s="782"/>
      <c r="E3996" s="22"/>
      <c r="F3996" s="113">
        <v>400000</v>
      </c>
      <c r="G3996" s="14">
        <f t="shared" si="71"/>
        <v>-400000</v>
      </c>
      <c r="H3996" s="13" t="s">
        <v>11871</v>
      </c>
    </row>
    <row r="3997" spans="1:8" x14ac:dyDescent="0.25">
      <c r="A3997" s="116">
        <v>45248</v>
      </c>
      <c r="B3997" s="21" t="s">
        <v>11205</v>
      </c>
      <c r="C3997" s="13" t="s">
        <v>12077</v>
      </c>
      <c r="D3997" s="782"/>
      <c r="E3997" s="22"/>
      <c r="F3997" s="113">
        <v>300000</v>
      </c>
      <c r="G3997" s="14">
        <f t="shared" si="71"/>
        <v>-300000</v>
      </c>
      <c r="H3997" s="13" t="s">
        <v>11871</v>
      </c>
    </row>
    <row r="3998" spans="1:8" x14ac:dyDescent="0.25">
      <c r="A3998" s="116">
        <v>45248</v>
      </c>
      <c r="B3998" s="21" t="s">
        <v>11205</v>
      </c>
      <c r="C3998" s="13" t="s">
        <v>12077</v>
      </c>
      <c r="D3998" s="782"/>
      <c r="E3998" s="22"/>
      <c r="F3998" s="113">
        <v>300000</v>
      </c>
      <c r="G3998" s="14">
        <f t="shared" si="71"/>
        <v>-300000</v>
      </c>
      <c r="H3998" s="13" t="s">
        <v>11871</v>
      </c>
    </row>
    <row r="3999" spans="1:8" ht="16.5" thickBot="1" x14ac:dyDescent="0.3">
      <c r="A3999" s="116">
        <v>45250</v>
      </c>
      <c r="B3999" s="21" t="s">
        <v>10341</v>
      </c>
      <c r="C3999" s="13" t="s">
        <v>7538</v>
      </c>
      <c r="D3999" s="782" t="s">
        <v>11869</v>
      </c>
      <c r="E3999" s="22">
        <v>221300</v>
      </c>
      <c r="F3999" s="113"/>
      <c r="G3999" s="14">
        <f t="shared" si="70"/>
        <v>221300</v>
      </c>
      <c r="H3999" s="13"/>
    </row>
    <row r="4000" spans="1:8" x14ac:dyDescent="0.25">
      <c r="A4000" s="116">
        <v>45250</v>
      </c>
      <c r="B4000" s="21" t="s">
        <v>9463</v>
      </c>
      <c r="C4000" s="13" t="s">
        <v>169</v>
      </c>
      <c r="D4000" s="782"/>
      <c r="E4000" s="799"/>
      <c r="F4000" s="801">
        <v>234213</v>
      </c>
      <c r="G4000" s="800">
        <f t="shared" si="70"/>
        <v>-234213</v>
      </c>
      <c r="H4000" s="13" t="s">
        <v>11882</v>
      </c>
    </row>
    <row r="4001" spans="1:8" x14ac:dyDescent="0.25">
      <c r="A4001" s="116">
        <v>45250</v>
      </c>
      <c r="B4001" s="21" t="s">
        <v>10681</v>
      </c>
      <c r="C4001" s="13" t="s">
        <v>169</v>
      </c>
      <c r="D4001" s="782"/>
      <c r="E4001" s="799"/>
      <c r="F4001" s="148">
        <v>163580</v>
      </c>
      <c r="G4001" s="800">
        <f t="shared" si="70"/>
        <v>-163580</v>
      </c>
      <c r="H4001" s="13" t="s">
        <v>11882</v>
      </c>
    </row>
    <row r="4002" spans="1:8" ht="16.5" thickBot="1" x14ac:dyDescent="0.3">
      <c r="A4002" s="116">
        <v>45250</v>
      </c>
      <c r="B4002" s="21" t="s">
        <v>10095</v>
      </c>
      <c r="C4002" s="13" t="s">
        <v>169</v>
      </c>
      <c r="D4002" s="782"/>
      <c r="E4002" s="799"/>
      <c r="F4002" s="802">
        <v>102207</v>
      </c>
      <c r="G4002" s="800">
        <f t="shared" si="70"/>
        <v>-102207</v>
      </c>
      <c r="H4002" s="13" t="s">
        <v>11882</v>
      </c>
    </row>
    <row r="4003" spans="1:8" x14ac:dyDescent="0.25">
      <c r="A4003" s="116">
        <v>45251</v>
      </c>
      <c r="B4003" s="21" t="s">
        <v>10341</v>
      </c>
      <c r="C4003" s="13" t="s">
        <v>180</v>
      </c>
      <c r="D4003" s="782"/>
      <c r="E4003" s="799"/>
      <c r="F4003" s="801">
        <v>107660</v>
      </c>
      <c r="G4003" s="800">
        <f t="shared" si="70"/>
        <v>-107660</v>
      </c>
      <c r="H4003" s="13" t="s">
        <v>11897</v>
      </c>
    </row>
    <row r="4004" spans="1:8" x14ac:dyDescent="0.25">
      <c r="A4004" s="116">
        <v>45251</v>
      </c>
      <c r="B4004" s="21" t="s">
        <v>10686</v>
      </c>
      <c r="C4004" s="13" t="s">
        <v>180</v>
      </c>
      <c r="D4004" s="782"/>
      <c r="E4004" s="799"/>
      <c r="F4004" s="148">
        <v>247020</v>
      </c>
      <c r="G4004" s="800">
        <f t="shared" si="70"/>
        <v>-247020</v>
      </c>
      <c r="H4004" s="13" t="s">
        <v>11897</v>
      </c>
    </row>
    <row r="4005" spans="1:8" ht="16.5" thickBot="1" x14ac:dyDescent="0.3">
      <c r="A4005" s="116">
        <v>45251</v>
      </c>
      <c r="B4005" s="21" t="s">
        <v>11021</v>
      </c>
      <c r="C4005" s="13" t="s">
        <v>180</v>
      </c>
      <c r="D4005" s="782"/>
      <c r="E4005" s="799"/>
      <c r="F4005" s="802">
        <v>145320</v>
      </c>
      <c r="G4005" s="800">
        <f t="shared" si="70"/>
        <v>-145320</v>
      </c>
      <c r="H4005" s="13" t="s">
        <v>11897</v>
      </c>
    </row>
    <row r="4006" spans="1:8" x14ac:dyDescent="0.25">
      <c r="A4006" s="116">
        <v>45251</v>
      </c>
      <c r="B4006" s="21" t="s">
        <v>11021</v>
      </c>
      <c r="C4006" s="13" t="s">
        <v>8483</v>
      </c>
      <c r="D4006" s="782" t="s">
        <v>11903</v>
      </c>
      <c r="E4006" s="22">
        <v>49712</v>
      </c>
      <c r="F4006" s="115"/>
      <c r="G4006" s="800">
        <f t="shared" si="70"/>
        <v>49712</v>
      </c>
      <c r="H4006" s="13"/>
    </row>
    <row r="4007" spans="1:8" x14ac:dyDescent="0.25">
      <c r="A4007" s="116">
        <v>45251</v>
      </c>
      <c r="B4007" s="21" t="s">
        <v>11566</v>
      </c>
      <c r="C4007" s="13" t="s">
        <v>8483</v>
      </c>
      <c r="D4007" s="782" t="s">
        <v>11904</v>
      </c>
      <c r="E4007" s="22">
        <v>40419</v>
      </c>
      <c r="F4007" s="115"/>
      <c r="G4007" s="800">
        <f t="shared" si="70"/>
        <v>40419</v>
      </c>
      <c r="H4007" s="13"/>
    </row>
    <row r="4008" spans="1:8" x14ac:dyDescent="0.25">
      <c r="A4008" s="116">
        <v>45251</v>
      </c>
      <c r="B4008" s="21" t="s">
        <v>11631</v>
      </c>
      <c r="C4008" s="13" t="s">
        <v>8483</v>
      </c>
      <c r="D4008" s="782" t="s">
        <v>11905</v>
      </c>
      <c r="E4008" s="22">
        <v>73043</v>
      </c>
      <c r="F4008" s="115"/>
      <c r="G4008" s="800">
        <f t="shared" si="70"/>
        <v>73043</v>
      </c>
      <c r="H4008" s="13"/>
    </row>
    <row r="4009" spans="1:8" x14ac:dyDescent="0.25">
      <c r="A4009" s="116">
        <v>45251</v>
      </c>
      <c r="B4009" s="21" t="s">
        <v>10686</v>
      </c>
      <c r="C4009" s="13" t="s">
        <v>7538</v>
      </c>
      <c r="D4009" s="782" t="s">
        <v>11923</v>
      </c>
      <c r="E4009" s="22">
        <v>59900</v>
      </c>
      <c r="F4009" s="115"/>
      <c r="G4009" s="800">
        <f t="shared" si="70"/>
        <v>59900</v>
      </c>
      <c r="H4009" s="13"/>
    </row>
    <row r="4010" spans="1:8" x14ac:dyDescent="0.25">
      <c r="A4010" s="116">
        <v>45251</v>
      </c>
      <c r="B4010" s="21" t="s">
        <v>9940</v>
      </c>
      <c r="C4010" s="13" t="s">
        <v>12077</v>
      </c>
      <c r="D4010" s="782" t="s">
        <v>11930</v>
      </c>
      <c r="E4010" s="22">
        <v>1554800</v>
      </c>
      <c r="F4010" s="113"/>
      <c r="G4010" s="14">
        <f t="shared" si="70"/>
        <v>1554800</v>
      </c>
      <c r="H4010" s="13"/>
    </row>
    <row r="4011" spans="1:8" x14ac:dyDescent="0.25">
      <c r="A4011" s="116">
        <v>45252</v>
      </c>
      <c r="B4011" s="21" t="s">
        <v>10341</v>
      </c>
      <c r="C4011" s="13" t="s">
        <v>8483</v>
      </c>
      <c r="D4011" s="782"/>
      <c r="E4011" s="22"/>
      <c r="F4011" s="115">
        <v>1000000</v>
      </c>
      <c r="G4011" s="14">
        <f t="shared" si="70"/>
        <v>-1000000</v>
      </c>
      <c r="H4011" s="13" t="s">
        <v>11811</v>
      </c>
    </row>
    <row r="4012" spans="1:8" x14ac:dyDescent="0.25">
      <c r="A4012" s="116">
        <v>45252</v>
      </c>
      <c r="B4012" s="21" t="s">
        <v>10686</v>
      </c>
      <c r="C4012" s="13" t="s">
        <v>7538</v>
      </c>
      <c r="D4012" s="782"/>
      <c r="E4012" s="22"/>
      <c r="F4012" s="19">
        <v>850000</v>
      </c>
      <c r="G4012" s="14">
        <f t="shared" si="70"/>
        <v>-850000</v>
      </c>
      <c r="H4012" s="13" t="s">
        <v>11922</v>
      </c>
    </row>
    <row r="4013" spans="1:8" x14ac:dyDescent="0.25">
      <c r="A4013" s="116">
        <v>45254</v>
      </c>
      <c r="B4013" s="21" t="s">
        <v>11021</v>
      </c>
      <c r="C4013" s="13" t="s">
        <v>169</v>
      </c>
      <c r="D4013" s="782" t="s">
        <v>11950</v>
      </c>
      <c r="E4013" s="22">
        <v>4500</v>
      </c>
      <c r="F4013" s="19"/>
      <c r="G4013" s="14">
        <f t="shared" si="70"/>
        <v>4500</v>
      </c>
      <c r="H4013" s="13"/>
    </row>
    <row r="4014" spans="1:8" x14ac:dyDescent="0.25">
      <c r="A4014" s="116">
        <v>45255</v>
      </c>
      <c r="B4014" s="21" t="s">
        <v>11838</v>
      </c>
      <c r="C4014" s="13" t="s">
        <v>8483</v>
      </c>
      <c r="D4014" s="782" t="s">
        <v>11947</v>
      </c>
      <c r="E4014" s="22">
        <v>6351</v>
      </c>
      <c r="F4014" s="19"/>
      <c r="G4014" s="14">
        <f t="shared" si="70"/>
        <v>6351</v>
      </c>
      <c r="H4014" s="13"/>
    </row>
    <row r="4015" spans="1:8" x14ac:dyDescent="0.25">
      <c r="A4015" s="116">
        <v>45255</v>
      </c>
      <c r="B4015" s="21" t="s">
        <v>10341</v>
      </c>
      <c r="C4015" s="13" t="s">
        <v>8483</v>
      </c>
      <c r="D4015" s="782" t="s">
        <v>11948</v>
      </c>
      <c r="E4015" s="22">
        <v>10508</v>
      </c>
      <c r="F4015" s="19"/>
      <c r="G4015" s="14">
        <f t="shared" si="70"/>
        <v>10508</v>
      </c>
      <c r="H4015" s="13"/>
    </row>
    <row r="4016" spans="1:8" x14ac:dyDescent="0.25">
      <c r="A4016" s="116">
        <v>45255</v>
      </c>
      <c r="B4016" s="21" t="s">
        <v>11738</v>
      </c>
      <c r="C4016" s="13" t="s">
        <v>8483</v>
      </c>
      <c r="D4016" s="782" t="s">
        <v>11949</v>
      </c>
      <c r="E4016" s="22">
        <v>42998</v>
      </c>
      <c r="F4016" s="19"/>
      <c r="G4016" s="14">
        <f t="shared" si="70"/>
        <v>42998</v>
      </c>
      <c r="H4016" s="13"/>
    </row>
    <row r="4017" spans="1:8" x14ac:dyDescent="0.25">
      <c r="A4017" s="116">
        <v>45257</v>
      </c>
      <c r="B4017" s="21" t="s">
        <v>11021</v>
      </c>
      <c r="C4017" s="13" t="s">
        <v>180</v>
      </c>
      <c r="D4017" s="782" t="s">
        <v>11946</v>
      </c>
      <c r="E4017" s="22">
        <v>124800</v>
      </c>
      <c r="F4017" s="19"/>
      <c r="G4017" s="14">
        <f t="shared" si="70"/>
        <v>124800</v>
      </c>
      <c r="H4017" s="13"/>
    </row>
    <row r="4018" spans="1:8" x14ac:dyDescent="0.25">
      <c r="A4018" s="116">
        <v>45257</v>
      </c>
      <c r="B4018" s="21" t="s">
        <v>10686</v>
      </c>
      <c r="C4018" s="13" t="s">
        <v>164</v>
      </c>
      <c r="D4018" s="782" t="s">
        <v>12042</v>
      </c>
      <c r="E4018" s="22">
        <v>5887</v>
      </c>
      <c r="F4018" s="19"/>
      <c r="G4018" s="14">
        <f t="shared" si="70"/>
        <v>5887</v>
      </c>
      <c r="H4018" s="13"/>
    </row>
    <row r="4019" spans="1:8" x14ac:dyDescent="0.25">
      <c r="A4019" s="116">
        <v>45258</v>
      </c>
      <c r="B4019" s="21" t="s">
        <v>10686</v>
      </c>
      <c r="C4019" s="13" t="s">
        <v>12080</v>
      </c>
      <c r="D4019" s="782"/>
      <c r="E4019" s="22"/>
      <c r="F4019" s="19">
        <v>500000</v>
      </c>
      <c r="G4019" s="14">
        <f t="shared" si="70"/>
        <v>-500000</v>
      </c>
      <c r="H4019" s="13" t="s">
        <v>11934</v>
      </c>
    </row>
    <row r="4020" spans="1:8" x14ac:dyDescent="0.25">
      <c r="A4020" s="116">
        <v>45258</v>
      </c>
      <c r="B4020" s="21" t="s">
        <v>10686</v>
      </c>
      <c r="C4020" s="13" t="s">
        <v>12080</v>
      </c>
      <c r="D4020" s="782"/>
      <c r="E4020" s="22"/>
      <c r="F4020" s="19">
        <v>500000</v>
      </c>
      <c r="G4020" s="14">
        <f t="shared" si="70"/>
        <v>-500000</v>
      </c>
      <c r="H4020" s="13" t="s">
        <v>11934</v>
      </c>
    </row>
    <row r="4021" spans="1:8" x14ac:dyDescent="0.25">
      <c r="A4021" s="116">
        <v>45258</v>
      </c>
      <c r="B4021" s="21" t="s">
        <v>10686</v>
      </c>
      <c r="C4021" s="13" t="s">
        <v>12080</v>
      </c>
      <c r="D4021" s="782"/>
      <c r="E4021" s="22"/>
      <c r="F4021" s="19">
        <v>500000</v>
      </c>
      <c r="G4021" s="14">
        <f t="shared" si="70"/>
        <v>-500000</v>
      </c>
      <c r="H4021" s="13" t="s">
        <v>11934</v>
      </c>
    </row>
    <row r="4022" spans="1:8" x14ac:dyDescent="0.25">
      <c r="A4022" s="116">
        <v>45258</v>
      </c>
      <c r="B4022" s="21" t="s">
        <v>10686</v>
      </c>
      <c r="C4022" s="13" t="s">
        <v>12080</v>
      </c>
      <c r="D4022" s="782"/>
      <c r="E4022" s="22"/>
      <c r="F4022" s="19">
        <v>500000</v>
      </c>
      <c r="G4022" s="14">
        <f t="shared" si="70"/>
        <v>-500000</v>
      </c>
      <c r="H4022" s="13" t="s">
        <v>11934</v>
      </c>
    </row>
    <row r="4023" spans="1:8" x14ac:dyDescent="0.25">
      <c r="A4023" s="116">
        <v>45260</v>
      </c>
      <c r="B4023" s="21" t="s">
        <v>11738</v>
      </c>
      <c r="C4023" s="13" t="s">
        <v>8483</v>
      </c>
      <c r="D4023" s="782" t="s">
        <v>12036</v>
      </c>
      <c r="E4023" s="22">
        <v>30958</v>
      </c>
      <c r="F4023" s="19"/>
      <c r="G4023" s="14">
        <f t="shared" si="70"/>
        <v>30958</v>
      </c>
      <c r="H4023" s="13"/>
    </row>
    <row r="4024" spans="1:8" x14ac:dyDescent="0.25">
      <c r="A4024" s="116">
        <v>45260</v>
      </c>
      <c r="B4024" s="21" t="s">
        <v>11021</v>
      </c>
      <c r="C4024" s="13" t="s">
        <v>12078</v>
      </c>
      <c r="D4024" s="782" t="s">
        <v>12079</v>
      </c>
      <c r="E4024" s="22">
        <v>189553</v>
      </c>
      <c r="F4024" s="19"/>
      <c r="G4024" s="14">
        <f t="shared" si="70"/>
        <v>189553</v>
      </c>
      <c r="H4024" s="13"/>
    </row>
    <row r="4025" spans="1:8" x14ac:dyDescent="0.25">
      <c r="A4025" s="116">
        <v>45262</v>
      </c>
      <c r="B4025" s="21" t="s">
        <v>10686</v>
      </c>
      <c r="C4025" s="13" t="s">
        <v>7538</v>
      </c>
      <c r="D4025" s="782"/>
      <c r="E4025" s="22"/>
      <c r="F4025" s="19">
        <v>1000000</v>
      </c>
      <c r="G4025" s="14">
        <f t="shared" si="70"/>
        <v>-1000000</v>
      </c>
      <c r="H4025" s="13" t="s">
        <v>11498</v>
      </c>
    </row>
    <row r="4026" spans="1:8" x14ac:dyDescent="0.25">
      <c r="A4026" s="116">
        <v>45262</v>
      </c>
      <c r="B4026" s="21" t="s">
        <v>10686</v>
      </c>
      <c r="C4026" s="13" t="s">
        <v>7538</v>
      </c>
      <c r="D4026" s="782"/>
      <c r="E4026" s="22"/>
      <c r="F4026" s="19">
        <v>600000</v>
      </c>
      <c r="G4026" s="14">
        <f t="shared" si="70"/>
        <v>-600000</v>
      </c>
      <c r="H4026" s="13" t="s">
        <v>11291</v>
      </c>
    </row>
    <row r="4027" spans="1:8" x14ac:dyDescent="0.25">
      <c r="A4027" s="116">
        <v>45262</v>
      </c>
      <c r="B4027" s="21" t="s">
        <v>11738</v>
      </c>
      <c r="C4027" s="13" t="s">
        <v>180</v>
      </c>
      <c r="D4027" s="782" t="s">
        <v>12046</v>
      </c>
      <c r="E4027" s="22">
        <v>52800</v>
      </c>
      <c r="F4027" s="19"/>
      <c r="G4027" s="14">
        <f t="shared" si="70"/>
        <v>52800</v>
      </c>
      <c r="H4027" s="13"/>
    </row>
    <row r="4028" spans="1:8" x14ac:dyDescent="0.25">
      <c r="A4028" s="116">
        <v>45264</v>
      </c>
      <c r="B4028" s="21" t="s">
        <v>10686</v>
      </c>
      <c r="C4028" s="13" t="s">
        <v>12080</v>
      </c>
      <c r="D4028" s="782" t="s">
        <v>12048</v>
      </c>
      <c r="E4028" s="22">
        <v>2952685</v>
      </c>
      <c r="F4028" s="19"/>
      <c r="G4028" s="14">
        <f t="shared" si="70"/>
        <v>2952685</v>
      </c>
      <c r="H4028" s="13"/>
    </row>
    <row r="4029" spans="1:8" x14ac:dyDescent="0.25">
      <c r="A4029" s="116">
        <v>45264</v>
      </c>
      <c r="B4029" s="21" t="s">
        <v>11021</v>
      </c>
      <c r="C4029" s="13" t="s">
        <v>168</v>
      </c>
      <c r="D4029" s="782" t="s">
        <v>12050</v>
      </c>
      <c r="E4029" s="22">
        <v>45000</v>
      </c>
      <c r="F4029" s="19"/>
      <c r="G4029" s="14">
        <f t="shared" si="70"/>
        <v>45000</v>
      </c>
      <c r="H4029" s="13"/>
    </row>
    <row r="4030" spans="1:8" x14ac:dyDescent="0.25">
      <c r="A4030" s="116">
        <v>45265</v>
      </c>
      <c r="B4030" s="21" t="s">
        <v>10341</v>
      </c>
      <c r="C4030" s="13" t="s">
        <v>7538</v>
      </c>
      <c r="D4030" s="782" t="s">
        <v>12053</v>
      </c>
      <c r="E4030" s="22">
        <v>144334</v>
      </c>
      <c r="F4030" s="19"/>
      <c r="G4030" s="14">
        <f t="shared" si="70"/>
        <v>144334</v>
      </c>
      <c r="H4030" s="13"/>
    </row>
    <row r="4031" spans="1:8" x14ac:dyDescent="0.25">
      <c r="A4031" s="116">
        <v>45266</v>
      </c>
      <c r="B4031" s="21" t="s">
        <v>10341</v>
      </c>
      <c r="C4031" s="13" t="s">
        <v>8483</v>
      </c>
      <c r="D4031" s="782" t="s">
        <v>12037</v>
      </c>
      <c r="E4031" s="22">
        <v>40849</v>
      </c>
      <c r="F4031" s="19"/>
      <c r="G4031" s="14">
        <f t="shared" si="70"/>
        <v>40849</v>
      </c>
      <c r="H4031" s="13"/>
    </row>
    <row r="4032" spans="1:8" x14ac:dyDescent="0.25">
      <c r="A4032" s="116">
        <v>45266</v>
      </c>
      <c r="B4032" s="21" t="s">
        <v>11738</v>
      </c>
      <c r="C4032" s="13" t="s">
        <v>8483</v>
      </c>
      <c r="D4032" s="782" t="s">
        <v>12038</v>
      </c>
      <c r="E4032" s="22">
        <v>18196</v>
      </c>
      <c r="F4032" s="19"/>
      <c r="G4032" s="14">
        <f t="shared" si="70"/>
        <v>18196</v>
      </c>
      <c r="H4032" s="13"/>
    </row>
    <row r="4033" spans="1:8" x14ac:dyDescent="0.25">
      <c r="A4033" s="116">
        <v>45267</v>
      </c>
      <c r="B4033" s="21" t="s">
        <v>11738</v>
      </c>
      <c r="C4033" s="13" t="s">
        <v>164</v>
      </c>
      <c r="D4033" s="782" t="s">
        <v>12044</v>
      </c>
      <c r="E4033" s="22">
        <v>16400</v>
      </c>
      <c r="F4033" s="19"/>
      <c r="G4033" s="14">
        <f t="shared" si="70"/>
        <v>16400</v>
      </c>
      <c r="H4033" s="13"/>
    </row>
    <row r="4034" spans="1:8" x14ac:dyDescent="0.25">
      <c r="A4034" s="116">
        <v>45267</v>
      </c>
      <c r="B4034" s="21" t="s">
        <v>11021</v>
      </c>
      <c r="C4034" s="13" t="s">
        <v>168</v>
      </c>
      <c r="D4034" s="782" t="s">
        <v>12049</v>
      </c>
      <c r="E4034" s="22">
        <v>55000</v>
      </c>
      <c r="F4034" s="19"/>
      <c r="G4034" s="14">
        <f t="shared" si="70"/>
        <v>55000</v>
      </c>
      <c r="H4034" s="13"/>
    </row>
    <row r="4035" spans="1:8" x14ac:dyDescent="0.25">
      <c r="A4035" s="116">
        <v>45267</v>
      </c>
      <c r="B4035" s="21" t="s">
        <v>11738</v>
      </c>
      <c r="C4035" s="13" t="s">
        <v>166</v>
      </c>
      <c r="D4035" s="782" t="s">
        <v>12076</v>
      </c>
      <c r="E4035" s="22">
        <v>25430</v>
      </c>
      <c r="F4035" s="19"/>
      <c r="G4035" s="14">
        <f t="shared" si="70"/>
        <v>25430</v>
      </c>
      <c r="H4035" s="13"/>
    </row>
    <row r="4036" spans="1:8" x14ac:dyDescent="0.25">
      <c r="A4036" s="116">
        <v>45267</v>
      </c>
      <c r="B4036" s="21" t="s">
        <v>11738</v>
      </c>
      <c r="C4036" s="13" t="s">
        <v>180</v>
      </c>
      <c r="D4036" s="782" t="s">
        <v>12097</v>
      </c>
      <c r="E4036" s="22">
        <v>214720</v>
      </c>
      <c r="F4036" s="19"/>
      <c r="G4036" s="14">
        <f t="shared" si="70"/>
        <v>214720</v>
      </c>
      <c r="H4036" s="13"/>
    </row>
    <row r="4037" spans="1:8" x14ac:dyDescent="0.25">
      <c r="A4037" s="116">
        <v>45268</v>
      </c>
      <c r="B4037" s="21" t="s">
        <v>10076</v>
      </c>
      <c r="C4037" s="13" t="s">
        <v>164</v>
      </c>
      <c r="D4037" s="782" t="s">
        <v>12043</v>
      </c>
      <c r="E4037" s="22">
        <v>6047</v>
      </c>
      <c r="F4037" s="19"/>
      <c r="G4037" s="14">
        <f t="shared" si="70"/>
        <v>6047</v>
      </c>
      <c r="H4037" s="13"/>
    </row>
    <row r="4038" spans="1:8" x14ac:dyDescent="0.25">
      <c r="A4038" s="116">
        <v>45269</v>
      </c>
      <c r="B4038" s="21" t="s">
        <v>7886</v>
      </c>
      <c r="C4038" s="13" t="s">
        <v>11448</v>
      </c>
      <c r="D4038" s="782"/>
      <c r="E4038" s="22"/>
      <c r="F4038" s="19">
        <v>340000</v>
      </c>
      <c r="G4038" s="14">
        <f t="shared" si="70"/>
        <v>-340000</v>
      </c>
      <c r="H4038" s="13" t="s">
        <v>11498</v>
      </c>
    </row>
    <row r="4039" spans="1:8" x14ac:dyDescent="0.25">
      <c r="A4039" s="116">
        <v>45269</v>
      </c>
      <c r="B4039" s="21" t="s">
        <v>7886</v>
      </c>
      <c r="C4039" s="13" t="s">
        <v>11448</v>
      </c>
      <c r="D4039" s="782"/>
      <c r="E4039" s="22"/>
      <c r="F4039" s="19">
        <v>21510</v>
      </c>
      <c r="G4039" s="14">
        <f t="shared" si="70"/>
        <v>-21510</v>
      </c>
      <c r="H4039" s="13" t="s">
        <v>5019</v>
      </c>
    </row>
    <row r="4040" spans="1:8" x14ac:dyDescent="0.25">
      <c r="A4040" s="116">
        <v>45272</v>
      </c>
      <c r="B4040" s="21" t="s">
        <v>11738</v>
      </c>
      <c r="C4040" s="13" t="s">
        <v>8483</v>
      </c>
      <c r="D4040" s="782" t="s">
        <v>12039</v>
      </c>
      <c r="E4040" s="22">
        <v>32566</v>
      </c>
      <c r="F4040" s="19"/>
      <c r="G4040" s="14">
        <f t="shared" si="70"/>
        <v>32566</v>
      </c>
      <c r="H4040" s="13"/>
    </row>
    <row r="4041" spans="1:8" x14ac:dyDescent="0.25">
      <c r="A4041" s="116">
        <v>45272</v>
      </c>
      <c r="B4041" s="21" t="s">
        <v>11021</v>
      </c>
      <c r="C4041" s="13" t="s">
        <v>168</v>
      </c>
      <c r="D4041" s="782" t="s">
        <v>12051</v>
      </c>
      <c r="E4041" s="22">
        <v>55000</v>
      </c>
      <c r="F4041" s="19"/>
      <c r="G4041" s="14">
        <f t="shared" si="70"/>
        <v>55000</v>
      </c>
      <c r="H4041" s="13"/>
    </row>
    <row r="4042" spans="1:8" x14ac:dyDescent="0.25">
      <c r="A4042" s="116">
        <v>45272</v>
      </c>
      <c r="B4042" s="21" t="s">
        <v>11021</v>
      </c>
      <c r="C4042" s="13" t="s">
        <v>168</v>
      </c>
      <c r="D4042" s="782" t="s">
        <v>12052</v>
      </c>
      <c r="E4042" s="22">
        <v>45000</v>
      </c>
      <c r="F4042" s="19"/>
      <c r="G4042" s="14">
        <f t="shared" si="70"/>
        <v>45000</v>
      </c>
      <c r="H4042" s="13"/>
    </row>
    <row r="4043" spans="1:8" x14ac:dyDescent="0.25">
      <c r="A4043" s="116">
        <v>45275</v>
      </c>
      <c r="B4043" s="21" t="s">
        <v>11738</v>
      </c>
      <c r="C4043" s="13" t="s">
        <v>164</v>
      </c>
      <c r="D4043" s="782" t="s">
        <v>12045</v>
      </c>
      <c r="E4043" s="22">
        <v>5396</v>
      </c>
      <c r="F4043" s="19"/>
      <c r="G4043" s="14">
        <f t="shared" si="70"/>
        <v>5396</v>
      </c>
      <c r="H4043" s="13"/>
    </row>
    <row r="4044" spans="1:8" x14ac:dyDescent="0.25">
      <c r="A4044" s="116">
        <v>45275</v>
      </c>
      <c r="B4044" s="21" t="s">
        <v>12021</v>
      </c>
      <c r="C4044" s="13" t="s">
        <v>180</v>
      </c>
      <c r="D4044" s="782"/>
      <c r="E4044" s="22"/>
      <c r="F4044" s="19">
        <v>1500000</v>
      </c>
      <c r="G4044" s="14">
        <f t="shared" si="70"/>
        <v>-1500000</v>
      </c>
      <c r="H4044" s="13" t="s">
        <v>12057</v>
      </c>
    </row>
    <row r="4045" spans="1:8" x14ac:dyDescent="0.25">
      <c r="A4045" s="116">
        <v>45275</v>
      </c>
      <c r="B4045" s="21" t="s">
        <v>10341</v>
      </c>
      <c r="C4045" s="13" t="s">
        <v>8483</v>
      </c>
      <c r="D4045" s="782"/>
      <c r="E4045" s="22"/>
      <c r="F4045" s="19">
        <v>250000</v>
      </c>
      <c r="G4045" s="14">
        <f t="shared" si="70"/>
        <v>-250000</v>
      </c>
      <c r="H4045" s="13" t="s">
        <v>12057</v>
      </c>
    </row>
    <row r="4046" spans="1:8" x14ac:dyDescent="0.25">
      <c r="A4046" s="116">
        <v>45275</v>
      </c>
      <c r="B4046" s="21" t="s">
        <v>10686</v>
      </c>
      <c r="C4046" s="13" t="s">
        <v>8483</v>
      </c>
      <c r="D4046" s="782"/>
      <c r="E4046" s="22"/>
      <c r="F4046" s="19">
        <v>250000</v>
      </c>
      <c r="G4046" s="14">
        <f t="shared" ref="G4046:G4066" si="72">E4046-F4046</f>
        <v>-250000</v>
      </c>
      <c r="H4046" s="13" t="s">
        <v>12057</v>
      </c>
    </row>
    <row r="4047" spans="1:8" x14ac:dyDescent="0.25">
      <c r="A4047" s="116">
        <v>45275</v>
      </c>
      <c r="B4047" s="21" t="s">
        <v>11021</v>
      </c>
      <c r="C4047" s="13" t="s">
        <v>8483</v>
      </c>
      <c r="D4047" s="782"/>
      <c r="E4047" s="22"/>
      <c r="F4047" s="19">
        <v>250000</v>
      </c>
      <c r="G4047" s="14">
        <f t="shared" si="72"/>
        <v>-250000</v>
      </c>
      <c r="H4047" s="13" t="s">
        <v>12057</v>
      </c>
    </row>
    <row r="4048" spans="1:8" x14ac:dyDescent="0.25">
      <c r="A4048" s="116">
        <v>45275</v>
      </c>
      <c r="B4048" s="21" t="s">
        <v>11566</v>
      </c>
      <c r="C4048" s="13" t="s">
        <v>8483</v>
      </c>
      <c r="D4048" s="782"/>
      <c r="E4048" s="22"/>
      <c r="F4048" s="19">
        <v>250000</v>
      </c>
      <c r="G4048" s="14">
        <f t="shared" si="72"/>
        <v>-250000</v>
      </c>
      <c r="H4048" s="13" t="s">
        <v>12057</v>
      </c>
    </row>
    <row r="4049" spans="1:8" ht="16.5" thickBot="1" x14ac:dyDescent="0.3">
      <c r="A4049" s="116">
        <v>45275</v>
      </c>
      <c r="B4049" s="21" t="s">
        <v>10341</v>
      </c>
      <c r="C4049" s="13" t="s">
        <v>7538</v>
      </c>
      <c r="D4049" s="782"/>
      <c r="E4049" s="22"/>
      <c r="F4049" s="113">
        <v>1000000</v>
      </c>
      <c r="G4049" s="14">
        <f t="shared" si="72"/>
        <v>-1000000</v>
      </c>
      <c r="H4049" s="13" t="s">
        <v>12057</v>
      </c>
    </row>
    <row r="4050" spans="1:8" x14ac:dyDescent="0.25">
      <c r="A4050" s="116">
        <v>45276</v>
      </c>
      <c r="B4050" s="21" t="s">
        <v>10076</v>
      </c>
      <c r="C4050" s="13" t="s">
        <v>164</v>
      </c>
      <c r="D4050" s="782"/>
      <c r="E4050" s="799"/>
      <c r="F4050" s="801">
        <v>14707</v>
      </c>
      <c r="G4050" s="800">
        <f t="shared" si="72"/>
        <v>-14707</v>
      </c>
      <c r="H4050" s="13" t="s">
        <v>12087</v>
      </c>
    </row>
    <row r="4051" spans="1:8" x14ac:dyDescent="0.25">
      <c r="A4051" s="116">
        <v>45276</v>
      </c>
      <c r="B4051" s="21" t="s">
        <v>10095</v>
      </c>
      <c r="C4051" s="13" t="s">
        <v>164</v>
      </c>
      <c r="D4051" s="782"/>
      <c r="E4051" s="799"/>
      <c r="F4051" s="148">
        <v>41074</v>
      </c>
      <c r="G4051" s="800">
        <f t="shared" si="72"/>
        <v>-41074</v>
      </c>
      <c r="H4051" s="13" t="s">
        <v>12087</v>
      </c>
    </row>
    <row r="4052" spans="1:8" x14ac:dyDescent="0.25">
      <c r="A4052" s="116">
        <v>45276</v>
      </c>
      <c r="B4052" s="21" t="s">
        <v>10341</v>
      </c>
      <c r="C4052" s="13" t="s">
        <v>164</v>
      </c>
      <c r="D4052" s="782"/>
      <c r="E4052" s="799"/>
      <c r="F4052" s="148">
        <v>32306</v>
      </c>
      <c r="G4052" s="800">
        <f t="shared" si="72"/>
        <v>-32306</v>
      </c>
      <c r="H4052" s="13" t="s">
        <v>12087</v>
      </c>
    </row>
    <row r="4053" spans="1:8" x14ac:dyDescent="0.25">
      <c r="A4053" s="116">
        <v>45276</v>
      </c>
      <c r="B4053" s="21" t="s">
        <v>10686</v>
      </c>
      <c r="C4053" s="13" t="s">
        <v>164</v>
      </c>
      <c r="D4053" s="782"/>
      <c r="E4053" s="799"/>
      <c r="F4053" s="148">
        <v>5887</v>
      </c>
      <c r="G4053" s="800">
        <f t="shared" si="72"/>
        <v>-5887</v>
      </c>
      <c r="H4053" s="13" t="s">
        <v>12087</v>
      </c>
    </row>
    <row r="4054" spans="1:8" x14ac:dyDescent="0.25">
      <c r="A4054" s="116">
        <v>45276</v>
      </c>
      <c r="B4054" s="21" t="s">
        <v>11566</v>
      </c>
      <c r="C4054" s="13" t="s">
        <v>164</v>
      </c>
      <c r="D4054" s="782"/>
      <c r="E4054" s="799"/>
      <c r="F4054" s="148">
        <v>52104</v>
      </c>
      <c r="G4054" s="800">
        <f t="shared" si="72"/>
        <v>-52104</v>
      </c>
      <c r="H4054" s="13" t="s">
        <v>12087</v>
      </c>
    </row>
    <row r="4055" spans="1:8" x14ac:dyDescent="0.25">
      <c r="A4055" s="116">
        <v>45276</v>
      </c>
      <c r="B4055" s="21" t="s">
        <v>11389</v>
      </c>
      <c r="C4055" s="13" t="s">
        <v>164</v>
      </c>
      <c r="D4055" s="782"/>
      <c r="E4055" s="799"/>
      <c r="F4055" s="148">
        <v>1420</v>
      </c>
      <c r="G4055" s="800">
        <f t="shared" si="72"/>
        <v>-1420</v>
      </c>
      <c r="H4055" s="13" t="s">
        <v>12087</v>
      </c>
    </row>
    <row r="4056" spans="1:8" ht="16.5" thickBot="1" x14ac:dyDescent="0.3">
      <c r="A4056" s="116">
        <v>45276</v>
      </c>
      <c r="B4056" s="21" t="s">
        <v>11738</v>
      </c>
      <c r="C4056" s="13" t="s">
        <v>164</v>
      </c>
      <c r="D4056" s="782"/>
      <c r="E4056" s="799"/>
      <c r="F4056" s="802">
        <v>12502</v>
      </c>
      <c r="G4056" s="800">
        <f t="shared" si="72"/>
        <v>-12502</v>
      </c>
      <c r="H4056" s="13" t="s">
        <v>12087</v>
      </c>
    </row>
    <row r="4057" spans="1:8" x14ac:dyDescent="0.25">
      <c r="A4057" s="116">
        <v>45276</v>
      </c>
      <c r="B4057" s="21" t="s">
        <v>12021</v>
      </c>
      <c r="C4057" s="13" t="s">
        <v>180</v>
      </c>
      <c r="D4057" s="782" t="s">
        <v>12098</v>
      </c>
      <c r="E4057" s="22">
        <v>1343560</v>
      </c>
      <c r="F4057" s="115"/>
      <c r="G4057" s="800">
        <f t="shared" si="72"/>
        <v>1343560</v>
      </c>
      <c r="H4057" s="13"/>
    </row>
    <row r="4058" spans="1:8" x14ac:dyDescent="0.25">
      <c r="A4058" s="116">
        <v>45280</v>
      </c>
      <c r="B4058" s="21" t="s">
        <v>11021</v>
      </c>
      <c r="C4058" s="13" t="s">
        <v>1205</v>
      </c>
      <c r="D4058" s="782" t="s">
        <v>12126</v>
      </c>
      <c r="E4058" s="22">
        <v>44000</v>
      </c>
      <c r="F4058" s="115"/>
      <c r="G4058" s="800">
        <f t="shared" si="72"/>
        <v>44000</v>
      </c>
      <c r="H4058" s="13"/>
    </row>
    <row r="4059" spans="1:8" x14ac:dyDescent="0.25">
      <c r="A4059" s="116">
        <v>45283</v>
      </c>
      <c r="B4059" s="21" t="s">
        <v>11021</v>
      </c>
      <c r="C4059" s="13" t="s">
        <v>12078</v>
      </c>
      <c r="D4059" s="782"/>
      <c r="E4059" s="22"/>
      <c r="F4059" s="19">
        <v>189553</v>
      </c>
      <c r="G4059" s="800">
        <f t="shared" si="72"/>
        <v>-189553</v>
      </c>
      <c r="H4059" s="13" t="s">
        <v>12115</v>
      </c>
    </row>
    <row r="4060" spans="1:8" x14ac:dyDescent="0.25">
      <c r="A4060" s="116">
        <v>45286</v>
      </c>
      <c r="B4060" s="21" t="s">
        <v>9463</v>
      </c>
      <c r="C4060" s="13" t="s">
        <v>5731</v>
      </c>
      <c r="D4060" s="782"/>
      <c r="E4060" s="22"/>
      <c r="F4060" s="19">
        <v>500000</v>
      </c>
      <c r="G4060" s="800">
        <f t="shared" si="72"/>
        <v>-500000</v>
      </c>
      <c r="H4060" s="13" t="s">
        <v>12133</v>
      </c>
    </row>
    <row r="4061" spans="1:8" x14ac:dyDescent="0.25">
      <c r="A4061" s="116">
        <v>45286</v>
      </c>
      <c r="B4061" s="21" t="s">
        <v>10095</v>
      </c>
      <c r="C4061" s="13" t="s">
        <v>169</v>
      </c>
      <c r="D4061" s="782"/>
      <c r="E4061" s="22"/>
      <c r="F4061" s="19">
        <v>250000</v>
      </c>
      <c r="G4061" s="14">
        <f t="shared" si="72"/>
        <v>-250000</v>
      </c>
      <c r="H4061" s="13" t="s">
        <v>12133</v>
      </c>
    </row>
    <row r="4062" spans="1:8" x14ac:dyDescent="0.25">
      <c r="A4062" s="116">
        <v>45287</v>
      </c>
      <c r="B4062" s="21" t="s">
        <v>12021</v>
      </c>
      <c r="C4062" s="13" t="s">
        <v>12168</v>
      </c>
      <c r="D4062" s="782"/>
      <c r="E4062" s="22">
        <v>1044000</v>
      </c>
      <c r="F4062" s="19"/>
      <c r="G4062" s="14">
        <f>E4062-F4062</f>
        <v>1044000</v>
      </c>
      <c r="H4062" s="13"/>
    </row>
    <row r="4063" spans="1:8" x14ac:dyDescent="0.25">
      <c r="A4063" s="116">
        <v>45287</v>
      </c>
      <c r="B4063" s="21" t="s">
        <v>12021</v>
      </c>
      <c r="C4063" s="13" t="s">
        <v>12168</v>
      </c>
      <c r="D4063" s="782"/>
      <c r="E4063" s="22"/>
      <c r="F4063" s="19">
        <v>1000000</v>
      </c>
      <c r="G4063" s="14">
        <f>E4063-F4063</f>
        <v>-1000000</v>
      </c>
      <c r="H4063" s="13" t="s">
        <v>12167</v>
      </c>
    </row>
    <row r="4064" spans="1:8" x14ac:dyDescent="0.25">
      <c r="A4064" s="116">
        <v>45287</v>
      </c>
      <c r="B4064" s="31"/>
      <c r="C4064" s="13" t="s">
        <v>1816</v>
      </c>
      <c r="D4064" s="782"/>
      <c r="E4064" s="22"/>
      <c r="F4064" s="19">
        <v>250000</v>
      </c>
      <c r="G4064" s="14">
        <f t="shared" si="72"/>
        <v>-250000</v>
      </c>
      <c r="H4064" s="13" t="s">
        <v>12156</v>
      </c>
    </row>
    <row r="4065" spans="1:8" x14ac:dyDescent="0.25">
      <c r="A4065" s="116">
        <v>45288</v>
      </c>
      <c r="B4065" s="21" t="s">
        <v>10686</v>
      </c>
      <c r="C4065" s="13" t="s">
        <v>7538</v>
      </c>
      <c r="D4065" s="782"/>
      <c r="E4065" s="22"/>
      <c r="F4065" s="19">
        <v>1500000</v>
      </c>
      <c r="G4065" s="14">
        <f t="shared" si="72"/>
        <v>-1500000</v>
      </c>
      <c r="H4065" s="13" t="s">
        <v>12167</v>
      </c>
    </row>
    <row r="4066" spans="1:8" x14ac:dyDescent="0.25">
      <c r="A4066" s="116">
        <v>45289</v>
      </c>
      <c r="B4066" s="21" t="s">
        <v>10686</v>
      </c>
      <c r="C4066" s="13" t="s">
        <v>8170</v>
      </c>
      <c r="D4066" s="782"/>
      <c r="E4066" s="22"/>
      <c r="F4066" s="19">
        <v>1000000</v>
      </c>
      <c r="G4066" s="14">
        <f t="shared" si="72"/>
        <v>-1000000</v>
      </c>
      <c r="H4066" s="13" t="s">
        <v>12167</v>
      </c>
    </row>
    <row r="4067" spans="1:8" x14ac:dyDescent="0.25">
      <c r="A4067" s="13"/>
      <c r="B4067" s="21"/>
      <c r="C4067" s="13"/>
      <c r="D4067" s="782"/>
      <c r="E4067" s="22"/>
      <c r="F4067" s="19"/>
      <c r="G4067" s="14"/>
      <c r="H4067" s="13"/>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sheetData>
  <autoFilter ref="A1:XFC4066" xr:uid="{00000000-0009-0000-0000-000003000000}"/>
  <sortState xmlns:xlrd2="http://schemas.microsoft.com/office/spreadsheetml/2017/richdata2" ref="A2888:H2997">
    <sortCondition ref="A2888:A2997"/>
  </sortState>
  <mergeCells count="126">
    <mergeCell ref="H3941:H3942"/>
    <mergeCell ref="H3555:H3559"/>
    <mergeCell ref="H3547:H3549"/>
    <mergeCell ref="H3785:H3793"/>
    <mergeCell ref="D3770:D3771"/>
    <mergeCell ref="D3767:D3768"/>
    <mergeCell ref="D3905:D3906"/>
    <mergeCell ref="H3820:H3823"/>
    <mergeCell ref="H3834:H3837"/>
    <mergeCell ref="H3809:H3814"/>
    <mergeCell ref="H3794:H3797"/>
    <mergeCell ref="H3729:H3731"/>
    <mergeCell ref="D3662:D3663"/>
    <mergeCell ref="H3662:H3663"/>
    <mergeCell ref="H3651:H3656"/>
    <mergeCell ref="H3888:H3894"/>
    <mergeCell ref="D3566:D3567"/>
    <mergeCell ref="H3597:H3603"/>
    <mergeCell ref="H3590:H3591"/>
    <mergeCell ref="H3664:H3668"/>
    <mergeCell ref="H3703:H3705"/>
    <mergeCell ref="H3697:H3701"/>
    <mergeCell ref="H3683:H3688"/>
    <mergeCell ref="H3647:H3649"/>
    <mergeCell ref="H3815:H3817"/>
    <mergeCell ref="H3800:H3802"/>
    <mergeCell ref="H3577:H3581"/>
    <mergeCell ref="H3250:H3251"/>
    <mergeCell ref="H3404:H3407"/>
    <mergeCell ref="H3541:H3542"/>
    <mergeCell ref="H3494:H3496"/>
    <mergeCell ref="H3401:H3402"/>
    <mergeCell ref="H3521:H3523"/>
    <mergeCell ref="H3438:H3445"/>
    <mergeCell ref="H3321:H3325"/>
    <mergeCell ref="H3303:H3305"/>
    <mergeCell ref="H3389:H3390"/>
    <mergeCell ref="H3382:H3383"/>
    <mergeCell ref="H3488:H3492"/>
    <mergeCell ref="H3374:H3378"/>
    <mergeCell ref="H3355:H3357"/>
    <mergeCell ref="H3399:H3400"/>
    <mergeCell ref="H3361:H3364"/>
    <mergeCell ref="H3367:H3370"/>
    <mergeCell ref="H3281:H3282"/>
    <mergeCell ref="H3265:H3266"/>
    <mergeCell ref="H3284:H3285"/>
    <mergeCell ref="H3506:H3509"/>
    <mergeCell ref="H3526:H3533"/>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9"/>
  <sheetViews>
    <sheetView topLeftCell="A118" workbookViewId="0">
      <selection activeCell="B150" sqref="B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1" t="s">
        <v>11707</v>
      </c>
      <c r="B2" s="1261"/>
      <c r="C2" s="1261"/>
      <c r="D2" s="1261"/>
      <c r="E2" s="1261"/>
      <c r="F2" s="1261"/>
    </row>
    <row r="3" spans="1:8" ht="9.75" customHeight="1" x14ac:dyDescent="0.45">
      <c r="A3" s="1111"/>
      <c r="B3" s="1111"/>
      <c r="C3" s="1111"/>
      <c r="D3" s="1111"/>
      <c r="E3" s="1111"/>
      <c r="F3" s="1111"/>
    </row>
    <row r="4" spans="1:8" s="7" customFormat="1" ht="24.75" customHeight="1" x14ac:dyDescent="0.25">
      <c r="A4" s="1108" t="s">
        <v>0</v>
      </c>
      <c r="B4" s="1108" t="s">
        <v>155</v>
      </c>
      <c r="C4" s="1108" t="s">
        <v>179</v>
      </c>
      <c r="D4" s="1109" t="s">
        <v>157</v>
      </c>
      <c r="E4" s="1110" t="s">
        <v>158</v>
      </c>
      <c r="F4" s="1109" t="s">
        <v>5</v>
      </c>
      <c r="G4" s="1095"/>
      <c r="H4" s="1096"/>
    </row>
    <row r="5" spans="1:8" s="7" customFormat="1" ht="15.75" x14ac:dyDescent="0.25">
      <c r="A5" s="116">
        <v>44236</v>
      </c>
      <c r="B5" s="21" t="s">
        <v>6568</v>
      </c>
      <c r="C5" s="1104">
        <v>30000219</v>
      </c>
      <c r="D5" s="20">
        <v>4660</v>
      </c>
      <c r="E5" s="34"/>
      <c r="F5" s="20">
        <f>D5-E5</f>
        <v>4660</v>
      </c>
    </row>
    <row r="6" spans="1:8" s="7" customFormat="1" ht="15.75" x14ac:dyDescent="0.25">
      <c r="A6" s="116">
        <v>44365</v>
      </c>
      <c r="B6" s="21" t="s">
        <v>6568</v>
      </c>
      <c r="C6" s="1104">
        <v>30000343</v>
      </c>
      <c r="D6" s="20">
        <v>1800</v>
      </c>
      <c r="E6" s="34"/>
      <c r="F6" s="20">
        <f>F5+D6-E6</f>
        <v>6460</v>
      </c>
    </row>
    <row r="7" spans="1:8" s="7" customFormat="1" ht="15.75" x14ac:dyDescent="0.25">
      <c r="A7" s="116">
        <v>44375</v>
      </c>
      <c r="B7" s="21" t="s">
        <v>6568</v>
      </c>
      <c r="C7" s="1104">
        <v>30000348</v>
      </c>
      <c r="D7" s="20">
        <v>40553</v>
      </c>
      <c r="E7" s="34"/>
      <c r="F7" s="20">
        <f t="shared" ref="F7:F70" si="0">F6+D7-E7</f>
        <v>47013</v>
      </c>
    </row>
    <row r="8" spans="1:8" s="7" customFormat="1" ht="15.75" x14ac:dyDescent="0.25">
      <c r="A8" s="116">
        <v>44393</v>
      </c>
      <c r="B8" s="21" t="s">
        <v>7017</v>
      </c>
      <c r="C8" s="1104">
        <v>30000360</v>
      </c>
      <c r="D8" s="20">
        <v>15081</v>
      </c>
      <c r="E8" s="34"/>
      <c r="F8" s="20">
        <f t="shared" si="0"/>
        <v>62094</v>
      </c>
    </row>
    <row r="9" spans="1:8" s="7" customFormat="1" ht="15.75" x14ac:dyDescent="0.25">
      <c r="A9" s="116">
        <v>44397</v>
      </c>
      <c r="B9" s="21" t="s">
        <v>7017</v>
      </c>
      <c r="C9" s="1104">
        <v>30000364</v>
      </c>
      <c r="D9" s="20">
        <v>31311</v>
      </c>
      <c r="E9" s="34"/>
      <c r="F9" s="20">
        <f t="shared" si="0"/>
        <v>93405</v>
      </c>
    </row>
    <row r="10" spans="1:8" s="7" customFormat="1" ht="15.75" x14ac:dyDescent="0.25">
      <c r="A10" s="116">
        <v>44397</v>
      </c>
      <c r="B10" s="21" t="s">
        <v>7177</v>
      </c>
      <c r="C10" s="1104">
        <v>30000364</v>
      </c>
      <c r="D10" s="20">
        <v>30988</v>
      </c>
      <c r="E10" s="34"/>
      <c r="F10" s="20">
        <f t="shared" si="0"/>
        <v>124393</v>
      </c>
    </row>
    <row r="11" spans="1:8" s="7" customFormat="1" ht="15.75" x14ac:dyDescent="0.25">
      <c r="A11" s="116">
        <v>44404</v>
      </c>
      <c r="B11" s="21" t="s">
        <v>7017</v>
      </c>
      <c r="C11" s="1104">
        <v>30000366</v>
      </c>
      <c r="D11" s="20">
        <v>6930</v>
      </c>
      <c r="E11" s="34"/>
      <c r="F11" s="20">
        <f t="shared" si="0"/>
        <v>131323</v>
      </c>
    </row>
    <row r="12" spans="1:8" s="7" customFormat="1" ht="15.75" x14ac:dyDescent="0.25">
      <c r="A12" s="116">
        <v>44408</v>
      </c>
      <c r="B12" s="21" t="s">
        <v>7017</v>
      </c>
      <c r="C12" s="1104">
        <v>30000370</v>
      </c>
      <c r="D12" s="20">
        <v>19829</v>
      </c>
      <c r="E12" s="34"/>
      <c r="F12" s="20">
        <f t="shared" si="0"/>
        <v>151152</v>
      </c>
    </row>
    <row r="13" spans="1:8" s="7" customFormat="1" ht="15.75" x14ac:dyDescent="0.25">
      <c r="A13" s="116">
        <v>44483</v>
      </c>
      <c r="B13" s="21" t="s">
        <v>7132</v>
      </c>
      <c r="C13" s="1104">
        <v>30000444</v>
      </c>
      <c r="D13" s="20">
        <v>16800</v>
      </c>
      <c r="E13" s="34"/>
      <c r="F13" s="20">
        <f t="shared" si="0"/>
        <v>167952</v>
      </c>
    </row>
    <row r="14" spans="1:8" s="7" customFormat="1" ht="15.75" x14ac:dyDescent="0.25">
      <c r="A14" s="116">
        <v>44497</v>
      </c>
      <c r="B14" s="21" t="s">
        <v>7132</v>
      </c>
      <c r="C14" s="1104">
        <v>30000458</v>
      </c>
      <c r="D14" s="20">
        <v>4505</v>
      </c>
      <c r="E14" s="34"/>
      <c r="F14" s="20">
        <f t="shared" si="0"/>
        <v>172457</v>
      </c>
    </row>
    <row r="15" spans="1:8" s="7" customFormat="1" ht="15.75" x14ac:dyDescent="0.25">
      <c r="A15" s="116">
        <v>44510</v>
      </c>
      <c r="B15" s="21" t="s">
        <v>11700</v>
      </c>
      <c r="C15" s="1104"/>
      <c r="D15" s="20"/>
      <c r="E15" s="34">
        <v>100000</v>
      </c>
      <c r="F15" s="20">
        <f t="shared" si="0"/>
        <v>72457</v>
      </c>
      <c r="G15" s="1097"/>
    </row>
    <row r="16" spans="1:8" s="7" customFormat="1" ht="15.75" x14ac:dyDescent="0.25">
      <c r="A16" s="116">
        <v>44424</v>
      </c>
      <c r="B16" s="21" t="s">
        <v>1407</v>
      </c>
      <c r="C16" s="1104">
        <v>30000390</v>
      </c>
      <c r="D16" s="20">
        <v>80990</v>
      </c>
      <c r="E16" s="34"/>
      <c r="F16" s="20">
        <f t="shared" si="0"/>
        <v>153447</v>
      </c>
    </row>
    <row r="17" spans="1:7" s="7" customFormat="1" ht="15.75" x14ac:dyDescent="0.25">
      <c r="A17" s="116">
        <v>44539</v>
      </c>
      <c r="B17" s="21" t="s">
        <v>7132</v>
      </c>
      <c r="C17" s="1104">
        <v>30000533</v>
      </c>
      <c r="D17" s="20">
        <v>8800</v>
      </c>
      <c r="E17" s="34"/>
      <c r="F17" s="20">
        <f t="shared" si="0"/>
        <v>162247</v>
      </c>
    </row>
    <row r="18" spans="1:7" s="7" customFormat="1" ht="15.75" customHeight="1" x14ac:dyDescent="0.25">
      <c r="A18" s="116">
        <v>44610</v>
      </c>
      <c r="B18" s="21" t="s">
        <v>7755</v>
      </c>
      <c r="C18" s="1104"/>
      <c r="D18" s="20"/>
      <c r="E18" s="34">
        <v>162247</v>
      </c>
      <c r="F18" s="20">
        <f t="shared" si="0"/>
        <v>0</v>
      </c>
      <c r="G18" s="1102"/>
    </row>
    <row r="19" spans="1:7" s="7" customFormat="1" ht="15.75" x14ac:dyDescent="0.25">
      <c r="A19" s="116">
        <v>44662</v>
      </c>
      <c r="B19" s="21" t="s">
        <v>7627</v>
      </c>
      <c r="C19" s="1104">
        <v>30000771</v>
      </c>
      <c r="D19" s="20">
        <v>27115</v>
      </c>
      <c r="E19" s="34"/>
      <c r="F19" s="20">
        <f t="shared" si="0"/>
        <v>27115</v>
      </c>
    </row>
    <row r="20" spans="1:7" s="7" customFormat="1" ht="15.75" x14ac:dyDescent="0.25">
      <c r="A20" s="116">
        <v>44708</v>
      </c>
      <c r="B20" s="21" t="s">
        <v>10635</v>
      </c>
      <c r="C20" s="1104"/>
      <c r="D20" s="20"/>
      <c r="E20" s="34">
        <v>27000</v>
      </c>
      <c r="F20" s="20">
        <f t="shared" si="0"/>
        <v>115</v>
      </c>
    </row>
    <row r="21" spans="1:7" s="7" customFormat="1" ht="15.75" x14ac:dyDescent="0.25">
      <c r="A21" s="116">
        <v>44708</v>
      </c>
      <c r="B21" s="21" t="s">
        <v>7955</v>
      </c>
      <c r="C21" s="1104"/>
      <c r="D21" s="20"/>
      <c r="E21" s="34">
        <v>115</v>
      </c>
      <c r="F21" s="20">
        <f t="shared" si="0"/>
        <v>0</v>
      </c>
    </row>
    <row r="22" spans="1:7" s="7" customFormat="1" ht="15.75" x14ac:dyDescent="0.25">
      <c r="A22" s="116">
        <v>44755</v>
      </c>
      <c r="B22" s="21" t="s">
        <v>8122</v>
      </c>
      <c r="C22" s="1104" t="s">
        <v>8541</v>
      </c>
      <c r="D22" s="20">
        <v>9600</v>
      </c>
      <c r="E22" s="34"/>
      <c r="F22" s="20">
        <f t="shared" si="0"/>
        <v>9600</v>
      </c>
    </row>
    <row r="23" spans="1:7" s="7" customFormat="1" ht="15.75" x14ac:dyDescent="0.25">
      <c r="A23" s="116">
        <v>44809</v>
      </c>
      <c r="B23" s="21" t="s">
        <v>8122</v>
      </c>
      <c r="C23" s="1104" t="s">
        <v>8400</v>
      </c>
      <c r="D23" s="20">
        <v>59395</v>
      </c>
      <c r="E23" s="34"/>
      <c r="F23" s="20">
        <f t="shared" si="0"/>
        <v>68995</v>
      </c>
    </row>
    <row r="24" spans="1:7" s="7" customFormat="1" ht="15.75" x14ac:dyDescent="0.25">
      <c r="A24" s="116">
        <v>44809</v>
      </c>
      <c r="B24" s="21" t="s">
        <v>8122</v>
      </c>
      <c r="C24" s="1104" t="s">
        <v>8401</v>
      </c>
      <c r="D24" s="20">
        <v>935180</v>
      </c>
      <c r="E24" s="34"/>
      <c r="F24" s="20">
        <f t="shared" si="0"/>
        <v>1004175</v>
      </c>
    </row>
    <row r="25" spans="1:7" s="7" customFormat="1" ht="15.75" x14ac:dyDescent="0.25">
      <c r="A25" s="116">
        <v>44809</v>
      </c>
      <c r="B25" s="21" t="s">
        <v>8122</v>
      </c>
      <c r="C25" s="1104" t="s">
        <v>8402</v>
      </c>
      <c r="D25" s="20">
        <v>28800</v>
      </c>
      <c r="E25" s="34"/>
      <c r="F25" s="20">
        <f t="shared" si="0"/>
        <v>1032975</v>
      </c>
    </row>
    <row r="26" spans="1:7" s="7" customFormat="1" ht="15.75" x14ac:dyDescent="0.25">
      <c r="A26" s="116">
        <v>44809</v>
      </c>
      <c r="B26" s="21" t="s">
        <v>8122</v>
      </c>
      <c r="C26" s="1104" t="s">
        <v>8403</v>
      </c>
      <c r="D26" s="20">
        <v>421212</v>
      </c>
      <c r="E26" s="34"/>
      <c r="F26" s="20">
        <f t="shared" si="0"/>
        <v>1454187</v>
      </c>
    </row>
    <row r="27" spans="1:7" s="7" customFormat="1" ht="15.75" x14ac:dyDescent="0.25">
      <c r="A27" s="116">
        <v>44809</v>
      </c>
      <c r="B27" s="21" t="s">
        <v>8122</v>
      </c>
      <c r="C27" s="1104" t="s">
        <v>8404</v>
      </c>
      <c r="D27" s="20">
        <v>371865</v>
      </c>
      <c r="E27" s="34"/>
      <c r="F27" s="20">
        <f t="shared" si="0"/>
        <v>1826052</v>
      </c>
    </row>
    <row r="28" spans="1:7" s="7" customFormat="1" ht="15.75" x14ac:dyDescent="0.25">
      <c r="A28" s="116">
        <v>44816</v>
      </c>
      <c r="B28" s="21" t="s">
        <v>8122</v>
      </c>
      <c r="C28" s="1104" t="s">
        <v>8492</v>
      </c>
      <c r="D28" s="20">
        <v>20800</v>
      </c>
      <c r="E28" s="34"/>
      <c r="F28" s="20">
        <f t="shared" si="0"/>
        <v>1846852</v>
      </c>
    </row>
    <row r="29" spans="1:7" s="7" customFormat="1" ht="15.75" x14ac:dyDescent="0.25">
      <c r="A29" s="116">
        <v>44818</v>
      </c>
      <c r="B29" s="21" t="s">
        <v>8122</v>
      </c>
      <c r="C29" s="1104" t="s">
        <v>8405</v>
      </c>
      <c r="D29" s="20">
        <v>274016</v>
      </c>
      <c r="E29" s="34"/>
      <c r="F29" s="20">
        <f t="shared" si="0"/>
        <v>2120868</v>
      </c>
    </row>
    <row r="30" spans="1:7" s="7" customFormat="1" ht="15.75" x14ac:dyDescent="0.25">
      <c r="A30" s="116">
        <v>44819</v>
      </c>
      <c r="B30" s="21" t="s">
        <v>8032</v>
      </c>
      <c r="C30" s="1104" t="s">
        <v>8406</v>
      </c>
      <c r="D30" s="20">
        <v>111043</v>
      </c>
      <c r="E30" s="34"/>
      <c r="F30" s="20">
        <f t="shared" si="0"/>
        <v>2231911</v>
      </c>
    </row>
    <row r="31" spans="1:7" s="7" customFormat="1" ht="15.75" x14ac:dyDescent="0.25">
      <c r="A31" s="116">
        <v>44827</v>
      </c>
      <c r="B31" s="21" t="s">
        <v>8122</v>
      </c>
      <c r="C31" s="1104" t="s">
        <v>8542</v>
      </c>
      <c r="D31" s="20">
        <v>41600</v>
      </c>
      <c r="E31" s="34"/>
      <c r="F31" s="20">
        <f t="shared" si="0"/>
        <v>2273511</v>
      </c>
    </row>
    <row r="32" spans="1:7" s="7" customFormat="1" ht="15.75" x14ac:dyDescent="0.25">
      <c r="A32" s="116">
        <v>44827</v>
      </c>
      <c r="B32" s="21" t="s">
        <v>8122</v>
      </c>
      <c r="C32" s="1104" t="s">
        <v>8543</v>
      </c>
      <c r="D32" s="20">
        <v>255657</v>
      </c>
      <c r="E32" s="34"/>
      <c r="F32" s="20">
        <f t="shared" si="0"/>
        <v>2529168</v>
      </c>
    </row>
    <row r="33" spans="1:7" s="7" customFormat="1" ht="15.75" x14ac:dyDescent="0.25">
      <c r="A33" s="116">
        <v>44833</v>
      </c>
      <c r="B33" s="21" t="s">
        <v>8122</v>
      </c>
      <c r="C33" s="1104" t="s">
        <v>8544</v>
      </c>
      <c r="D33" s="20">
        <v>232416</v>
      </c>
      <c r="E33" s="34"/>
      <c r="F33" s="20">
        <f t="shared" si="0"/>
        <v>2761584</v>
      </c>
      <c r="G33" s="1098"/>
    </row>
    <row r="34" spans="1:7" s="7" customFormat="1" ht="15.75" x14ac:dyDescent="0.25">
      <c r="A34" s="116">
        <v>44835</v>
      </c>
      <c r="B34" s="21" t="s">
        <v>8000</v>
      </c>
      <c r="C34" s="1104" t="s">
        <v>8493</v>
      </c>
      <c r="D34" s="20">
        <v>651281</v>
      </c>
      <c r="E34" s="34"/>
      <c r="F34" s="20">
        <f t="shared" si="0"/>
        <v>3412865</v>
      </c>
    </row>
    <row r="35" spans="1:7" s="7" customFormat="1" ht="15.75" x14ac:dyDescent="0.25">
      <c r="A35" s="116">
        <v>44838</v>
      </c>
      <c r="B35" s="21" t="s">
        <v>8000</v>
      </c>
      <c r="C35" s="1104" t="s">
        <v>8587</v>
      </c>
      <c r="D35" s="20">
        <v>14601</v>
      </c>
      <c r="E35" s="34"/>
      <c r="F35" s="20">
        <f t="shared" si="0"/>
        <v>3427466</v>
      </c>
    </row>
    <row r="36" spans="1:7" s="7" customFormat="1" ht="15.75" x14ac:dyDescent="0.25">
      <c r="A36" s="116">
        <v>44852</v>
      </c>
      <c r="B36" s="21" t="s">
        <v>8122</v>
      </c>
      <c r="C36" s="1104" t="s">
        <v>8639</v>
      </c>
      <c r="D36" s="20">
        <v>85219</v>
      </c>
      <c r="E36" s="34"/>
      <c r="F36" s="20">
        <f t="shared" si="0"/>
        <v>3512685</v>
      </c>
    </row>
    <row r="37" spans="1:7" s="7" customFormat="1" ht="15.75" x14ac:dyDescent="0.25">
      <c r="A37" s="116">
        <v>44854</v>
      </c>
      <c r="B37" s="21" t="s">
        <v>11701</v>
      </c>
      <c r="C37" s="1104"/>
      <c r="D37" s="20"/>
      <c r="E37" s="34">
        <v>300000</v>
      </c>
      <c r="F37" s="20">
        <f t="shared" si="0"/>
        <v>3212685</v>
      </c>
    </row>
    <row r="38" spans="1:7" s="7" customFormat="1" ht="15.75" x14ac:dyDescent="0.25">
      <c r="A38" s="116">
        <v>44854</v>
      </c>
      <c r="B38" s="21" t="s">
        <v>11701</v>
      </c>
      <c r="C38" s="1104"/>
      <c r="D38" s="20"/>
      <c r="E38" s="34">
        <v>460000</v>
      </c>
      <c r="F38" s="20">
        <f t="shared" si="0"/>
        <v>2752685</v>
      </c>
    </row>
    <row r="39" spans="1:7" s="7" customFormat="1" ht="15.75" x14ac:dyDescent="0.25">
      <c r="A39" s="116">
        <v>44855</v>
      </c>
      <c r="B39" s="21" t="s">
        <v>8426</v>
      </c>
      <c r="C39" s="1104" t="s">
        <v>8978</v>
      </c>
      <c r="D39" s="20">
        <v>196262</v>
      </c>
      <c r="E39" s="34"/>
      <c r="F39" s="20">
        <f t="shared" si="0"/>
        <v>2948947</v>
      </c>
    </row>
    <row r="40" spans="1:7" s="744" customFormat="1" ht="15.75" x14ac:dyDescent="0.25">
      <c r="A40" s="116">
        <v>44888</v>
      </c>
      <c r="B40" s="756" t="s">
        <v>11702</v>
      </c>
      <c r="C40" s="1105"/>
      <c r="D40" s="1106"/>
      <c r="E40" s="1107">
        <v>550000</v>
      </c>
      <c r="F40" s="20">
        <f t="shared" si="0"/>
        <v>2398947</v>
      </c>
      <c r="G40" s="1099"/>
    </row>
    <row r="41" spans="1:7" s="7" customFormat="1" ht="15.75" x14ac:dyDescent="0.25">
      <c r="A41" s="116">
        <v>44888</v>
      </c>
      <c r="B41" s="21" t="s">
        <v>8426</v>
      </c>
      <c r="C41" s="1104" t="s">
        <v>8965</v>
      </c>
      <c r="D41" s="20">
        <v>1450496</v>
      </c>
      <c r="E41" s="34"/>
      <c r="F41" s="20">
        <f t="shared" si="0"/>
        <v>3849443</v>
      </c>
    </row>
    <row r="42" spans="1:7" s="7" customFormat="1" ht="15.75" x14ac:dyDescent="0.25">
      <c r="A42" s="116">
        <v>44896</v>
      </c>
      <c r="B42" s="21" t="s">
        <v>8426</v>
      </c>
      <c r="C42" s="1104" t="s">
        <v>8963</v>
      </c>
      <c r="D42" s="20">
        <v>4000</v>
      </c>
      <c r="E42" s="34"/>
      <c r="F42" s="20">
        <f t="shared" si="0"/>
        <v>3853443</v>
      </c>
    </row>
    <row r="43" spans="1:7" s="7" customFormat="1" ht="15.75" x14ac:dyDescent="0.25">
      <c r="A43" s="116">
        <v>44896</v>
      </c>
      <c r="B43" s="21" t="s">
        <v>8426</v>
      </c>
      <c r="C43" s="1104" t="s">
        <v>8964</v>
      </c>
      <c r="D43" s="20">
        <v>100742</v>
      </c>
      <c r="E43" s="34"/>
      <c r="F43" s="20">
        <f t="shared" si="0"/>
        <v>3954185</v>
      </c>
    </row>
    <row r="44" spans="1:7" s="7" customFormat="1" ht="15.75" x14ac:dyDescent="0.25">
      <c r="A44" s="116">
        <v>44896</v>
      </c>
      <c r="B44" s="21" t="s">
        <v>8426</v>
      </c>
      <c r="C44" s="1104" t="s">
        <v>8967</v>
      </c>
      <c r="D44" s="20">
        <v>294393</v>
      </c>
      <c r="E44" s="34"/>
      <c r="F44" s="20">
        <f t="shared" si="0"/>
        <v>4248578</v>
      </c>
    </row>
    <row r="45" spans="1:7" s="7" customFormat="1" ht="15.75" x14ac:dyDescent="0.25">
      <c r="A45" s="116">
        <v>44897</v>
      </c>
      <c r="B45" s="21" t="s">
        <v>8653</v>
      </c>
      <c r="C45" s="1104" t="s">
        <v>8968</v>
      </c>
      <c r="D45" s="20">
        <v>157044</v>
      </c>
      <c r="E45" s="34"/>
      <c r="F45" s="20">
        <f t="shared" si="0"/>
        <v>4405622</v>
      </c>
    </row>
    <row r="46" spans="1:7" s="7" customFormat="1" ht="15.75" x14ac:dyDescent="0.25">
      <c r="A46" s="116">
        <v>44897</v>
      </c>
      <c r="B46" s="21" t="s">
        <v>8653</v>
      </c>
      <c r="C46" s="1104" t="s">
        <v>8969</v>
      </c>
      <c r="D46" s="20">
        <v>55248</v>
      </c>
      <c r="E46" s="34"/>
      <c r="F46" s="20">
        <f t="shared" si="0"/>
        <v>4460870</v>
      </c>
    </row>
    <row r="47" spans="1:7" s="7" customFormat="1" ht="15.75" x14ac:dyDescent="0.25">
      <c r="A47" s="116">
        <v>44897</v>
      </c>
      <c r="B47" s="21" t="s">
        <v>8426</v>
      </c>
      <c r="C47" s="1104" t="s">
        <v>8970</v>
      </c>
      <c r="D47" s="20">
        <v>56000</v>
      </c>
      <c r="E47" s="34"/>
      <c r="F47" s="20">
        <f t="shared" si="0"/>
        <v>4516870</v>
      </c>
    </row>
    <row r="48" spans="1:7" s="7" customFormat="1" ht="15.75" x14ac:dyDescent="0.25">
      <c r="A48" s="116">
        <v>44898</v>
      </c>
      <c r="B48" s="21" t="s">
        <v>8122</v>
      </c>
      <c r="C48" s="1104" t="s">
        <v>8971</v>
      </c>
      <c r="D48" s="20">
        <v>350364</v>
      </c>
      <c r="E48" s="34"/>
      <c r="F48" s="20">
        <f t="shared" si="0"/>
        <v>4867234</v>
      </c>
    </row>
    <row r="49" spans="1:8" s="7" customFormat="1" ht="15.75" x14ac:dyDescent="0.25">
      <c r="A49" s="116">
        <v>44901</v>
      </c>
      <c r="B49" s="21" t="s">
        <v>8426</v>
      </c>
      <c r="C49" s="1104" t="s">
        <v>8966</v>
      </c>
      <c r="D49" s="20">
        <v>100742</v>
      </c>
      <c r="E49" s="34"/>
      <c r="F49" s="20">
        <f t="shared" si="0"/>
        <v>4967976</v>
      </c>
    </row>
    <row r="50" spans="1:8" s="7" customFormat="1" ht="15.75" x14ac:dyDescent="0.25">
      <c r="A50" s="116">
        <v>44901</v>
      </c>
      <c r="B50" s="21" t="s">
        <v>8426</v>
      </c>
      <c r="C50" s="1104" t="s">
        <v>8972</v>
      </c>
      <c r="D50" s="20">
        <v>147250</v>
      </c>
      <c r="E50" s="34"/>
      <c r="F50" s="20">
        <f t="shared" si="0"/>
        <v>5115226</v>
      </c>
    </row>
    <row r="51" spans="1:8" s="7" customFormat="1" ht="15.75" x14ac:dyDescent="0.25">
      <c r="A51" s="116">
        <v>44910</v>
      </c>
      <c r="B51" s="21" t="s">
        <v>11703</v>
      </c>
      <c r="C51" s="1105"/>
      <c r="D51" s="1106"/>
      <c r="E51" s="1107">
        <v>300000</v>
      </c>
      <c r="F51" s="20">
        <f t="shared" si="0"/>
        <v>4815226</v>
      </c>
      <c r="G51" s="744"/>
    </row>
    <row r="52" spans="1:8" s="7" customFormat="1" ht="15.75" x14ac:dyDescent="0.25">
      <c r="A52" s="116">
        <v>44910</v>
      </c>
      <c r="B52" s="21" t="s">
        <v>11703</v>
      </c>
      <c r="C52" s="1105"/>
      <c r="D52" s="1106"/>
      <c r="E52" s="1107">
        <v>300000</v>
      </c>
      <c r="F52" s="20">
        <f t="shared" si="0"/>
        <v>4515226</v>
      </c>
      <c r="G52" s="744"/>
    </row>
    <row r="53" spans="1:8" s="7" customFormat="1" ht="15.75" x14ac:dyDescent="0.25">
      <c r="A53" s="116">
        <v>44922</v>
      </c>
      <c r="B53" s="756" t="s">
        <v>8653</v>
      </c>
      <c r="C53" s="1105" t="s">
        <v>9072</v>
      </c>
      <c r="D53" s="1106">
        <v>33571</v>
      </c>
      <c r="E53" s="1107"/>
      <c r="F53" s="20">
        <f t="shared" si="0"/>
        <v>4548797</v>
      </c>
      <c r="G53" s="744"/>
    </row>
    <row r="54" spans="1:8" s="7" customFormat="1" ht="15.75" x14ac:dyDescent="0.25">
      <c r="A54" s="116">
        <v>44924</v>
      </c>
      <c r="B54" s="764" t="s">
        <v>9062</v>
      </c>
      <c r="C54" s="1105"/>
      <c r="D54" s="1106"/>
      <c r="E54" s="1107">
        <v>333000</v>
      </c>
      <c r="F54" s="20">
        <f t="shared" si="0"/>
        <v>4215797</v>
      </c>
      <c r="G54" s="744"/>
    </row>
    <row r="55" spans="1:8" s="7" customFormat="1" ht="15.75" x14ac:dyDescent="0.25">
      <c r="A55" s="116">
        <v>44924</v>
      </c>
      <c r="B55" s="764" t="s">
        <v>9063</v>
      </c>
      <c r="C55" s="1105"/>
      <c r="D55" s="1106"/>
      <c r="E55" s="1107">
        <v>333000</v>
      </c>
      <c r="F55" s="20">
        <f t="shared" si="0"/>
        <v>3882797</v>
      </c>
      <c r="G55" s="744"/>
    </row>
    <row r="56" spans="1:8" s="7" customFormat="1" ht="15.75" x14ac:dyDescent="0.25">
      <c r="A56" s="116">
        <v>44924</v>
      </c>
      <c r="B56" s="764" t="s">
        <v>9064</v>
      </c>
      <c r="C56" s="1105"/>
      <c r="D56" s="1106"/>
      <c r="E56" s="1107">
        <v>334000</v>
      </c>
      <c r="F56" s="20">
        <f t="shared" si="0"/>
        <v>3548797</v>
      </c>
      <c r="G56" s="744"/>
      <c r="H56" s="134"/>
    </row>
    <row r="57" spans="1:8" s="7" customFormat="1" ht="15.75" x14ac:dyDescent="0.25">
      <c r="A57" s="116">
        <v>44933</v>
      </c>
      <c r="B57" s="21" t="s">
        <v>8426</v>
      </c>
      <c r="C57" s="1104" t="s">
        <v>9159</v>
      </c>
      <c r="D57" s="20">
        <v>33600</v>
      </c>
      <c r="E57" s="34"/>
      <c r="F57" s="20">
        <f t="shared" si="0"/>
        <v>3582397</v>
      </c>
    </row>
    <row r="58" spans="1:8" s="7" customFormat="1" ht="15.75" x14ac:dyDescent="0.25">
      <c r="A58" s="116">
        <v>44937</v>
      </c>
      <c r="B58" s="21" t="s">
        <v>8426</v>
      </c>
      <c r="C58" s="1104" t="s">
        <v>9393</v>
      </c>
      <c r="D58" s="20">
        <v>49065</v>
      </c>
      <c r="E58" s="34"/>
      <c r="F58" s="20">
        <f t="shared" si="0"/>
        <v>3631462</v>
      </c>
    </row>
    <row r="59" spans="1:8" s="7" customFormat="1" ht="15.75" x14ac:dyDescent="0.25">
      <c r="A59" s="116">
        <v>44952</v>
      </c>
      <c r="B59" s="21" t="s">
        <v>8982</v>
      </c>
      <c r="C59" s="1104" t="s">
        <v>9478</v>
      </c>
      <c r="D59" s="20">
        <v>536326</v>
      </c>
      <c r="E59" s="34"/>
      <c r="F59" s="20">
        <f t="shared" si="0"/>
        <v>4167788</v>
      </c>
      <c r="G59" s="744"/>
    </row>
    <row r="60" spans="1:8" s="7" customFormat="1" ht="15.75" x14ac:dyDescent="0.25">
      <c r="A60" s="116">
        <v>44956</v>
      </c>
      <c r="B60" s="21" t="s">
        <v>8982</v>
      </c>
      <c r="C60" s="1104" t="s">
        <v>9479</v>
      </c>
      <c r="D60" s="20">
        <v>240163</v>
      </c>
      <c r="E60" s="34"/>
      <c r="F60" s="20">
        <f t="shared" si="0"/>
        <v>4407951</v>
      </c>
    </row>
    <row r="61" spans="1:8" s="7" customFormat="1" ht="15.75" x14ac:dyDescent="0.25">
      <c r="A61" s="116">
        <v>44965</v>
      </c>
      <c r="B61" s="21" t="s">
        <v>8426</v>
      </c>
      <c r="C61" s="1104" t="s">
        <v>9480</v>
      </c>
      <c r="D61" s="20">
        <v>74889</v>
      </c>
      <c r="E61" s="34"/>
      <c r="F61" s="20">
        <f t="shared" si="0"/>
        <v>4482840</v>
      </c>
    </row>
    <row r="62" spans="1:8" s="7" customFormat="1" ht="15.75" x14ac:dyDescent="0.25">
      <c r="A62" s="116">
        <v>44971</v>
      </c>
      <c r="B62" s="21" t="s">
        <v>11704</v>
      </c>
      <c r="C62" s="1104"/>
      <c r="D62" s="20"/>
      <c r="E62" s="34">
        <v>600000</v>
      </c>
      <c r="F62" s="20">
        <f t="shared" si="0"/>
        <v>3882840</v>
      </c>
    </row>
    <row r="63" spans="1:8" s="7" customFormat="1" ht="15.75" x14ac:dyDescent="0.25">
      <c r="A63" s="116">
        <v>44973</v>
      </c>
      <c r="B63" s="21" t="s">
        <v>11705</v>
      </c>
      <c r="C63" s="1104"/>
      <c r="D63" s="20"/>
      <c r="E63" s="34">
        <v>400000</v>
      </c>
      <c r="F63" s="20">
        <f t="shared" si="0"/>
        <v>3482840</v>
      </c>
    </row>
    <row r="64" spans="1:8" s="7" customFormat="1" ht="15.75" x14ac:dyDescent="0.25">
      <c r="A64" s="116">
        <v>45013</v>
      </c>
      <c r="B64" s="21" t="s">
        <v>8982</v>
      </c>
      <c r="C64" s="1104" t="s">
        <v>9703</v>
      </c>
      <c r="D64" s="20">
        <v>11200</v>
      </c>
      <c r="E64" s="34"/>
      <c r="F64" s="20">
        <f t="shared" si="0"/>
        <v>3494040</v>
      </c>
    </row>
    <row r="65" spans="1:7" s="7" customFormat="1" ht="15.75" x14ac:dyDescent="0.25">
      <c r="A65" s="116">
        <v>45027</v>
      </c>
      <c r="B65" s="13" t="s">
        <v>9751</v>
      </c>
      <c r="C65" s="1104"/>
      <c r="D65" s="20"/>
      <c r="E65" s="34">
        <v>800000</v>
      </c>
      <c r="F65" s="20">
        <f t="shared" si="0"/>
        <v>2694040</v>
      </c>
    </row>
    <row r="66" spans="1:7" s="7" customFormat="1" ht="15.75" x14ac:dyDescent="0.25">
      <c r="A66" s="116">
        <v>45048</v>
      </c>
      <c r="B66" s="13" t="s">
        <v>9857</v>
      </c>
      <c r="C66" s="1104"/>
      <c r="D66" s="20"/>
      <c r="E66" s="34">
        <v>441500</v>
      </c>
      <c r="F66" s="20">
        <f t="shared" si="0"/>
        <v>2252540</v>
      </c>
    </row>
    <row r="67" spans="1:7" s="7" customFormat="1" ht="15.75" x14ac:dyDescent="0.25">
      <c r="A67" s="116">
        <v>45048</v>
      </c>
      <c r="B67" s="21" t="s">
        <v>9769</v>
      </c>
      <c r="C67" s="1104" t="s">
        <v>9928</v>
      </c>
      <c r="D67" s="20">
        <v>441068</v>
      </c>
      <c r="E67" s="34"/>
      <c r="F67" s="20">
        <f t="shared" si="0"/>
        <v>2693608</v>
      </c>
    </row>
    <row r="68" spans="1:7" s="7" customFormat="1" ht="15.75" x14ac:dyDescent="0.25">
      <c r="A68" s="116">
        <v>45059</v>
      </c>
      <c r="B68" s="21" t="s">
        <v>9769</v>
      </c>
      <c r="C68" s="1104" t="s">
        <v>10087</v>
      </c>
      <c r="D68" s="20">
        <v>77980</v>
      </c>
      <c r="E68" s="34"/>
      <c r="F68" s="20">
        <f t="shared" si="0"/>
        <v>2771588</v>
      </c>
    </row>
    <row r="69" spans="1:7" s="7" customFormat="1" ht="15.75" x14ac:dyDescent="0.25">
      <c r="A69" s="116">
        <v>45065</v>
      </c>
      <c r="B69" s="21" t="s">
        <v>9769</v>
      </c>
      <c r="C69" s="1104" t="s">
        <v>10089</v>
      </c>
      <c r="D69" s="20">
        <v>51648</v>
      </c>
      <c r="E69" s="34"/>
      <c r="F69" s="20">
        <f t="shared" si="0"/>
        <v>2823236</v>
      </c>
    </row>
    <row r="70" spans="1:7" s="7" customFormat="1" ht="15.75" x14ac:dyDescent="0.25">
      <c r="A70" s="116">
        <v>45072</v>
      </c>
      <c r="B70" s="21" t="s">
        <v>9769</v>
      </c>
      <c r="C70" s="1104" t="s">
        <v>10091</v>
      </c>
      <c r="D70" s="20">
        <v>10200</v>
      </c>
      <c r="E70" s="34"/>
      <c r="F70" s="20">
        <f t="shared" si="0"/>
        <v>2833436</v>
      </c>
    </row>
    <row r="71" spans="1:7" s="7" customFormat="1" ht="15.75" x14ac:dyDescent="0.25">
      <c r="A71" s="116">
        <v>45075</v>
      </c>
      <c r="B71" s="21" t="s">
        <v>9769</v>
      </c>
      <c r="C71" s="1104" t="s">
        <v>10093</v>
      </c>
      <c r="D71" s="20">
        <v>32000</v>
      </c>
      <c r="E71" s="34"/>
      <c r="F71" s="20">
        <f t="shared" ref="F71:F145" si="1">F70+D71-E71</f>
        <v>2865436</v>
      </c>
    </row>
    <row r="72" spans="1:7" s="7" customFormat="1" ht="15.75" x14ac:dyDescent="0.25">
      <c r="A72" s="116">
        <v>45075</v>
      </c>
      <c r="B72" s="21" t="s">
        <v>10095</v>
      </c>
      <c r="C72" s="1104" t="s">
        <v>10096</v>
      </c>
      <c r="D72" s="20">
        <v>25630</v>
      </c>
      <c r="E72" s="34"/>
      <c r="F72" s="20">
        <f t="shared" si="1"/>
        <v>2891066</v>
      </c>
    </row>
    <row r="73" spans="1:7" s="7" customFormat="1" ht="15.75" x14ac:dyDescent="0.25">
      <c r="A73" s="116">
        <v>45083</v>
      </c>
      <c r="B73" s="21" t="s">
        <v>9463</v>
      </c>
      <c r="C73" s="1104" t="s">
        <v>10374</v>
      </c>
      <c r="D73" s="20">
        <v>59395</v>
      </c>
      <c r="E73" s="34"/>
      <c r="F73" s="20">
        <f t="shared" si="1"/>
        <v>2950461</v>
      </c>
    </row>
    <row r="74" spans="1:7" s="7" customFormat="1" ht="15.75" customHeight="1" x14ac:dyDescent="0.25">
      <c r="A74" s="116">
        <v>45086</v>
      </c>
      <c r="B74" s="21" t="s">
        <v>10236</v>
      </c>
      <c r="C74" s="1104"/>
      <c r="D74" s="20"/>
      <c r="E74" s="34">
        <v>1000000</v>
      </c>
      <c r="F74" s="20">
        <f t="shared" si="1"/>
        <v>1950461</v>
      </c>
      <c r="G74" s="1103"/>
    </row>
    <row r="75" spans="1:7" s="7" customFormat="1" ht="15.75" x14ac:dyDescent="0.25">
      <c r="A75" s="116">
        <v>45091</v>
      </c>
      <c r="B75" s="21" t="s">
        <v>9463</v>
      </c>
      <c r="C75" s="1104" t="s">
        <v>10375</v>
      </c>
      <c r="D75" s="20">
        <v>94595</v>
      </c>
      <c r="E75" s="34"/>
      <c r="F75" s="20">
        <f t="shared" si="1"/>
        <v>2045056</v>
      </c>
    </row>
    <row r="76" spans="1:7" s="7" customFormat="1" ht="15.75" x14ac:dyDescent="0.25">
      <c r="A76" s="116">
        <v>45093</v>
      </c>
      <c r="B76" s="21" t="s">
        <v>9463</v>
      </c>
      <c r="C76" s="1104" t="s">
        <v>10376</v>
      </c>
      <c r="D76" s="20">
        <v>118790</v>
      </c>
      <c r="E76" s="34"/>
      <c r="F76" s="20">
        <f t="shared" si="1"/>
        <v>2163846</v>
      </c>
    </row>
    <row r="77" spans="1:7" s="7" customFormat="1" ht="15.75" x14ac:dyDescent="0.25">
      <c r="A77" s="116">
        <v>45099</v>
      </c>
      <c r="B77" s="21" t="s">
        <v>10260</v>
      </c>
      <c r="C77" s="1104" t="s">
        <v>10551</v>
      </c>
      <c r="D77" s="20">
        <v>149260</v>
      </c>
      <c r="E77" s="34"/>
      <c r="F77" s="20">
        <f t="shared" si="1"/>
        <v>2313106</v>
      </c>
    </row>
    <row r="78" spans="1:7" s="7" customFormat="1" ht="15.75" x14ac:dyDescent="0.25">
      <c r="A78" s="116">
        <v>45114</v>
      </c>
      <c r="B78" s="21" t="s">
        <v>10260</v>
      </c>
      <c r="C78" s="1104" t="s">
        <v>10550</v>
      </c>
      <c r="D78" s="20">
        <v>35200</v>
      </c>
      <c r="E78" s="34"/>
      <c r="F78" s="20">
        <f t="shared" si="1"/>
        <v>2348306</v>
      </c>
    </row>
    <row r="79" spans="1:7" s="7" customFormat="1" ht="15.75" x14ac:dyDescent="0.25">
      <c r="A79" s="116">
        <v>45131</v>
      </c>
      <c r="B79" s="21" t="s">
        <v>10696</v>
      </c>
      <c r="C79" s="1104"/>
      <c r="D79" s="20"/>
      <c r="E79" s="34">
        <v>385000</v>
      </c>
      <c r="F79" s="20">
        <f t="shared" si="1"/>
        <v>1963306</v>
      </c>
    </row>
    <row r="80" spans="1:7" s="7" customFormat="1" ht="15.75" x14ac:dyDescent="0.25">
      <c r="A80" s="116">
        <v>45133</v>
      </c>
      <c r="B80" s="21" t="s">
        <v>9463</v>
      </c>
      <c r="C80" s="1104" t="s">
        <v>10733</v>
      </c>
      <c r="D80" s="33">
        <v>136390</v>
      </c>
      <c r="E80" s="34"/>
      <c r="F80" s="20">
        <f t="shared" si="1"/>
        <v>2099696</v>
      </c>
    </row>
    <row r="81" spans="1:9" s="7" customFormat="1" ht="15.75" x14ac:dyDescent="0.25">
      <c r="A81" s="116">
        <v>45133</v>
      </c>
      <c r="B81" s="21" t="s">
        <v>10095</v>
      </c>
      <c r="C81" s="1104" t="s">
        <v>10734</v>
      </c>
      <c r="D81" s="20">
        <v>10125</v>
      </c>
      <c r="E81" s="34"/>
      <c r="F81" s="20">
        <f t="shared" si="1"/>
        <v>2109821</v>
      </c>
    </row>
    <row r="82" spans="1:9" s="7" customFormat="1" ht="15.75" x14ac:dyDescent="0.25">
      <c r="A82" s="116">
        <v>45141</v>
      </c>
      <c r="B82" s="21" t="s">
        <v>10681</v>
      </c>
      <c r="C82" s="1104" t="s">
        <v>10795</v>
      </c>
      <c r="D82" s="20">
        <v>752630</v>
      </c>
      <c r="E82" s="34"/>
      <c r="F82" s="20">
        <f t="shared" si="1"/>
        <v>2862451</v>
      </c>
    </row>
    <row r="83" spans="1:9" s="7" customFormat="1" ht="15.75" x14ac:dyDescent="0.25">
      <c r="A83" s="116">
        <v>45143</v>
      </c>
      <c r="B83" s="21" t="s">
        <v>9463</v>
      </c>
      <c r="C83" s="1104" t="s">
        <v>10796</v>
      </c>
      <c r="D83" s="20">
        <v>153990</v>
      </c>
      <c r="E83" s="34"/>
      <c r="F83" s="20">
        <f t="shared" si="1"/>
        <v>3016441</v>
      </c>
    </row>
    <row r="84" spans="1:9" s="7" customFormat="1" ht="15.75" x14ac:dyDescent="0.25">
      <c r="A84" s="116">
        <v>45149</v>
      </c>
      <c r="B84" s="21" t="s">
        <v>10341</v>
      </c>
      <c r="C84" s="1104" t="s">
        <v>10956</v>
      </c>
      <c r="D84" s="20">
        <v>67956</v>
      </c>
      <c r="E84" s="34"/>
      <c r="F84" s="20">
        <f t="shared" si="1"/>
        <v>3084397</v>
      </c>
    </row>
    <row r="85" spans="1:9" s="7" customFormat="1" ht="15.75" customHeight="1" x14ac:dyDescent="0.25">
      <c r="A85" s="116">
        <v>45153</v>
      </c>
      <c r="B85" s="21" t="s">
        <v>11706</v>
      </c>
      <c r="C85" s="1104"/>
      <c r="D85" s="20"/>
      <c r="E85" s="34">
        <v>1350000</v>
      </c>
      <c r="F85" s="20">
        <f t="shared" si="1"/>
        <v>1734397</v>
      </c>
      <c r="G85" s="1103"/>
    </row>
    <row r="86" spans="1:9" s="7" customFormat="1" ht="17.25" customHeight="1" x14ac:dyDescent="0.25">
      <c r="A86" s="116">
        <v>45161</v>
      </c>
      <c r="B86" s="21" t="s">
        <v>10681</v>
      </c>
      <c r="C86" s="1104" t="s">
        <v>11056</v>
      </c>
      <c r="D86" s="20">
        <v>334758</v>
      </c>
      <c r="E86" s="34"/>
      <c r="F86" s="20">
        <f t="shared" si="1"/>
        <v>2069155</v>
      </c>
      <c r="G86" s="1100"/>
    </row>
    <row r="87" spans="1:9" s="7" customFormat="1" ht="17.25" customHeight="1" x14ac:dyDescent="0.25">
      <c r="A87" s="116">
        <v>45162</v>
      </c>
      <c r="B87" s="21" t="s">
        <v>10405</v>
      </c>
      <c r="C87" s="1104" t="s">
        <v>11057</v>
      </c>
      <c r="D87" s="20">
        <v>82636</v>
      </c>
      <c r="E87" s="34"/>
      <c r="F87" s="20">
        <f t="shared" si="1"/>
        <v>2151791</v>
      </c>
      <c r="G87" s="1100"/>
    </row>
    <row r="88" spans="1:9" s="7" customFormat="1" ht="15.75" x14ac:dyDescent="0.25">
      <c r="A88" s="116">
        <v>45168</v>
      </c>
      <c r="B88" s="21" t="s">
        <v>10681</v>
      </c>
      <c r="C88" s="1104" t="s">
        <v>11042</v>
      </c>
      <c r="D88" s="20">
        <v>32000</v>
      </c>
      <c r="E88" s="34"/>
      <c r="F88" s="20">
        <f t="shared" si="1"/>
        <v>2183791</v>
      </c>
    </row>
    <row r="89" spans="1:9" s="7" customFormat="1" ht="15.75" x14ac:dyDescent="0.25">
      <c r="A89" s="116">
        <v>45169</v>
      </c>
      <c r="B89" s="21" t="s">
        <v>9463</v>
      </c>
      <c r="C89" s="1104" t="s">
        <v>11127</v>
      </c>
      <c r="D89" s="20">
        <v>119294</v>
      </c>
      <c r="E89" s="34"/>
      <c r="F89" s="20">
        <f t="shared" si="1"/>
        <v>2303085</v>
      </c>
    </row>
    <row r="90" spans="1:9" s="7" customFormat="1" ht="15.75" x14ac:dyDescent="0.25">
      <c r="A90" s="116">
        <v>45173</v>
      </c>
      <c r="B90" s="21" t="s">
        <v>9463</v>
      </c>
      <c r="C90" s="1104" t="s">
        <v>11128</v>
      </c>
      <c r="D90" s="20">
        <v>119296</v>
      </c>
      <c r="E90" s="34"/>
      <c r="F90" s="20">
        <f t="shared" si="1"/>
        <v>2422381</v>
      </c>
    </row>
    <row r="91" spans="1:9" s="7" customFormat="1" ht="16.5" customHeight="1" x14ac:dyDescent="0.25">
      <c r="A91" s="116">
        <v>45178</v>
      </c>
      <c r="B91" s="21" t="s">
        <v>9463</v>
      </c>
      <c r="C91" s="1104" t="s">
        <v>11129</v>
      </c>
      <c r="D91" s="20">
        <v>222592</v>
      </c>
      <c r="E91" s="34"/>
      <c r="F91" s="20">
        <f t="shared" si="1"/>
        <v>2644973</v>
      </c>
      <c r="I91" s="134"/>
    </row>
    <row r="92" spans="1:9" s="7" customFormat="1" ht="15.75" x14ac:dyDescent="0.25">
      <c r="A92" s="116">
        <v>45178</v>
      </c>
      <c r="B92" s="21" t="s">
        <v>10686</v>
      </c>
      <c r="C92" s="1104" t="s">
        <v>11189</v>
      </c>
      <c r="D92" s="20">
        <v>804137</v>
      </c>
      <c r="E92" s="34"/>
      <c r="F92" s="20">
        <f t="shared" si="1"/>
        <v>3449110</v>
      </c>
    </row>
    <row r="93" spans="1:9" s="7" customFormat="1" ht="15.75" x14ac:dyDescent="0.25">
      <c r="A93" s="116">
        <v>45180</v>
      </c>
      <c r="B93" s="21" t="s">
        <v>9463</v>
      </c>
      <c r="C93" s="1104" t="s">
        <v>11190</v>
      </c>
      <c r="D93" s="20">
        <v>119296</v>
      </c>
      <c r="E93" s="34"/>
      <c r="F93" s="20">
        <f t="shared" si="1"/>
        <v>3568406</v>
      </c>
    </row>
    <row r="94" spans="1:9" s="7" customFormat="1" ht="15.75" x14ac:dyDescent="0.25">
      <c r="A94" s="116">
        <v>45180</v>
      </c>
      <c r="B94" s="21" t="s">
        <v>10686</v>
      </c>
      <c r="C94" s="1104" t="s">
        <v>11193</v>
      </c>
      <c r="D94" s="20">
        <v>891939</v>
      </c>
      <c r="E94" s="34"/>
      <c r="F94" s="20">
        <f t="shared" si="1"/>
        <v>4460345</v>
      </c>
    </row>
    <row r="95" spans="1:9" s="7" customFormat="1" ht="15.75" x14ac:dyDescent="0.25">
      <c r="A95" s="116">
        <v>45180</v>
      </c>
      <c r="B95" s="21" t="s">
        <v>11191</v>
      </c>
      <c r="C95" s="1104" t="s">
        <v>11192</v>
      </c>
      <c r="D95" s="20">
        <v>235504</v>
      </c>
      <c r="E95" s="34"/>
      <c r="F95" s="20">
        <f t="shared" si="1"/>
        <v>4695849</v>
      </c>
    </row>
    <row r="96" spans="1:9" s="7" customFormat="1" ht="15.75" x14ac:dyDescent="0.25">
      <c r="A96" s="116">
        <v>45184</v>
      </c>
      <c r="B96" s="21" t="s">
        <v>9463</v>
      </c>
      <c r="C96" s="1104" t="s">
        <v>11322</v>
      </c>
      <c r="D96" s="20">
        <v>103296</v>
      </c>
      <c r="E96" s="34"/>
      <c r="F96" s="20">
        <f t="shared" si="1"/>
        <v>4799145</v>
      </c>
    </row>
    <row r="97" spans="1:7" s="7" customFormat="1" ht="15.75" x14ac:dyDescent="0.25">
      <c r="A97" s="116">
        <v>45184</v>
      </c>
      <c r="B97" s="21" t="s">
        <v>10686</v>
      </c>
      <c r="C97" s="1104" t="s">
        <v>11323</v>
      </c>
      <c r="D97" s="20">
        <v>804137</v>
      </c>
      <c r="E97" s="34"/>
      <c r="F97" s="20">
        <f t="shared" si="1"/>
        <v>5603282</v>
      </c>
    </row>
    <row r="98" spans="1:7" s="7" customFormat="1" ht="15.75" x14ac:dyDescent="0.25">
      <c r="A98" s="116">
        <v>45187</v>
      </c>
      <c r="B98" s="21" t="s">
        <v>10686</v>
      </c>
      <c r="C98" s="1104" t="s">
        <v>11324</v>
      </c>
      <c r="D98" s="20">
        <v>1011740</v>
      </c>
      <c r="E98" s="34"/>
      <c r="F98" s="20">
        <f t="shared" si="1"/>
        <v>6615022</v>
      </c>
    </row>
    <row r="99" spans="1:7" s="7" customFormat="1" ht="15.75" x14ac:dyDescent="0.25">
      <c r="A99" s="116">
        <v>45190</v>
      </c>
      <c r="B99" s="21" t="s">
        <v>9463</v>
      </c>
      <c r="C99" s="1104" t="s">
        <v>11326</v>
      </c>
      <c r="D99" s="20">
        <v>113296</v>
      </c>
      <c r="E99" s="34"/>
      <c r="F99" s="20">
        <f t="shared" si="1"/>
        <v>6728318</v>
      </c>
    </row>
    <row r="100" spans="1:7" s="7" customFormat="1" ht="15.75" x14ac:dyDescent="0.25">
      <c r="A100" s="116">
        <v>45191</v>
      </c>
      <c r="B100" s="21" t="s">
        <v>9463</v>
      </c>
      <c r="C100" s="1104" t="s">
        <v>11327</v>
      </c>
      <c r="D100" s="20">
        <v>16000</v>
      </c>
      <c r="E100" s="34"/>
      <c r="F100" s="20">
        <f t="shared" si="1"/>
        <v>6744318</v>
      </c>
    </row>
    <row r="101" spans="1:7" s="7" customFormat="1" ht="15.75" x14ac:dyDescent="0.25">
      <c r="A101" s="116">
        <v>45191</v>
      </c>
      <c r="B101" s="21" t="s">
        <v>10341</v>
      </c>
      <c r="C101" s="1104" t="s">
        <v>11325</v>
      </c>
      <c r="D101" s="20">
        <v>684336</v>
      </c>
      <c r="E101" s="34"/>
      <c r="F101" s="20">
        <f t="shared" si="1"/>
        <v>7428654</v>
      </c>
    </row>
    <row r="102" spans="1:7" s="7" customFormat="1" ht="15.75" x14ac:dyDescent="0.25">
      <c r="A102" s="116">
        <v>45191</v>
      </c>
      <c r="B102" s="21" t="s">
        <v>10260</v>
      </c>
      <c r="C102" s="1104" t="s">
        <v>11330</v>
      </c>
      <c r="D102" s="20">
        <v>43900</v>
      </c>
      <c r="E102" s="34"/>
      <c r="F102" s="20">
        <f t="shared" si="1"/>
        <v>7472554</v>
      </c>
    </row>
    <row r="103" spans="1:7" s="7" customFormat="1" ht="15.75" x14ac:dyDescent="0.25">
      <c r="A103" s="116">
        <v>45191</v>
      </c>
      <c r="B103" s="21" t="s">
        <v>9463</v>
      </c>
      <c r="C103" s="1104" t="s">
        <v>11329</v>
      </c>
      <c r="D103" s="20">
        <v>67648</v>
      </c>
      <c r="E103" s="34"/>
      <c r="F103" s="20">
        <f t="shared" si="1"/>
        <v>7540202</v>
      </c>
    </row>
    <row r="104" spans="1:7" s="7" customFormat="1" ht="15.75" x14ac:dyDescent="0.25">
      <c r="A104" s="116">
        <v>45191</v>
      </c>
      <c r="B104" s="21" t="s">
        <v>10686</v>
      </c>
      <c r="C104" s="1104" t="s">
        <v>11328</v>
      </c>
      <c r="D104" s="20">
        <v>804137</v>
      </c>
      <c r="E104" s="34"/>
      <c r="F104" s="20">
        <f t="shared" si="1"/>
        <v>8344339</v>
      </c>
    </row>
    <row r="105" spans="1:7" s="7" customFormat="1" ht="15.75" x14ac:dyDescent="0.25">
      <c r="A105" s="116">
        <v>45192</v>
      </c>
      <c r="B105" s="21" t="s">
        <v>9463</v>
      </c>
      <c r="C105" s="1104" t="s">
        <v>11370</v>
      </c>
      <c r="D105" s="20">
        <v>16000</v>
      </c>
      <c r="E105" s="34"/>
      <c r="F105" s="20">
        <f t="shared" si="1"/>
        <v>8360339</v>
      </c>
    </row>
    <row r="106" spans="1:7" s="7" customFormat="1" ht="15.75" x14ac:dyDescent="0.25">
      <c r="A106" s="116">
        <v>45194</v>
      </c>
      <c r="B106" s="13" t="s">
        <v>11291</v>
      </c>
      <c r="C106" s="1104"/>
      <c r="D106" s="20"/>
      <c r="E106" s="34">
        <v>500000</v>
      </c>
      <c r="F106" s="20">
        <f t="shared" si="1"/>
        <v>7860339</v>
      </c>
    </row>
    <row r="107" spans="1:7" s="7" customFormat="1" ht="15.75" x14ac:dyDescent="0.25">
      <c r="A107" s="116">
        <v>45195</v>
      </c>
      <c r="B107" s="13" t="s">
        <v>11291</v>
      </c>
      <c r="C107" s="1104"/>
      <c r="D107" s="20"/>
      <c r="E107" s="34">
        <v>800000</v>
      </c>
      <c r="F107" s="20">
        <f t="shared" si="1"/>
        <v>7060339</v>
      </c>
      <c r="G107" s="744"/>
    </row>
    <row r="108" spans="1:7" s="7" customFormat="1" ht="15.75" x14ac:dyDescent="0.25">
      <c r="A108" s="116">
        <v>45195</v>
      </c>
      <c r="B108" s="21" t="s">
        <v>10341</v>
      </c>
      <c r="C108" s="1104" t="s">
        <v>11371</v>
      </c>
      <c r="D108" s="20">
        <v>716336</v>
      </c>
      <c r="E108" s="34"/>
      <c r="F108" s="20">
        <f t="shared" si="1"/>
        <v>7776675</v>
      </c>
      <c r="G108" s="1097"/>
    </row>
    <row r="109" spans="1:7" s="7" customFormat="1" ht="15.75" x14ac:dyDescent="0.25">
      <c r="A109" s="116">
        <v>45197</v>
      </c>
      <c r="B109" s="21" t="s">
        <v>11191</v>
      </c>
      <c r="C109" s="1104" t="s">
        <v>11372</v>
      </c>
      <c r="D109" s="20">
        <v>147702</v>
      </c>
      <c r="E109" s="34"/>
      <c r="F109" s="20">
        <f t="shared" si="1"/>
        <v>7924377</v>
      </c>
      <c r="G109" s="1097"/>
    </row>
    <row r="110" spans="1:7" s="7" customFormat="1" ht="15.75" x14ac:dyDescent="0.25">
      <c r="A110" s="116">
        <v>45195</v>
      </c>
      <c r="B110" s="13" t="s">
        <v>11291</v>
      </c>
      <c r="C110" s="1104"/>
      <c r="D110" s="20"/>
      <c r="E110" s="34">
        <v>500000</v>
      </c>
      <c r="F110" s="20">
        <f t="shared" si="1"/>
        <v>7424377</v>
      </c>
      <c r="G110" s="744"/>
    </row>
    <row r="111" spans="1:7" s="7" customFormat="1" ht="21" x14ac:dyDescent="0.25">
      <c r="A111" s="116">
        <v>45197</v>
      </c>
      <c r="B111" s="21" t="s">
        <v>11382</v>
      </c>
      <c r="C111" s="1104"/>
      <c r="D111" s="20"/>
      <c r="E111" s="34">
        <v>50000</v>
      </c>
      <c r="F111" s="20">
        <f t="shared" si="1"/>
        <v>7374377</v>
      </c>
      <c r="G111" s="1101"/>
    </row>
    <row r="112" spans="1:7" s="7" customFormat="1" ht="15.75" x14ac:dyDescent="0.25">
      <c r="A112" s="116">
        <v>45202</v>
      </c>
      <c r="B112" s="21" t="s">
        <v>10686</v>
      </c>
      <c r="C112" s="1104" t="s">
        <v>11373</v>
      </c>
      <c r="D112" s="20">
        <v>64000</v>
      </c>
      <c r="E112" s="34"/>
      <c r="F112" s="20">
        <f t="shared" si="1"/>
        <v>7438377</v>
      </c>
    </row>
    <row r="113" spans="1:7" s="7" customFormat="1" ht="15.75" x14ac:dyDescent="0.25">
      <c r="A113" s="116">
        <v>45202</v>
      </c>
      <c r="B113" s="21" t="s">
        <v>10341</v>
      </c>
      <c r="C113" s="1104" t="s">
        <v>11374</v>
      </c>
      <c r="D113" s="20">
        <v>683270</v>
      </c>
      <c r="E113" s="34"/>
      <c r="F113" s="20">
        <f t="shared" si="1"/>
        <v>8121647</v>
      </c>
    </row>
    <row r="114" spans="1:7" s="7" customFormat="1" ht="15.75" x14ac:dyDescent="0.25">
      <c r="A114" s="116">
        <v>45202</v>
      </c>
      <c r="B114" s="13" t="s">
        <v>11291</v>
      </c>
      <c r="C114" s="1104"/>
      <c r="D114" s="20"/>
      <c r="E114" s="34">
        <v>200000</v>
      </c>
      <c r="F114" s="20">
        <f t="shared" si="1"/>
        <v>7921647</v>
      </c>
    </row>
    <row r="115" spans="1:7" s="7" customFormat="1" ht="15.75" x14ac:dyDescent="0.25">
      <c r="A115" s="116">
        <v>45205</v>
      </c>
      <c r="B115" s="21" t="s">
        <v>10341</v>
      </c>
      <c r="C115" s="1104" t="s">
        <v>11472</v>
      </c>
      <c r="D115" s="20">
        <v>461969</v>
      </c>
      <c r="E115" s="34"/>
      <c r="F115" s="20">
        <f t="shared" si="1"/>
        <v>8383616</v>
      </c>
    </row>
    <row r="116" spans="1:7" s="7" customFormat="1" ht="15.75" x14ac:dyDescent="0.25">
      <c r="A116" s="116">
        <v>45205</v>
      </c>
      <c r="B116" s="21" t="s">
        <v>10686</v>
      </c>
      <c r="C116" s="1104" t="s">
        <v>11473</v>
      </c>
      <c r="D116" s="20">
        <v>461969</v>
      </c>
      <c r="E116" s="34"/>
      <c r="F116" s="20">
        <f t="shared" si="1"/>
        <v>8845585</v>
      </c>
    </row>
    <row r="117" spans="1:7" s="7" customFormat="1" ht="15.75" x14ac:dyDescent="0.25">
      <c r="A117" s="116">
        <v>45213</v>
      </c>
      <c r="B117" s="21" t="s">
        <v>10341</v>
      </c>
      <c r="C117" s="1104" t="s">
        <v>11531</v>
      </c>
      <c r="D117" s="20">
        <v>48000</v>
      </c>
      <c r="E117" s="34"/>
      <c r="F117" s="20">
        <f t="shared" si="1"/>
        <v>8893585</v>
      </c>
    </row>
    <row r="118" spans="1:7" s="7" customFormat="1" ht="15.75" x14ac:dyDescent="0.25">
      <c r="A118" s="116">
        <v>45213</v>
      </c>
      <c r="B118" s="21" t="s">
        <v>10686</v>
      </c>
      <c r="C118" s="1104" t="s">
        <v>11532</v>
      </c>
      <c r="D118" s="20">
        <v>374168</v>
      </c>
      <c r="E118" s="34"/>
      <c r="F118" s="20">
        <f t="shared" si="1"/>
        <v>9267753</v>
      </c>
    </row>
    <row r="119" spans="1:7" s="7" customFormat="1" ht="15.75" x14ac:dyDescent="0.25">
      <c r="A119" s="116">
        <v>45217</v>
      </c>
      <c r="B119" s="21" t="s">
        <v>10341</v>
      </c>
      <c r="C119" s="1104" t="s">
        <v>11533</v>
      </c>
      <c r="D119" s="20">
        <v>374168</v>
      </c>
      <c r="E119" s="34"/>
      <c r="F119" s="20">
        <f t="shared" si="1"/>
        <v>9641921</v>
      </c>
    </row>
    <row r="120" spans="1:7" s="7" customFormat="1" ht="15.75" x14ac:dyDescent="0.25">
      <c r="A120" s="116">
        <v>45217</v>
      </c>
      <c r="B120" s="21" t="s">
        <v>10686</v>
      </c>
      <c r="C120" s="1104" t="s">
        <v>11534</v>
      </c>
      <c r="D120" s="20">
        <v>374168</v>
      </c>
      <c r="E120" s="34"/>
      <c r="F120" s="20">
        <f t="shared" si="1"/>
        <v>10016089</v>
      </c>
    </row>
    <row r="121" spans="1:7" s="7" customFormat="1" ht="15.75" x14ac:dyDescent="0.25">
      <c r="A121" s="116">
        <v>45229</v>
      </c>
      <c r="B121" s="21" t="s">
        <v>10341</v>
      </c>
      <c r="C121" s="1104" t="s">
        <v>11693</v>
      </c>
      <c r="D121" s="20">
        <v>437436</v>
      </c>
      <c r="E121" s="34"/>
      <c r="F121" s="20">
        <f t="shared" si="1"/>
        <v>10453525</v>
      </c>
    </row>
    <row r="122" spans="1:7" s="7" customFormat="1" ht="15.75" x14ac:dyDescent="0.25">
      <c r="A122" s="116">
        <v>45230</v>
      </c>
      <c r="B122" s="21" t="s">
        <v>11191</v>
      </c>
      <c r="C122" s="1104" t="s">
        <v>11694</v>
      </c>
      <c r="D122" s="20">
        <v>43900</v>
      </c>
      <c r="E122" s="34"/>
      <c r="F122" s="20">
        <f t="shared" si="1"/>
        <v>10497425</v>
      </c>
    </row>
    <row r="123" spans="1:7" s="7" customFormat="1" ht="15.75" x14ac:dyDescent="0.25">
      <c r="A123" s="116">
        <v>45231</v>
      </c>
      <c r="B123" s="13" t="s">
        <v>11660</v>
      </c>
      <c r="C123" s="1104"/>
      <c r="D123" s="20"/>
      <c r="E123" s="34">
        <v>350000</v>
      </c>
      <c r="F123" s="20">
        <f t="shared" si="1"/>
        <v>10147425</v>
      </c>
    </row>
    <row r="124" spans="1:7" s="7" customFormat="1" ht="15.75" x14ac:dyDescent="0.25">
      <c r="A124" s="116">
        <v>45231</v>
      </c>
      <c r="B124" s="13" t="s">
        <v>11661</v>
      </c>
      <c r="C124" s="1104"/>
      <c r="D124" s="20"/>
      <c r="E124" s="34">
        <v>350000</v>
      </c>
      <c r="F124" s="20">
        <f t="shared" si="1"/>
        <v>9797425</v>
      </c>
    </row>
    <row r="125" spans="1:7" s="7" customFormat="1" ht="15.75" x14ac:dyDescent="0.25">
      <c r="A125" s="116">
        <v>45231</v>
      </c>
      <c r="B125" s="21" t="s">
        <v>10686</v>
      </c>
      <c r="C125" s="1104" t="s">
        <v>11696</v>
      </c>
      <c r="D125" s="20">
        <v>168867</v>
      </c>
      <c r="E125" s="34"/>
      <c r="F125" s="20">
        <f t="shared" si="1"/>
        <v>9966292</v>
      </c>
    </row>
    <row r="126" spans="1:7" s="7" customFormat="1" ht="15.75" x14ac:dyDescent="0.25">
      <c r="A126" s="116">
        <v>45233</v>
      </c>
      <c r="B126" s="13" t="s">
        <v>11667</v>
      </c>
      <c r="C126" s="1104"/>
      <c r="D126" s="20"/>
      <c r="E126" s="34">
        <v>350000</v>
      </c>
      <c r="F126" s="20">
        <f t="shared" si="1"/>
        <v>9616292</v>
      </c>
    </row>
    <row r="127" spans="1:7" s="7" customFormat="1" ht="15.75" x14ac:dyDescent="0.25">
      <c r="A127" s="116">
        <v>45233</v>
      </c>
      <c r="B127" s="21" t="s">
        <v>11668</v>
      </c>
      <c r="C127" s="1104"/>
      <c r="D127" s="20"/>
      <c r="E127" s="34">
        <v>350000</v>
      </c>
      <c r="F127" s="20">
        <f t="shared" si="1"/>
        <v>9266292</v>
      </c>
      <c r="G127" s="1097"/>
    </row>
    <row r="128" spans="1:7" s="7" customFormat="1" ht="15.75" x14ac:dyDescent="0.25">
      <c r="A128" s="116">
        <v>45233</v>
      </c>
      <c r="B128" s="21" t="s">
        <v>10686</v>
      </c>
      <c r="C128" s="1104" t="s">
        <v>11697</v>
      </c>
      <c r="D128" s="20">
        <v>224668</v>
      </c>
      <c r="E128" s="34"/>
      <c r="F128" s="20">
        <f t="shared" si="1"/>
        <v>9490960</v>
      </c>
    </row>
    <row r="129" spans="1:6" s="7" customFormat="1" ht="15.75" x14ac:dyDescent="0.25">
      <c r="A129" s="116">
        <v>45233</v>
      </c>
      <c r="B129" s="21" t="s">
        <v>10341</v>
      </c>
      <c r="C129" s="1104" t="s">
        <v>11695</v>
      </c>
      <c r="D129" s="20">
        <v>32000</v>
      </c>
      <c r="E129" s="34"/>
      <c r="F129" s="20">
        <f t="shared" si="1"/>
        <v>9522960</v>
      </c>
    </row>
    <row r="130" spans="1:6" ht="15.75" x14ac:dyDescent="0.25">
      <c r="A130" s="116">
        <v>45236</v>
      </c>
      <c r="B130" s="2" t="s">
        <v>10341</v>
      </c>
      <c r="C130" s="1104" t="s">
        <v>11771</v>
      </c>
      <c r="D130" s="20">
        <v>32000</v>
      </c>
      <c r="E130" s="2"/>
      <c r="F130" s="20">
        <f t="shared" si="1"/>
        <v>9554960</v>
      </c>
    </row>
    <row r="131" spans="1:6" ht="15.75" x14ac:dyDescent="0.25">
      <c r="A131" s="116">
        <v>45237</v>
      </c>
      <c r="B131" s="2" t="s">
        <v>11021</v>
      </c>
      <c r="C131" s="1104" t="s">
        <v>11772</v>
      </c>
      <c r="D131" s="20">
        <v>32600</v>
      </c>
      <c r="E131" s="2"/>
      <c r="F131" s="20">
        <f t="shared" si="1"/>
        <v>9587560</v>
      </c>
    </row>
    <row r="132" spans="1:6" ht="15.75" x14ac:dyDescent="0.25">
      <c r="A132" s="116">
        <v>45237</v>
      </c>
      <c r="B132" s="2" t="s">
        <v>11770</v>
      </c>
      <c r="C132" s="2"/>
      <c r="D132" s="2"/>
      <c r="E132" s="34">
        <v>350000</v>
      </c>
      <c r="F132" s="20">
        <f t="shared" si="1"/>
        <v>9237560</v>
      </c>
    </row>
    <row r="133" spans="1:6" ht="15.75" x14ac:dyDescent="0.25">
      <c r="A133" s="116">
        <v>45237</v>
      </c>
      <c r="B133" s="2" t="s">
        <v>11769</v>
      </c>
      <c r="C133" s="2"/>
      <c r="D133" s="2"/>
      <c r="E133" s="34">
        <v>350000</v>
      </c>
      <c r="F133" s="20">
        <f t="shared" si="1"/>
        <v>8887560</v>
      </c>
    </row>
    <row r="134" spans="1:6" ht="15.75" x14ac:dyDescent="0.25">
      <c r="A134" s="116">
        <v>45241</v>
      </c>
      <c r="B134" s="2" t="s">
        <v>10405</v>
      </c>
      <c r="C134" s="1104" t="s">
        <v>11773</v>
      </c>
      <c r="D134" s="20">
        <v>43900</v>
      </c>
      <c r="E134" s="2"/>
      <c r="F134" s="20">
        <f t="shared" si="1"/>
        <v>8931460</v>
      </c>
    </row>
    <row r="135" spans="1:6" ht="15.75" x14ac:dyDescent="0.25">
      <c r="A135" s="116">
        <v>45244</v>
      </c>
      <c r="B135" s="21" t="s">
        <v>10686</v>
      </c>
      <c r="C135" s="1104"/>
      <c r="D135" s="20">
        <v>152867</v>
      </c>
      <c r="E135" s="2"/>
      <c r="F135" s="20">
        <f t="shared" si="1"/>
        <v>9084327</v>
      </c>
    </row>
    <row r="136" spans="1:6" ht="15.75" x14ac:dyDescent="0.25">
      <c r="A136" s="116">
        <v>45245</v>
      </c>
      <c r="B136" s="2" t="s">
        <v>11801</v>
      </c>
      <c r="C136" s="2"/>
      <c r="D136" s="15"/>
      <c r="E136" s="34">
        <v>350000</v>
      </c>
      <c r="F136" s="20">
        <f t="shared" si="1"/>
        <v>8734327</v>
      </c>
    </row>
    <row r="137" spans="1:6" ht="15.75" x14ac:dyDescent="0.25">
      <c r="A137" s="116">
        <v>45245</v>
      </c>
      <c r="B137" s="2" t="s">
        <v>11802</v>
      </c>
      <c r="C137" s="2"/>
      <c r="D137" s="15"/>
      <c r="E137" s="34">
        <v>350000</v>
      </c>
      <c r="F137" s="20">
        <f t="shared" si="1"/>
        <v>8384327</v>
      </c>
    </row>
    <row r="138" spans="1:6" ht="15.75" x14ac:dyDescent="0.25">
      <c r="A138" s="116">
        <v>45246</v>
      </c>
      <c r="B138" s="21" t="s">
        <v>10686</v>
      </c>
      <c r="C138" s="2"/>
      <c r="D138" s="15">
        <v>34290</v>
      </c>
      <c r="E138" s="34"/>
      <c r="F138" s="20">
        <f t="shared" si="1"/>
        <v>8418617</v>
      </c>
    </row>
    <row r="139" spans="1:6" ht="15.75" x14ac:dyDescent="0.25">
      <c r="A139" s="116">
        <v>45247</v>
      </c>
      <c r="B139" s="2" t="s">
        <v>11828</v>
      </c>
      <c r="C139" s="2"/>
      <c r="D139" s="15"/>
      <c r="E139" s="34">
        <v>500000</v>
      </c>
      <c r="F139" s="20">
        <f t="shared" si="1"/>
        <v>7918617</v>
      </c>
    </row>
    <row r="140" spans="1:6" ht="15.75" x14ac:dyDescent="0.25">
      <c r="A140" s="116">
        <v>45247</v>
      </c>
      <c r="B140" s="2" t="s">
        <v>11829</v>
      </c>
      <c r="C140" s="2"/>
      <c r="D140" s="15"/>
      <c r="E140" s="34">
        <v>500000</v>
      </c>
      <c r="F140" s="20">
        <f t="shared" si="1"/>
        <v>7418617</v>
      </c>
    </row>
    <row r="141" spans="1:6" ht="15.75" x14ac:dyDescent="0.25">
      <c r="A141" s="116">
        <v>45247</v>
      </c>
      <c r="B141" s="2" t="s">
        <v>10686</v>
      </c>
      <c r="C141" s="2"/>
      <c r="D141" s="15">
        <v>212768</v>
      </c>
      <c r="E141" s="34"/>
      <c r="F141" s="20">
        <f t="shared" si="1"/>
        <v>7631385</v>
      </c>
    </row>
    <row r="142" spans="1:6" ht="15.75" x14ac:dyDescent="0.25">
      <c r="A142" s="116">
        <v>45251</v>
      </c>
      <c r="B142" s="2" t="s">
        <v>10341</v>
      </c>
      <c r="C142" s="2"/>
      <c r="D142" s="15">
        <v>221300</v>
      </c>
      <c r="E142" s="34"/>
      <c r="F142" s="20">
        <f t="shared" si="1"/>
        <v>7852685</v>
      </c>
    </row>
    <row r="143" spans="1:6" ht="15.75" x14ac:dyDescent="0.25">
      <c r="A143" s="116">
        <v>45251</v>
      </c>
      <c r="B143" s="2" t="s">
        <v>10686</v>
      </c>
      <c r="C143" s="2"/>
      <c r="D143" s="15">
        <v>59900</v>
      </c>
      <c r="E143" s="14"/>
      <c r="F143" s="20">
        <f t="shared" si="1"/>
        <v>7912585</v>
      </c>
    </row>
    <row r="144" spans="1:6" ht="15.75" x14ac:dyDescent="0.25">
      <c r="A144" s="116">
        <v>45254</v>
      </c>
      <c r="B144" s="2" t="s">
        <v>11922</v>
      </c>
      <c r="C144" s="2"/>
      <c r="D144" s="15"/>
      <c r="E144" s="15">
        <v>850000</v>
      </c>
      <c r="F144" s="20">
        <f t="shared" si="1"/>
        <v>7062585</v>
      </c>
    </row>
    <row r="145" spans="1:6" ht="15.75" x14ac:dyDescent="0.25">
      <c r="A145" s="116">
        <v>45262</v>
      </c>
      <c r="B145" s="2" t="s">
        <v>11962</v>
      </c>
      <c r="C145" s="2"/>
      <c r="D145" s="2"/>
      <c r="E145" s="15">
        <v>1000000</v>
      </c>
      <c r="F145" s="20">
        <f t="shared" si="1"/>
        <v>6062585</v>
      </c>
    </row>
    <row r="146" spans="1:6" ht="15.75" x14ac:dyDescent="0.25">
      <c r="A146" s="116">
        <v>45264</v>
      </c>
      <c r="B146" s="2" t="s">
        <v>11291</v>
      </c>
      <c r="C146" s="2"/>
      <c r="D146" s="2"/>
      <c r="E146" s="15">
        <v>600000</v>
      </c>
      <c r="F146" s="20">
        <f t="shared" ref="F146:F149" si="2">F145+D146-E146</f>
        <v>5462585</v>
      </c>
    </row>
    <row r="147" spans="1:6" ht="15.75" x14ac:dyDescent="0.25">
      <c r="A147" s="116">
        <v>45265</v>
      </c>
      <c r="B147" s="2" t="s">
        <v>10341</v>
      </c>
      <c r="C147" s="2">
        <v>1777</v>
      </c>
      <c r="D147" s="2">
        <v>144334</v>
      </c>
      <c r="E147" s="15"/>
      <c r="F147" s="20">
        <f t="shared" si="2"/>
        <v>5606919</v>
      </c>
    </row>
    <row r="148" spans="1:6" s="946" customFormat="1" ht="30" x14ac:dyDescent="0.25">
      <c r="A148" s="116">
        <v>45275</v>
      </c>
      <c r="B148" s="726" t="s">
        <v>12057</v>
      </c>
      <c r="C148" s="122"/>
      <c r="D148" s="122"/>
      <c r="E148" s="375">
        <v>1000000</v>
      </c>
      <c r="F148" s="1106">
        <f t="shared" si="2"/>
        <v>4606919</v>
      </c>
    </row>
    <row r="149" spans="1:6" s="946" customFormat="1" ht="30" x14ac:dyDescent="0.25">
      <c r="A149" s="116">
        <v>45275</v>
      </c>
      <c r="B149" s="726" t="s">
        <v>12167</v>
      </c>
      <c r="E149" s="1126">
        <v>1500000</v>
      </c>
      <c r="F149" s="1106">
        <f t="shared" si="2"/>
        <v>3106919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7" workbookViewId="0">
      <selection activeCell="D20" sqref="D20"/>
    </sheetView>
  </sheetViews>
  <sheetFormatPr defaultRowHeight="15" x14ac:dyDescent="0.25"/>
  <cols>
    <col min="1" max="1" width="44.5703125" bestFit="1" customWidth="1"/>
    <col min="2" max="3" width="17.5703125" style="939" hidden="1" customWidth="1"/>
    <col min="4" max="4" width="22.85546875" style="939"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9.5" thickBot="1" x14ac:dyDescent="0.35">
      <c r="A3" s="1127" t="s">
        <v>0</v>
      </c>
      <c r="B3" s="1128" t="s">
        <v>47</v>
      </c>
      <c r="C3" s="940" t="s">
        <v>158</v>
      </c>
      <c r="D3" s="940" t="s">
        <v>5</v>
      </c>
    </row>
    <row r="4" spans="1:5" ht="15.75" hidden="1" thickBot="1" x14ac:dyDescent="0.3">
      <c r="B4"/>
      <c r="C4"/>
      <c r="D4"/>
    </row>
    <row r="5" spans="1:5" ht="21.75" thickBot="1" x14ac:dyDescent="0.4">
      <c r="A5" s="1129" t="s">
        <v>10302</v>
      </c>
      <c r="B5" s="1130" t="s">
        <v>1707</v>
      </c>
      <c r="C5" s="1131" t="s">
        <v>1815</v>
      </c>
      <c r="D5" s="1132" t="s">
        <v>46</v>
      </c>
      <c r="E5" s="1033" t="s">
        <v>10972</v>
      </c>
    </row>
    <row r="6" spans="1:5" ht="23.25" x14ac:dyDescent="0.35">
      <c r="A6" s="1016" t="s">
        <v>7538</v>
      </c>
      <c r="B6" s="3">
        <v>22082781</v>
      </c>
      <c r="C6" s="3">
        <v>18975862</v>
      </c>
      <c r="D6" s="1133">
        <v>3106919</v>
      </c>
    </row>
    <row r="7" spans="1:5" ht="23.25" x14ac:dyDescent="0.35">
      <c r="A7" s="1016" t="s">
        <v>168</v>
      </c>
      <c r="B7" s="1064">
        <v>33360685</v>
      </c>
      <c r="C7" s="1064">
        <v>30420462</v>
      </c>
      <c r="D7" s="1133">
        <v>2940223</v>
      </c>
    </row>
    <row r="8" spans="1:5" ht="23.25" x14ac:dyDescent="0.35">
      <c r="A8" s="1016" t="s">
        <v>8033</v>
      </c>
      <c r="B8" s="3">
        <v>4770000</v>
      </c>
      <c r="C8" s="3">
        <v>3395000</v>
      </c>
      <c r="D8" s="1134">
        <v>1375000</v>
      </c>
    </row>
    <row r="9" spans="1:5" ht="23.25" x14ac:dyDescent="0.35">
      <c r="A9" s="1016" t="s">
        <v>8483</v>
      </c>
      <c r="B9" s="3">
        <v>24892303</v>
      </c>
      <c r="C9" s="3">
        <v>23625797</v>
      </c>
      <c r="D9" s="1133">
        <v>1266506</v>
      </c>
    </row>
    <row r="10" spans="1:5" ht="23.25" x14ac:dyDescent="0.35">
      <c r="A10" s="1016" t="s">
        <v>166</v>
      </c>
      <c r="B10" s="1064">
        <v>20018924</v>
      </c>
      <c r="C10" s="1064">
        <v>19279034</v>
      </c>
      <c r="D10" s="1133">
        <v>739890</v>
      </c>
    </row>
    <row r="11" spans="1:5" ht="23.25" x14ac:dyDescent="0.35">
      <c r="A11" s="1016" t="s">
        <v>8170</v>
      </c>
      <c r="B11" s="3">
        <v>9250000</v>
      </c>
      <c r="C11" s="3">
        <v>8750000</v>
      </c>
      <c r="D11" s="1134">
        <v>500000</v>
      </c>
    </row>
    <row r="12" spans="1:5" ht="23.25" x14ac:dyDescent="0.35">
      <c r="A12" s="1016" t="s">
        <v>12078</v>
      </c>
      <c r="B12" s="3">
        <v>1600298</v>
      </c>
      <c r="C12" s="3">
        <v>1127772</v>
      </c>
      <c r="D12" s="1134">
        <v>472526</v>
      </c>
    </row>
    <row r="13" spans="1:5" ht="23.25" x14ac:dyDescent="0.35">
      <c r="A13" s="1016" t="s">
        <v>5731</v>
      </c>
      <c r="B13" s="1064">
        <v>5331532</v>
      </c>
      <c r="C13" s="1064">
        <v>4911680</v>
      </c>
      <c r="D13" s="1134">
        <v>419852</v>
      </c>
    </row>
    <row r="14" spans="1:5" s="4" customFormat="1" ht="23.25" x14ac:dyDescent="0.35">
      <c r="A14" s="1016" t="s">
        <v>169</v>
      </c>
      <c r="B14" s="1064">
        <v>7440327</v>
      </c>
      <c r="C14" s="1064">
        <v>7068204</v>
      </c>
      <c r="D14" s="1134">
        <v>372123</v>
      </c>
    </row>
    <row r="15" spans="1:5" ht="23.25" x14ac:dyDescent="0.35">
      <c r="A15" s="1016" t="s">
        <v>11442</v>
      </c>
      <c r="B15" s="3">
        <v>4226000</v>
      </c>
      <c r="C15" s="3">
        <v>3960000</v>
      </c>
      <c r="D15" s="1133">
        <v>266000</v>
      </c>
    </row>
    <row r="16" spans="1:5" s="4" customFormat="1" ht="23.25" x14ac:dyDescent="0.35">
      <c r="A16" s="1016" t="s">
        <v>180</v>
      </c>
      <c r="B16" s="1064">
        <v>23458336</v>
      </c>
      <c r="C16" s="1064">
        <v>23205516</v>
      </c>
      <c r="D16" s="1134">
        <v>252820</v>
      </c>
    </row>
    <row r="17" spans="1:5" ht="23.25" x14ac:dyDescent="0.35">
      <c r="A17" s="1016" t="s">
        <v>1828</v>
      </c>
      <c r="B17" s="1064">
        <v>11639548</v>
      </c>
      <c r="C17" s="1064">
        <v>11438414</v>
      </c>
      <c r="D17" s="1134">
        <v>201134</v>
      </c>
    </row>
    <row r="18" spans="1:5" ht="23.25" x14ac:dyDescent="0.35">
      <c r="A18" s="1016" t="s">
        <v>2212</v>
      </c>
      <c r="B18" s="1064">
        <v>910728</v>
      </c>
      <c r="C18" s="1064">
        <v>769328</v>
      </c>
      <c r="D18" s="1134">
        <v>141400</v>
      </c>
      <c r="E18" s="4"/>
    </row>
    <row r="19" spans="1:5" ht="23.25" x14ac:dyDescent="0.35">
      <c r="A19" s="1016" t="s">
        <v>11446</v>
      </c>
      <c r="B19" s="3">
        <v>140000</v>
      </c>
      <c r="C19" s="3"/>
      <c r="D19" s="1134">
        <v>140000</v>
      </c>
    </row>
    <row r="20" spans="1:5" ht="23.25" x14ac:dyDescent="0.35">
      <c r="A20" s="1016" t="s">
        <v>6826</v>
      </c>
      <c r="B20" s="1064">
        <v>137550</v>
      </c>
      <c r="C20" s="1064">
        <v>61200</v>
      </c>
      <c r="D20" s="1134">
        <v>76350</v>
      </c>
    </row>
    <row r="21" spans="1:5" ht="23.25" x14ac:dyDescent="0.35">
      <c r="A21" s="1016" t="s">
        <v>3039</v>
      </c>
      <c r="B21" s="1064">
        <v>3121578</v>
      </c>
      <c r="C21" s="1064">
        <v>3065056</v>
      </c>
      <c r="D21" s="1134">
        <v>56522</v>
      </c>
    </row>
    <row r="22" spans="1:5" s="4" customFormat="1" ht="23.25" x14ac:dyDescent="0.35">
      <c r="A22" s="1016" t="s">
        <v>12168</v>
      </c>
      <c r="B22" s="3">
        <v>1044000</v>
      </c>
      <c r="C22" s="3">
        <v>1000000</v>
      </c>
      <c r="D22" s="1134">
        <v>44000</v>
      </c>
    </row>
    <row r="23" spans="1:5" ht="23.25" x14ac:dyDescent="0.35">
      <c r="A23" s="1016" t="s">
        <v>8166</v>
      </c>
      <c r="B23" s="3">
        <v>40800</v>
      </c>
      <c r="C23" s="3"/>
      <c r="D23" s="1134">
        <v>40800</v>
      </c>
    </row>
    <row r="24" spans="1:5" s="4" customFormat="1" ht="23.25" x14ac:dyDescent="0.35">
      <c r="A24" s="1016" t="s">
        <v>161</v>
      </c>
      <c r="B24" s="1064">
        <v>5122182</v>
      </c>
      <c r="C24" s="1064">
        <v>5088969</v>
      </c>
      <c r="D24" s="1134">
        <v>33213</v>
      </c>
    </row>
    <row r="25" spans="1:5" ht="23.25" x14ac:dyDescent="0.35">
      <c r="A25" s="1016" t="s">
        <v>1816</v>
      </c>
      <c r="B25" s="1064">
        <v>15297184</v>
      </c>
      <c r="C25" s="1064">
        <v>15268691</v>
      </c>
      <c r="D25" s="1133">
        <v>28493</v>
      </c>
    </row>
    <row r="26" spans="1:5" s="4" customFormat="1" ht="23.25" x14ac:dyDescent="0.35">
      <c r="A26" s="1016" t="s">
        <v>8545</v>
      </c>
      <c r="B26" s="3">
        <v>1063000</v>
      </c>
      <c r="C26" s="3">
        <v>1039000</v>
      </c>
      <c r="D26" s="1133">
        <v>24000</v>
      </c>
    </row>
    <row r="27" spans="1:5" ht="23.25" x14ac:dyDescent="0.35">
      <c r="A27" s="1016" t="s">
        <v>164</v>
      </c>
      <c r="B27" s="1064">
        <v>5539565</v>
      </c>
      <c r="C27" s="1064">
        <v>5530271</v>
      </c>
      <c r="D27" s="1134">
        <v>9294</v>
      </c>
    </row>
    <row r="28" spans="1:5" ht="23.25" x14ac:dyDescent="0.35">
      <c r="A28" s="1016" t="s">
        <v>440</v>
      </c>
      <c r="B28" s="1064">
        <v>2807432</v>
      </c>
      <c r="C28" s="1064">
        <v>2798262</v>
      </c>
      <c r="D28" s="1134">
        <v>9170</v>
      </c>
    </row>
    <row r="29" spans="1:5" s="4" customFormat="1" ht="23.25" x14ac:dyDescent="0.35">
      <c r="A29" s="1016" t="s">
        <v>7748</v>
      </c>
      <c r="B29" s="3">
        <v>72000</v>
      </c>
      <c r="C29" s="3">
        <v>68000</v>
      </c>
      <c r="D29" s="1134">
        <v>4000</v>
      </c>
    </row>
    <row r="30" spans="1:5" ht="23.25" x14ac:dyDescent="0.35">
      <c r="A30" s="1016" t="s">
        <v>8301</v>
      </c>
      <c r="B30" s="3">
        <v>75857</v>
      </c>
      <c r="C30" s="3">
        <v>75857</v>
      </c>
      <c r="D30" s="1134">
        <v>0</v>
      </c>
    </row>
    <row r="31" spans="1:5" s="4" customFormat="1" ht="23.25" x14ac:dyDescent="0.35">
      <c r="A31" s="1016" t="s">
        <v>7854</v>
      </c>
      <c r="B31" s="3">
        <v>55000</v>
      </c>
      <c r="C31" s="3">
        <v>55000</v>
      </c>
      <c r="D31" s="1134">
        <v>0</v>
      </c>
    </row>
    <row r="32" spans="1:5" ht="23.25" x14ac:dyDescent="0.35">
      <c r="A32" s="1016" t="s">
        <v>8479</v>
      </c>
      <c r="B32" s="3">
        <v>929240</v>
      </c>
      <c r="C32" s="3">
        <v>929240</v>
      </c>
      <c r="D32" s="1133">
        <v>0</v>
      </c>
    </row>
    <row r="33" spans="1:4" s="4" customFormat="1" ht="23.25" x14ac:dyDescent="0.35">
      <c r="A33" s="1016" t="s">
        <v>6868</v>
      </c>
      <c r="B33" s="3">
        <v>401680</v>
      </c>
      <c r="C33" s="3">
        <v>401680</v>
      </c>
      <c r="D33" s="1134">
        <v>0</v>
      </c>
    </row>
    <row r="34" spans="1:4" ht="23.25" x14ac:dyDescent="0.35">
      <c r="A34" s="1016" t="s">
        <v>6867</v>
      </c>
      <c r="B34" s="3">
        <v>836000</v>
      </c>
      <c r="C34" s="3">
        <v>836000</v>
      </c>
      <c r="D34" s="1134">
        <v>0</v>
      </c>
    </row>
    <row r="35" spans="1:4" ht="23.25" x14ac:dyDescent="0.35">
      <c r="A35" s="1016" t="s">
        <v>7246</v>
      </c>
      <c r="B35" s="3">
        <v>107110</v>
      </c>
      <c r="C35" s="3">
        <v>107110</v>
      </c>
      <c r="D35" s="1134">
        <v>0</v>
      </c>
    </row>
    <row r="36" spans="1:4" s="4" customFormat="1" ht="23.25" x14ac:dyDescent="0.35">
      <c r="A36" s="1016" t="s">
        <v>7985</v>
      </c>
      <c r="B36" s="3">
        <v>213963</v>
      </c>
      <c r="C36" s="3">
        <v>213963</v>
      </c>
      <c r="D36" s="1133">
        <v>0</v>
      </c>
    </row>
    <row r="37" spans="1:4" ht="23.25" x14ac:dyDescent="0.35">
      <c r="A37" s="1016" t="s">
        <v>3738</v>
      </c>
      <c r="B37" s="1064">
        <v>4508400</v>
      </c>
      <c r="C37" s="1064">
        <v>4508400</v>
      </c>
      <c r="D37" s="1134">
        <v>0</v>
      </c>
    </row>
    <row r="38" spans="1:4" ht="23.25" x14ac:dyDescent="0.35">
      <c r="A38" s="1016" t="s">
        <v>75</v>
      </c>
      <c r="B38" s="1064"/>
      <c r="C38" s="1064"/>
      <c r="D38" s="1134">
        <v>0</v>
      </c>
    </row>
    <row r="39" spans="1:4" ht="23.25" x14ac:dyDescent="0.35">
      <c r="A39" s="1016" t="s">
        <v>2609</v>
      </c>
      <c r="B39" s="3">
        <v>269000</v>
      </c>
      <c r="C39" s="3">
        <v>269000</v>
      </c>
      <c r="D39" s="1133">
        <v>0</v>
      </c>
    </row>
    <row r="40" spans="1:4" s="4" customFormat="1" ht="23.25" x14ac:dyDescent="0.35">
      <c r="A40" s="1016" t="s">
        <v>2281</v>
      </c>
      <c r="B40" s="1064">
        <v>7994136</v>
      </c>
      <c r="C40" s="1064">
        <v>7994136</v>
      </c>
      <c r="D40" s="1134">
        <v>0</v>
      </c>
    </row>
    <row r="41" spans="1:4" ht="23.25" x14ac:dyDescent="0.35">
      <c r="A41" s="1016" t="s">
        <v>3255</v>
      </c>
      <c r="B41" s="1064">
        <v>8500000</v>
      </c>
      <c r="C41" s="1064">
        <v>8500000</v>
      </c>
      <c r="D41" s="1134">
        <v>0</v>
      </c>
    </row>
    <row r="42" spans="1:4" ht="23.25" x14ac:dyDescent="0.35">
      <c r="A42" s="1016" t="s">
        <v>5113</v>
      </c>
      <c r="B42" s="1064">
        <v>1683890</v>
      </c>
      <c r="C42" s="1064">
        <v>1683890</v>
      </c>
      <c r="D42" s="1134">
        <v>0</v>
      </c>
    </row>
    <row r="43" spans="1:4" ht="23.25" x14ac:dyDescent="0.35">
      <c r="A43" s="1016" t="s">
        <v>7634</v>
      </c>
      <c r="B43" s="1064">
        <v>44807</v>
      </c>
      <c r="C43" s="1064">
        <v>44807</v>
      </c>
      <c r="D43" s="1134">
        <v>0</v>
      </c>
    </row>
    <row r="44" spans="1:4" s="4" customFormat="1" ht="23.25" x14ac:dyDescent="0.35">
      <c r="A44" s="1016" t="s">
        <v>8329</v>
      </c>
      <c r="B44" s="3">
        <v>884054</v>
      </c>
      <c r="C44" s="3">
        <v>884054</v>
      </c>
      <c r="D44" s="1134">
        <v>0</v>
      </c>
    </row>
    <row r="45" spans="1:4" ht="23.25" x14ac:dyDescent="0.35">
      <c r="A45" s="1016" t="s">
        <v>7560</v>
      </c>
      <c r="B45" s="3">
        <v>121505</v>
      </c>
      <c r="C45" s="3">
        <v>121505</v>
      </c>
      <c r="D45" s="1134">
        <v>0</v>
      </c>
    </row>
    <row r="46" spans="1:4" ht="23.25" x14ac:dyDescent="0.35">
      <c r="A46" s="1016" t="s">
        <v>8477</v>
      </c>
      <c r="B46" s="3">
        <v>975000</v>
      </c>
      <c r="C46" s="3">
        <v>975000</v>
      </c>
      <c r="D46" s="1134">
        <v>0</v>
      </c>
    </row>
    <row r="47" spans="1:4" s="4" customFormat="1" ht="23.25" x14ac:dyDescent="0.35">
      <c r="A47" s="1016" t="s">
        <v>7587</v>
      </c>
      <c r="B47" s="3">
        <v>556000</v>
      </c>
      <c r="C47" s="3">
        <v>556000</v>
      </c>
      <c r="D47" s="1133">
        <v>0</v>
      </c>
    </row>
    <row r="48" spans="1:4" ht="23.25" x14ac:dyDescent="0.35">
      <c r="A48" s="1016" t="s">
        <v>3696</v>
      </c>
      <c r="B48" s="1064">
        <v>1711621</v>
      </c>
      <c r="C48" s="1064">
        <v>1711621</v>
      </c>
      <c r="D48" s="1134">
        <v>0</v>
      </c>
    </row>
    <row r="49" spans="1:4" s="4" customFormat="1" ht="23.25" x14ac:dyDescent="0.35">
      <c r="A49" s="1016" t="s">
        <v>9006</v>
      </c>
      <c r="B49" s="3">
        <v>300000</v>
      </c>
      <c r="C49" s="3">
        <v>300000</v>
      </c>
      <c r="D49" s="1134">
        <v>0</v>
      </c>
    </row>
    <row r="50" spans="1:4" ht="23.25" x14ac:dyDescent="0.35">
      <c r="A50" s="1016" t="s">
        <v>8803</v>
      </c>
      <c r="B50" s="3">
        <v>300000</v>
      </c>
      <c r="C50" s="3">
        <v>300000</v>
      </c>
      <c r="D50" s="1133">
        <v>0</v>
      </c>
    </row>
    <row r="51" spans="1:4" ht="23.25" x14ac:dyDescent="0.35">
      <c r="A51" s="1016" t="s">
        <v>11448</v>
      </c>
      <c r="B51" s="3">
        <v>1061510</v>
      </c>
      <c r="C51" s="3">
        <v>1061510</v>
      </c>
      <c r="D51" s="1133">
        <v>0</v>
      </c>
    </row>
    <row r="52" spans="1:4" ht="23.25" x14ac:dyDescent="0.35">
      <c r="A52" s="1016" t="s">
        <v>6556</v>
      </c>
      <c r="B52" s="3">
        <v>18000</v>
      </c>
      <c r="C52" s="3">
        <v>18000</v>
      </c>
      <c r="D52" s="1134">
        <v>0</v>
      </c>
    </row>
    <row r="53" spans="1:4" ht="23.25" x14ac:dyDescent="0.35">
      <c r="A53" s="1016" t="s">
        <v>4853</v>
      </c>
      <c r="B53" s="1064">
        <v>1173409</v>
      </c>
      <c r="C53" s="1064">
        <v>1173409</v>
      </c>
      <c r="D53" s="1134">
        <v>0</v>
      </c>
    </row>
    <row r="54" spans="1:4" ht="23.25" x14ac:dyDescent="0.35">
      <c r="A54" s="1016" t="s">
        <v>2327</v>
      </c>
      <c r="B54" s="1064">
        <v>1318169</v>
      </c>
      <c r="C54" s="1064">
        <v>1318169</v>
      </c>
      <c r="D54" s="1134">
        <v>0</v>
      </c>
    </row>
    <row r="55" spans="1:4" ht="23.25" x14ac:dyDescent="0.35">
      <c r="A55" s="1016" t="s">
        <v>1535</v>
      </c>
      <c r="B55" s="3">
        <v>253832</v>
      </c>
      <c r="C55" s="3">
        <v>253832</v>
      </c>
      <c r="D55" s="1134">
        <v>0</v>
      </c>
    </row>
    <row r="56" spans="1:4" s="4" customFormat="1" ht="23.25" x14ac:dyDescent="0.35">
      <c r="A56" s="1016" t="s">
        <v>162</v>
      </c>
      <c r="B56" s="1064">
        <v>1123152</v>
      </c>
      <c r="C56" s="1064">
        <v>1123152</v>
      </c>
      <c r="D56" s="1134">
        <v>0</v>
      </c>
    </row>
    <row r="57" spans="1:4" ht="23.25" x14ac:dyDescent="0.35">
      <c r="A57" s="1016" t="s">
        <v>9186</v>
      </c>
      <c r="B57" s="3">
        <v>885000</v>
      </c>
      <c r="C57" s="3">
        <v>885000</v>
      </c>
      <c r="D57" s="1133">
        <v>0</v>
      </c>
    </row>
    <row r="58" spans="1:4" ht="23.25" x14ac:dyDescent="0.35">
      <c r="A58" s="1016" t="s">
        <v>7828</v>
      </c>
      <c r="B58" s="3">
        <v>135950</v>
      </c>
      <c r="C58" s="3">
        <v>135950</v>
      </c>
      <c r="D58" s="1133">
        <v>0</v>
      </c>
    </row>
    <row r="59" spans="1:4" ht="23.25" x14ac:dyDescent="0.35">
      <c r="A59" s="1016" t="s">
        <v>4445</v>
      </c>
      <c r="B59" s="1064">
        <v>2404759</v>
      </c>
      <c r="C59" s="1064">
        <v>2404759</v>
      </c>
      <c r="D59" s="1134">
        <v>0</v>
      </c>
    </row>
    <row r="60" spans="1:4" ht="23.25" x14ac:dyDescent="0.35">
      <c r="A60" s="1016" t="s">
        <v>7943</v>
      </c>
      <c r="B60" s="3">
        <v>110000</v>
      </c>
      <c r="C60" s="3">
        <v>110000</v>
      </c>
      <c r="D60" s="1133">
        <v>0</v>
      </c>
    </row>
    <row r="61" spans="1:4" s="4" customFormat="1" ht="23.25" x14ac:dyDescent="0.35">
      <c r="A61" s="1016" t="s">
        <v>7248</v>
      </c>
      <c r="B61" s="3">
        <v>45000</v>
      </c>
      <c r="C61" s="3">
        <v>45000</v>
      </c>
      <c r="D61" s="1133">
        <v>0</v>
      </c>
    </row>
    <row r="62" spans="1:4" ht="23.25" x14ac:dyDescent="0.35">
      <c r="A62" s="1016" t="s">
        <v>7309</v>
      </c>
      <c r="B62" s="3">
        <v>11677287</v>
      </c>
      <c r="C62" s="3">
        <v>11677287</v>
      </c>
      <c r="D62" s="1134">
        <v>0</v>
      </c>
    </row>
    <row r="63" spans="1:4" ht="23.25" x14ac:dyDescent="0.35">
      <c r="A63" s="1016" t="s">
        <v>12080</v>
      </c>
      <c r="B63" s="3">
        <v>2952685</v>
      </c>
      <c r="C63" s="3">
        <v>3000000</v>
      </c>
      <c r="D63" s="1134">
        <v>-47315</v>
      </c>
    </row>
    <row r="64" spans="1:4" s="4" customFormat="1" ht="23.25" x14ac:dyDescent="0.35">
      <c r="A64" s="1016" t="s">
        <v>5234</v>
      </c>
      <c r="B64" s="3">
        <v>2977420</v>
      </c>
      <c r="C64" s="3">
        <v>3305962</v>
      </c>
      <c r="D64" s="1134">
        <v>-328542</v>
      </c>
    </row>
    <row r="65" spans="1:11" ht="24" thickBot="1" x14ac:dyDescent="0.4">
      <c r="A65" s="1016" t="s">
        <v>12077</v>
      </c>
      <c r="B65" s="3">
        <v>6563280</v>
      </c>
      <c r="C65" s="3">
        <v>10500000</v>
      </c>
      <c r="D65" s="1134">
        <v>-3936720</v>
      </c>
    </row>
    <row r="66" spans="1:11" ht="19.5" thickBot="1" x14ac:dyDescent="0.35">
      <c r="A66" s="1135" t="s">
        <v>45</v>
      </c>
      <c r="B66" s="1136">
        <v>266533469</v>
      </c>
      <c r="C66" s="1137">
        <v>258325811</v>
      </c>
      <c r="D66" s="1138">
        <v>8207658</v>
      </c>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1"/>
      <c r="H70" s="251"/>
      <c r="I70" s="251">
        <f ca="1">SUMIF($A:$D,$F$70,D:D)</f>
        <v>2940223</v>
      </c>
    </row>
    <row r="71" spans="1:11" ht="18.75" x14ac:dyDescent="0.3">
      <c r="B71"/>
      <c r="C71"/>
      <c r="D71"/>
      <c r="F71" s="4" t="s">
        <v>12081</v>
      </c>
      <c r="G71" s="251">
        <f ca="1">SUMIF($A:$B,F71,B:B)</f>
        <v>1600298</v>
      </c>
      <c r="H71" s="251">
        <f ca="1">SUMIF($A:$C,F71,C:C)</f>
        <v>1127772</v>
      </c>
      <c r="I71" s="251">
        <f ca="1">SUMIF(A:D,F71,D:D)</f>
        <v>472526</v>
      </c>
    </row>
    <row r="72" spans="1:11" ht="18.75" x14ac:dyDescent="0.3">
      <c r="B72"/>
      <c r="C72"/>
      <c r="D72"/>
      <c r="F72" s="4" t="s">
        <v>12082</v>
      </c>
      <c r="G72" s="251">
        <f ca="1">SUMIF($A:$B,F72,B:B)</f>
        <v>6563280</v>
      </c>
      <c r="H72" s="251">
        <f ca="1">SUMIF($A:$C,F72,C:C)</f>
        <v>10500000</v>
      </c>
      <c r="I72" s="251">
        <f ca="1">SUMIF(A:D,F72,D:D)</f>
        <v>-3936720</v>
      </c>
    </row>
    <row r="73" spans="1:11" ht="18.75" x14ac:dyDescent="0.3">
      <c r="B73"/>
      <c r="C73"/>
      <c r="D73"/>
      <c r="F73" s="4" t="s">
        <v>12083</v>
      </c>
      <c r="G73" s="251">
        <f ca="1">SUMIF($A:$B,F73,B:B)</f>
        <v>2952685</v>
      </c>
      <c r="H73" s="251">
        <f ca="1">SUMIF($A:$C,F73,C:C)</f>
        <v>3000000</v>
      </c>
      <c r="I73" s="251">
        <f ca="1">SUMIF(A:D,F73,D:D)</f>
        <v>-47315</v>
      </c>
    </row>
    <row r="74" spans="1:11" s="5" customFormat="1" ht="18.75" x14ac:dyDescent="0.3">
      <c r="A74"/>
      <c r="B74"/>
      <c r="C74"/>
      <c r="D74"/>
      <c r="I74" s="1125">
        <f ca="1">SUM(I70:I73)</f>
        <v>-571286</v>
      </c>
      <c r="K74" s="1125"/>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90714</v>
      </c>
      <c r="K78" s="3"/>
    </row>
    <row r="79" spans="1:11" x14ac:dyDescent="0.25">
      <c r="B79"/>
      <c r="C79"/>
      <c r="D79"/>
    </row>
    <row r="80" spans="1:11" x14ac:dyDescent="0.25">
      <c r="B80"/>
      <c r="C80"/>
      <c r="D80"/>
      <c r="I80" s="3">
        <f ca="1">I78-155000</f>
        <v>-64286</v>
      </c>
    </row>
    <row r="81" spans="2:11" x14ac:dyDescent="0.25">
      <c r="B81"/>
      <c r="C81"/>
      <c r="D81"/>
    </row>
    <row r="82" spans="2:11" ht="15.75" thickBot="1" x14ac:dyDescent="0.3">
      <c r="B82"/>
      <c r="C82"/>
      <c r="D82"/>
      <c r="K82" s="3"/>
    </row>
    <row r="83" spans="2:11" ht="15.75" thickBot="1" x14ac:dyDescent="0.3">
      <c r="B83"/>
      <c r="C83"/>
      <c r="D83"/>
    </row>
    <row r="84" spans="2:11" x14ac:dyDescent="0.25">
      <c r="B84"/>
      <c r="C84"/>
      <c r="D84"/>
    </row>
    <row r="85" spans="2:11" ht="15.75" thickBot="1" x14ac:dyDescent="0.3">
      <c r="B85"/>
      <c r="C85"/>
      <c r="D85"/>
    </row>
    <row r="86" spans="2:11" x14ac:dyDescent="0.25">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ht="15.75" thickBot="1" x14ac:dyDescent="0.3"/>
    <row r="110" customFormat="1" ht="15.75" thickBot="1" x14ac:dyDescent="0.3"/>
    <row r="111" customFormat="1" x14ac:dyDescent="0.25"/>
    <row r="112" customFormat="1" ht="15.75" thickBot="1" x14ac:dyDescent="0.3"/>
    <row r="113" customFormat="1" ht="15.75" thickBot="1" x14ac:dyDescent="0.3"/>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49"/>
      <c r="I4" s="1149"/>
      <c r="J4" s="1149"/>
    </row>
    <row r="5" spans="1:10" ht="24" thickBot="1" x14ac:dyDescent="0.35">
      <c r="A5" s="294" t="s">
        <v>4172</v>
      </c>
      <c r="B5" s="295" t="s">
        <v>4169</v>
      </c>
      <c r="C5" s="295" t="s">
        <v>4170</v>
      </c>
      <c r="D5" s="295" t="s">
        <v>4171</v>
      </c>
      <c r="E5" s="1033" t="s">
        <v>10972</v>
      </c>
      <c r="H5" s="1149"/>
      <c r="I5" s="1149"/>
      <c r="J5" s="1149"/>
    </row>
    <row r="6" spans="1:10" x14ac:dyDescent="0.3">
      <c r="A6" s="338" t="s">
        <v>11680</v>
      </c>
      <c r="B6" s="297">
        <v>259300</v>
      </c>
      <c r="C6" s="297"/>
      <c r="D6" s="297">
        <v>-259300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10572</v>
      </c>
      <c r="B11" s="297">
        <v>5000</v>
      </c>
      <c r="C11" s="297"/>
      <c r="D11" s="297">
        <v>-5000</v>
      </c>
    </row>
    <row r="12" spans="1:10" x14ac:dyDescent="0.3">
      <c r="A12" s="338" t="s">
        <v>7854</v>
      </c>
      <c r="B12" s="297">
        <v>115000</v>
      </c>
      <c r="C12" s="297"/>
      <c r="D12" s="297">
        <v>-115000</v>
      </c>
    </row>
    <row r="13" spans="1:10" x14ac:dyDescent="0.3">
      <c r="A13" s="338" t="s">
        <v>10172</v>
      </c>
      <c r="B13" s="297">
        <v>416000</v>
      </c>
      <c r="C13" s="297"/>
      <c r="D13" s="297">
        <v>-416000</v>
      </c>
    </row>
    <row r="14" spans="1:10" x14ac:dyDescent="0.3">
      <c r="A14" s="338" t="s">
        <v>8594</v>
      </c>
      <c r="B14" s="297">
        <v>1976000</v>
      </c>
      <c r="C14" s="297"/>
      <c r="D14" s="297">
        <v>-1976000</v>
      </c>
    </row>
    <row r="15" spans="1:10" x14ac:dyDescent="0.3">
      <c r="A15" s="338" t="s">
        <v>10727</v>
      </c>
      <c r="B15" s="297">
        <v>770000</v>
      </c>
      <c r="C15" s="297"/>
      <c r="D15" s="297">
        <v>-770000</v>
      </c>
    </row>
    <row r="16" spans="1:10" x14ac:dyDescent="0.3">
      <c r="A16" s="338" t="s">
        <v>11894</v>
      </c>
      <c r="B16" s="297">
        <v>50000</v>
      </c>
      <c r="C16" s="297"/>
      <c r="D16" s="297">
        <v>-50000</v>
      </c>
    </row>
    <row r="17" spans="1:4" x14ac:dyDescent="0.3">
      <c r="A17" s="338" t="s">
        <v>10725</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1732400</v>
      </c>
      <c r="C20" s="297"/>
      <c r="D20" s="297">
        <v>-1732400</v>
      </c>
    </row>
    <row r="21" spans="1:4" x14ac:dyDescent="0.3">
      <c r="A21" s="338" t="s">
        <v>9568</v>
      </c>
      <c r="B21" s="297">
        <v>2127200</v>
      </c>
      <c r="C21" s="297"/>
      <c r="D21" s="297">
        <v>-2127200</v>
      </c>
    </row>
    <row r="22" spans="1:4" x14ac:dyDescent="0.3">
      <c r="A22" s="338" t="s">
        <v>11656</v>
      </c>
      <c r="B22" s="297">
        <v>700000</v>
      </c>
      <c r="C22" s="297"/>
      <c r="D22" s="297">
        <v>-700000</v>
      </c>
    </row>
    <row r="23" spans="1:4" x14ac:dyDescent="0.3">
      <c r="A23" s="338" t="s">
        <v>10687</v>
      </c>
      <c r="B23" s="297">
        <v>770000</v>
      </c>
      <c r="C23" s="297"/>
      <c r="D23" s="297">
        <v>-770000</v>
      </c>
    </row>
    <row r="24" spans="1:4" x14ac:dyDescent="0.3">
      <c r="A24" s="338" t="s">
        <v>11506</v>
      </c>
      <c r="B24" s="297">
        <v>879000</v>
      </c>
      <c r="C24" s="297"/>
      <c r="D24" s="297">
        <v>-879000</v>
      </c>
    </row>
    <row r="25" spans="1:4" x14ac:dyDescent="0.3">
      <c r="A25" s="338" t="s">
        <v>8150</v>
      </c>
      <c r="B25" s="297">
        <v>1891000</v>
      </c>
      <c r="C25" s="297"/>
      <c r="D25" s="297">
        <v>-1891000</v>
      </c>
    </row>
    <row r="26" spans="1:4" x14ac:dyDescent="0.3">
      <c r="A26" s="338" t="s">
        <v>9006</v>
      </c>
      <c r="B26" s="297">
        <v>2556400</v>
      </c>
      <c r="C26" s="297"/>
      <c r="D26" s="297">
        <v>-2556400</v>
      </c>
    </row>
    <row r="27" spans="1:4" x14ac:dyDescent="0.3">
      <c r="A27" s="338" t="s">
        <v>11406</v>
      </c>
      <c r="B27" s="297">
        <v>105000</v>
      </c>
      <c r="C27" s="297"/>
      <c r="D27" s="297">
        <v>-105000</v>
      </c>
    </row>
    <row r="28" spans="1:4" x14ac:dyDescent="0.3">
      <c r="A28" s="338" t="s">
        <v>11142</v>
      </c>
      <c r="B28" s="297">
        <v>290000</v>
      </c>
      <c r="C28" s="297"/>
      <c r="D28" s="297">
        <v>-290000</v>
      </c>
    </row>
    <row r="29" spans="1:4" x14ac:dyDescent="0.3">
      <c r="A29" s="338" t="s">
        <v>3458</v>
      </c>
      <c r="B29" s="297">
        <v>4869800</v>
      </c>
      <c r="C29" s="297"/>
      <c r="D29" s="297">
        <v>-4869800</v>
      </c>
    </row>
    <row r="30" spans="1:4" x14ac:dyDescent="0.3">
      <c r="A30" s="296" t="s">
        <v>45</v>
      </c>
      <c r="B30" s="297">
        <v>31951340</v>
      </c>
      <c r="C30" s="297"/>
      <c r="D30" s="297">
        <v>-31951340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6" customWidth="1"/>
    <col min="56" max="56" width="11.42578125" style="261" customWidth="1"/>
  </cols>
  <sheetData>
    <row r="1" spans="1:56" s="1007" customFormat="1" ht="57" customHeight="1" x14ac:dyDescent="0.25">
      <c r="B1" s="1011" t="s">
        <v>10686</v>
      </c>
      <c r="C1" s="1011" t="s">
        <v>10488</v>
      </c>
      <c r="D1" s="1012" t="s">
        <v>10272</v>
      </c>
      <c r="E1" s="1011" t="s">
        <v>10447</v>
      </c>
      <c r="F1" s="1011" t="s">
        <v>10405</v>
      </c>
      <c r="G1" s="1011" t="s">
        <v>10341</v>
      </c>
      <c r="H1" s="1011" t="s">
        <v>10253</v>
      </c>
      <c r="I1" s="1011" t="s">
        <v>10231</v>
      </c>
      <c r="J1" s="1011" t="s">
        <v>10132</v>
      </c>
      <c r="K1" s="1011" t="s">
        <v>9940</v>
      </c>
      <c r="L1" s="1011" t="s">
        <v>9877</v>
      </c>
      <c r="M1" s="1011" t="s">
        <v>9769</v>
      </c>
      <c r="N1" s="1011" t="s">
        <v>9572</v>
      </c>
      <c r="O1" s="1011" t="s">
        <v>9615</v>
      </c>
      <c r="P1" s="1011" t="s">
        <v>9516</v>
      </c>
      <c r="Q1" s="1011" t="s">
        <v>9509</v>
      </c>
      <c r="R1" s="1011" t="s">
        <v>9463</v>
      </c>
      <c r="S1" s="1011" t="s">
        <v>8974</v>
      </c>
      <c r="T1" s="1011" t="s">
        <v>8982</v>
      </c>
      <c r="U1" s="1011" t="s">
        <v>8653</v>
      </c>
      <c r="V1" s="1011" t="s">
        <v>8752</v>
      </c>
      <c r="W1" s="1011" t="s">
        <v>8625</v>
      </c>
      <c r="X1" s="1011" t="s">
        <v>8156</v>
      </c>
      <c r="Y1" s="1011" t="s">
        <v>8426</v>
      </c>
      <c r="Z1" s="1011" t="s">
        <v>8000</v>
      </c>
      <c r="AA1" s="1011" t="s">
        <v>8122</v>
      </c>
      <c r="AB1" s="1013" t="s">
        <v>6565</v>
      </c>
      <c r="AC1" s="1013" t="s">
        <v>6568</v>
      </c>
      <c r="AD1" s="1013" t="s">
        <v>7191</v>
      </c>
      <c r="AE1" s="1013" t="s">
        <v>6463</v>
      </c>
      <c r="AF1" s="1013" t="s">
        <v>18</v>
      </c>
      <c r="AG1" s="1013" t="s">
        <v>7886</v>
      </c>
      <c r="AH1" s="1013" t="s">
        <v>8032</v>
      </c>
      <c r="AI1" s="1013" t="s">
        <v>4760</v>
      </c>
      <c r="AJ1" s="1013" t="s">
        <v>5862</v>
      </c>
      <c r="AK1" s="1008" t="s">
        <v>3979</v>
      </c>
      <c r="AL1" s="1008" t="s">
        <v>3978</v>
      </c>
      <c r="AM1" s="1008" t="s">
        <v>6157</v>
      </c>
      <c r="AN1" s="1008" t="s">
        <v>1407</v>
      </c>
      <c r="AO1" s="1008" t="s">
        <v>2957</v>
      </c>
      <c r="AP1" s="1008" t="s">
        <v>7733</v>
      </c>
      <c r="AQ1" s="1008" t="s">
        <v>6562</v>
      </c>
      <c r="AR1" s="1008" t="s">
        <v>7627</v>
      </c>
      <c r="AS1" s="1008" t="s">
        <v>7015</v>
      </c>
      <c r="AT1" s="1008" t="s">
        <v>6575</v>
      </c>
      <c r="AU1" s="1008" t="s">
        <v>82</v>
      </c>
      <c r="AV1" s="1008" t="s">
        <v>1502</v>
      </c>
      <c r="AW1" s="1008" t="s">
        <v>37</v>
      </c>
      <c r="AX1" s="1008" t="s">
        <v>22</v>
      </c>
      <c r="AY1" s="1008" t="s">
        <v>2680</v>
      </c>
      <c r="AZ1" s="1008" t="s">
        <v>7843</v>
      </c>
      <c r="BA1" s="1008" t="s">
        <v>40</v>
      </c>
      <c r="BB1" s="1008" t="s">
        <v>3765</v>
      </c>
      <c r="BC1" s="1008" t="s">
        <v>9827</v>
      </c>
      <c r="BD1" s="1009"/>
    </row>
    <row r="2" spans="1:56" ht="26.25" x14ac:dyDescent="0.4">
      <c r="A2" s="1010" t="s">
        <v>10405</v>
      </c>
      <c r="B2" s="1015">
        <f>SUMIFS(Supplier!E3660:E3688,Supplier!C3660:C3688,s!A2,Supplier!B3660:B3688,s!$B$1)</f>
        <v>0</v>
      </c>
      <c r="C2" s="1015">
        <f>SUMIFS(Supplier!F3660:F3688,Supplier!D3660:D3688,s!B2,Supplier!C3660:C3688,s!$B$1)</f>
        <v>0</v>
      </c>
      <c r="D2" s="1015">
        <f>SUMIFS(Supplier!G3660:G3688,Supplier!E3660:E3688,s!C2,Supplier!D3660:D3688,s!$B$1)</f>
        <v>0</v>
      </c>
      <c r="E2" s="1015">
        <f>SUMIFS(Supplier!H3660:H3688,Supplier!F3660:F3688,s!D2,Supplier!E3660:E3688,s!$B$1)</f>
        <v>0</v>
      </c>
      <c r="F2" s="1015">
        <f>SUMIFS(Supplier!I3660:I3688,Supplier!G3660:G3688,s!E2,Supplier!F3660:F3688,s!$B$1)</f>
        <v>0</v>
      </c>
      <c r="G2" s="1015">
        <f>SUMIFS(Supplier!J3660:J3688,Supplier!H3660:H3688,s!F2,Supplier!G3660:G3688,s!$B$1)</f>
        <v>0</v>
      </c>
      <c r="H2" s="1015">
        <f ca="1">SUMIFS(Supplier!K3660:K3688,Supplier!I3660:I3688,s!G2,Supplier!H3660:H3688,s!$B$1)</f>
        <v>0</v>
      </c>
      <c r="I2" s="1015">
        <f ca="1">SUMIFS(Supplier!L3660:L3688,Supplier!J3660:J3688,s!H2,Supplier!I3660:I3688,s!$B$1)</f>
        <v>0</v>
      </c>
      <c r="J2" s="1015">
        <f ca="1">SUMIFS(Supplier!M3660:M3688,Supplier!K3660:K3688,s!I2,Supplier!J3660:J3688,s!$B$1)</f>
        <v>0</v>
      </c>
      <c r="K2" s="1015">
        <f ca="1">SUMIFS(Supplier!N3660:N3688,Supplier!L3660:L3688,s!J2,Supplier!K3660:K3688,s!$B$1)</f>
        <v>0</v>
      </c>
      <c r="L2" s="1015">
        <f ca="1">SUMIF(Supplier!$A$3660:$E$3688,s!K2,Supplier!$E$3660:$E$3688)</f>
        <v>0</v>
      </c>
      <c r="M2" s="1015">
        <f ca="1">SUMIF(Supplier!$A$3660:$E$3688,s!L2,Supplier!$E$3660:$E$3688)</f>
        <v>0</v>
      </c>
      <c r="N2" s="1015">
        <f ca="1">SUMIF(Supplier!$A$3660:$E$3688,s!M2,Supplier!$E$3660:$E$3688)</f>
        <v>0</v>
      </c>
      <c r="O2" s="1015">
        <f ca="1">SUMIF(Supplier!$A$3660:$E$3688,s!N2,Supplier!$E$3660:$E$3688)</f>
        <v>0</v>
      </c>
      <c r="P2" s="1015">
        <f ca="1">SUMIF(Supplier!$A$3660:$E$3688,s!O2,Supplier!$E$3660:$E$3688)</f>
        <v>0</v>
      </c>
      <c r="Q2" s="1015">
        <f ca="1">SUMIF(Supplier!$A$3660:$E$3688,s!P2,Supplier!$E$3660:$E$3688)</f>
        <v>0</v>
      </c>
      <c r="R2" s="1014"/>
      <c r="S2" s="1014"/>
      <c r="T2" s="1014"/>
      <c r="U2" s="1014"/>
      <c r="V2" s="1014"/>
      <c r="W2" s="1014"/>
      <c r="X2" s="1014"/>
      <c r="Y2" s="1014"/>
      <c r="Z2" s="1014"/>
      <c r="AA2" s="1014"/>
      <c r="AB2" s="1014"/>
      <c r="AC2" s="1014"/>
      <c r="AD2" s="1014"/>
      <c r="AE2" s="1014"/>
      <c r="AF2" s="1014"/>
      <c r="AG2" s="1014"/>
      <c r="AH2" s="1014"/>
      <c r="AI2" s="1014"/>
      <c r="AJ2" s="1014"/>
    </row>
    <row r="3" spans="1:56" ht="26.25" x14ac:dyDescent="0.4">
      <c r="A3" s="1010" t="s">
        <v>10076</v>
      </c>
      <c r="B3" s="1015">
        <f>SUMIFS(Supplier!E3661:E3694,Supplier!C3661:C3694,s!A3,Supplier!B3661:B3694,s!$B$1)</f>
        <v>0</v>
      </c>
      <c r="C3" s="1015">
        <f>SUMIFS(Supplier!F3661:F3694,Supplier!D3661:D3694,s!B3,Supplier!C3661:C3694,s!$B$1)</f>
        <v>0</v>
      </c>
      <c r="D3" s="1015">
        <f>SUMIFS(Supplier!G3661:G3694,Supplier!E3661:E3694,s!C3,Supplier!D3661:D3694,s!$B$1)</f>
        <v>0</v>
      </c>
      <c r="E3" s="1015">
        <f>SUMIFS(Supplier!H3661:H3694,Supplier!F3661:F3694,s!D3,Supplier!E3661:E3694,s!$B$1)</f>
        <v>0</v>
      </c>
      <c r="F3" s="1015">
        <f>SUMIFS(Supplier!I3661:I3694,Supplier!G3661:G3694,s!E3,Supplier!F3661:F3694,s!$B$1)</f>
        <v>0</v>
      </c>
      <c r="G3" s="1015">
        <f>SUMIFS(Supplier!J3661:J3694,Supplier!H3661:H3694,s!F3,Supplier!G3661:G3694,s!$B$1)</f>
        <v>0</v>
      </c>
      <c r="H3" s="1015">
        <f ca="1">SUMIFS(Supplier!K3661:K3694,Supplier!I3661:I3694,s!G3,Supplier!H3661:H3694,s!$B$1)</f>
        <v>0</v>
      </c>
      <c r="I3" s="1015">
        <f ca="1">SUMIFS(Supplier!L3661:L3694,Supplier!J3661:J3694,s!H3,Supplier!I3661:I3694,s!$B$1)</f>
        <v>0</v>
      </c>
      <c r="J3" s="1015">
        <f ca="1">SUMIFS(Supplier!M3661:M3694,Supplier!K3661:K3694,s!I3,Supplier!J3661:J3694,s!$B$1)</f>
        <v>0</v>
      </c>
      <c r="K3" s="1015">
        <f ca="1">SUMIFS(Supplier!N3661:N3694,Supplier!L3661:L3694,s!J3,Supplier!K3661:K3694,s!$B$1)</f>
        <v>0</v>
      </c>
      <c r="L3" s="1015">
        <f ca="1">SUMIF(Supplier!$A$3660:$E$3688,s!K3,Supplier!$E$3660:$E$3688)</f>
        <v>0</v>
      </c>
      <c r="M3" s="1015">
        <f ca="1">SUMIF(Supplier!$A$3660:$E$3688,s!L3,Supplier!$E$3660:$E$3688)</f>
        <v>0</v>
      </c>
      <c r="N3" s="1015">
        <f ca="1">SUMIF(Supplier!$A$3660:$E$3688,s!M3,Supplier!$E$3660:$E$3688)</f>
        <v>0</v>
      </c>
      <c r="O3" s="1015">
        <f ca="1">SUMIF(Supplier!$A$3660:$E$3688,s!N3,Supplier!$E$3660:$E$3688)</f>
        <v>0</v>
      </c>
      <c r="P3" s="1015">
        <f ca="1">SUMIF(Supplier!$A$3660:$E$3688,s!O3,Supplier!$E$3660:$E$3688)</f>
        <v>0</v>
      </c>
      <c r="Q3" s="1015">
        <f ca="1">SUMIF(Supplier!$A$3660:$E$3688,s!P3,Supplier!$E$3660:$E$3688)</f>
        <v>0</v>
      </c>
      <c r="R3" s="1014"/>
      <c r="S3" s="1014"/>
      <c r="T3" s="1014"/>
      <c r="U3" s="1014"/>
      <c r="V3" s="1014"/>
      <c r="W3" s="1014"/>
      <c r="X3" s="1014"/>
      <c r="Y3" s="1014"/>
      <c r="Z3" s="1014"/>
      <c r="AA3" s="1014"/>
      <c r="AB3" s="1014"/>
      <c r="AC3" s="1014"/>
      <c r="AD3" s="1014"/>
      <c r="AE3" s="1014"/>
      <c r="AF3" s="1014"/>
      <c r="AG3" s="1014"/>
      <c r="AH3" s="1014"/>
      <c r="AI3" s="1014"/>
      <c r="AJ3" s="1014"/>
    </row>
    <row r="4" spans="1:56" ht="26.25" x14ac:dyDescent="0.4">
      <c r="A4" s="1010" t="s">
        <v>10260</v>
      </c>
      <c r="B4" s="1015">
        <f>SUMIFS(Supplier!E3662:E3697,Supplier!C3662:C3697,s!A4,Supplier!B3662:B3697,s!$B$1)</f>
        <v>0</v>
      </c>
      <c r="C4" s="1015">
        <f>SUMIFS(Supplier!F3662:F3697,Supplier!D3662:D3697,s!B4,Supplier!C3662:C3697,s!$B$1)</f>
        <v>0</v>
      </c>
      <c r="D4" s="1015">
        <f>SUMIFS(Supplier!G3662:G3697,Supplier!E3662:E3697,s!C4,Supplier!D3662:D3697,s!$B$1)</f>
        <v>0</v>
      </c>
      <c r="E4" s="1015">
        <f>SUMIFS(Supplier!H3662:H3697,Supplier!F3662:F3697,s!D4,Supplier!E3662:E3697,s!$B$1)</f>
        <v>0</v>
      </c>
      <c r="F4" s="1015">
        <f>SUMIFS(Supplier!I3662:I3697,Supplier!G3662:G3697,s!E4,Supplier!F3662:F3697,s!$B$1)</f>
        <v>0</v>
      </c>
      <c r="G4" s="1015">
        <f>SUMIFS(Supplier!J3662:J3697,Supplier!H3662:H3697,s!F4,Supplier!G3662:G3697,s!$B$1)</f>
        <v>0</v>
      </c>
      <c r="H4" s="1015">
        <f ca="1">SUMIFS(Supplier!K3662:K3697,Supplier!I3662:I3697,s!G4,Supplier!H3662:H3697,s!$B$1)</f>
        <v>0</v>
      </c>
      <c r="I4" s="1015">
        <f ca="1">SUMIFS(Supplier!L3662:L3697,Supplier!J3662:J3697,s!H4,Supplier!I3662:I3697,s!$B$1)</f>
        <v>0</v>
      </c>
      <c r="J4" s="1015">
        <f ca="1">SUMIFS(Supplier!M3662:M3697,Supplier!K3662:K3697,s!I4,Supplier!J3662:J3697,s!$B$1)</f>
        <v>0</v>
      </c>
      <c r="K4" s="1015">
        <f ca="1">SUMIFS(Supplier!N3662:N3697,Supplier!L3662:L3697,s!J4,Supplier!K3662:K3697,s!$B$1)</f>
        <v>0</v>
      </c>
      <c r="L4" s="1015">
        <f ca="1">SUMIF(Supplier!$A$3660:$E$3688,s!K4,Supplier!$E$3660:$E$3688)</f>
        <v>0</v>
      </c>
      <c r="M4" s="1015">
        <f ca="1">SUMIF(Supplier!$A$3660:$E$3688,s!L4,Supplier!$E$3660:$E$3688)</f>
        <v>0</v>
      </c>
      <c r="N4" s="1015">
        <f ca="1">SUMIF(Supplier!$A$3660:$E$3688,s!M4,Supplier!$E$3660:$E$3688)</f>
        <v>0</v>
      </c>
      <c r="O4" s="1015">
        <f ca="1">SUMIF(Supplier!$A$3660:$E$3688,s!N4,Supplier!$E$3660:$E$3688)</f>
        <v>0</v>
      </c>
      <c r="P4" s="1015">
        <f ca="1">SUMIF(Supplier!$A$3660:$E$3688,s!O4,Supplier!$E$3660:$E$3688)</f>
        <v>0</v>
      </c>
      <c r="Q4" s="1015">
        <f ca="1">SUMIF(Supplier!$A$3660:$E$3688,s!P4,Supplier!$E$3660:$E$3688)</f>
        <v>0</v>
      </c>
      <c r="R4" s="1014"/>
      <c r="S4" s="1014"/>
      <c r="T4" s="1014"/>
      <c r="U4" s="1014"/>
      <c r="V4" s="1014"/>
      <c r="W4" s="1014"/>
      <c r="X4" s="1014"/>
      <c r="Y4" s="1014"/>
      <c r="Z4" s="1014"/>
      <c r="AA4" s="1014"/>
      <c r="AB4" s="1014"/>
      <c r="AC4" s="1014"/>
      <c r="AD4" s="1014"/>
      <c r="AE4" s="1014"/>
      <c r="AF4" s="1014"/>
      <c r="AG4" s="1014"/>
      <c r="AH4" s="1014"/>
      <c r="AI4" s="1014"/>
      <c r="AJ4" s="1014"/>
    </row>
    <row r="5" spans="1:56" ht="26.25" x14ac:dyDescent="0.4">
      <c r="A5" s="1010" t="s">
        <v>10604</v>
      </c>
      <c r="B5" s="1015">
        <f>SUMIFS(Supplier!E3663:E3698,Supplier!C3663:C3698,s!A5,Supplier!B3663:B3698,s!$B$1)</f>
        <v>0</v>
      </c>
      <c r="C5" s="1015">
        <f>SUMIFS(Supplier!F3663:F3698,Supplier!D3663:D3698,s!B5,Supplier!C3663:C3698,s!$B$1)</f>
        <v>0</v>
      </c>
      <c r="D5" s="1015">
        <f>SUMIFS(Supplier!G3663:G3698,Supplier!E3663:E3698,s!C5,Supplier!D3663:D3698,s!$B$1)</f>
        <v>0</v>
      </c>
      <c r="E5" s="1015">
        <f>SUMIFS(Supplier!H3663:H3698,Supplier!F3663:F3698,s!D5,Supplier!E3663:E3698,s!$B$1)</f>
        <v>0</v>
      </c>
      <c r="F5" s="1015">
        <f>SUMIFS(Supplier!I3663:I3698,Supplier!G3663:G3698,s!E5,Supplier!F3663:F3698,s!$B$1)</f>
        <v>0</v>
      </c>
      <c r="G5" s="1015">
        <f>SUMIFS(Supplier!J3663:J3698,Supplier!H3663:H3698,s!F5,Supplier!G3663:G3698,s!$B$1)</f>
        <v>0</v>
      </c>
      <c r="H5" s="1015">
        <f ca="1">SUMIFS(Supplier!K3663:K3698,Supplier!I3663:I3698,s!G5,Supplier!H3663:H3698,s!$B$1)</f>
        <v>0</v>
      </c>
      <c r="I5" s="1015">
        <f ca="1">SUMIFS(Supplier!L3663:L3698,Supplier!J3663:J3698,s!H5,Supplier!I3663:I3698,s!$B$1)</f>
        <v>0</v>
      </c>
      <c r="J5" s="1015">
        <f ca="1">SUMIFS(Supplier!M3663:M3698,Supplier!K3663:K3698,s!I5,Supplier!J3663:J3698,s!$B$1)</f>
        <v>0</v>
      </c>
      <c r="K5" s="1015">
        <f ca="1">SUMIFS(Supplier!N3663:N3698,Supplier!L3663:L3698,s!J5,Supplier!K3663:K3698,s!$B$1)</f>
        <v>0</v>
      </c>
      <c r="L5" s="1015">
        <f ca="1">SUMIF(Supplier!$A$3660:$E$3688,s!K5,Supplier!$E$3660:$E$3688)</f>
        <v>0</v>
      </c>
      <c r="M5" s="1015">
        <f ca="1">SUMIF(Supplier!$A$3660:$E$3688,s!L5,Supplier!$E$3660:$E$3688)</f>
        <v>0</v>
      </c>
      <c r="N5" s="1015">
        <f ca="1">SUMIF(Supplier!$A$3660:$E$3688,s!M5,Supplier!$E$3660:$E$3688)</f>
        <v>0</v>
      </c>
      <c r="O5" s="1015">
        <f ca="1">SUMIF(Supplier!$A$3660:$E$3688,s!N5,Supplier!$E$3660:$E$3688)</f>
        <v>0</v>
      </c>
      <c r="P5" s="1015">
        <f ca="1">SUMIF(Supplier!$A$3660:$E$3688,s!O5,Supplier!$E$3660:$E$3688)</f>
        <v>0</v>
      </c>
      <c r="Q5" s="1015">
        <f ca="1">SUMIF(Supplier!$A$3660:$E$3688,s!P5,Supplier!$E$3660:$E$3688)</f>
        <v>0</v>
      </c>
      <c r="R5" s="1014"/>
      <c r="S5" s="1014"/>
      <c r="T5" s="1014"/>
      <c r="U5" s="1014"/>
      <c r="V5" s="1014"/>
      <c r="W5" s="1014"/>
      <c r="X5" s="1014"/>
      <c r="Y5" s="1014"/>
      <c r="Z5" s="1014"/>
      <c r="AA5" s="1014"/>
      <c r="AB5" s="1014"/>
      <c r="AC5" s="1014"/>
      <c r="AD5" s="1014"/>
      <c r="AE5" s="1014"/>
      <c r="AF5" s="1014"/>
      <c r="AG5" s="1014"/>
      <c r="AH5" s="1014"/>
      <c r="AI5" s="1014"/>
      <c r="AJ5" s="1014"/>
    </row>
    <row r="6" spans="1:56" ht="26.25" x14ac:dyDescent="0.4">
      <c r="A6" s="1010" t="s">
        <v>8752</v>
      </c>
      <c r="B6" s="1015">
        <f>SUMIFS(Supplier!E3664:E3699,Supplier!C3664:C3699,s!A6,Supplier!B3664:B3699,s!$B$1)</f>
        <v>0</v>
      </c>
      <c r="C6" s="1015">
        <f>SUMIFS(Supplier!F3664:F3699,Supplier!D3664:D3699,s!B6,Supplier!C3664:C3699,s!$B$1)</f>
        <v>0</v>
      </c>
      <c r="D6" s="1015">
        <f>SUMIFS(Supplier!G3664:G3699,Supplier!E3664:E3699,s!C6,Supplier!D3664:D3699,s!$B$1)</f>
        <v>0</v>
      </c>
      <c r="E6" s="1015">
        <f>SUMIFS(Supplier!H3664:H3699,Supplier!F3664:F3699,s!D6,Supplier!E3664:E3699,s!$B$1)</f>
        <v>0</v>
      </c>
      <c r="F6" s="1015">
        <f>SUMIFS(Supplier!I3664:I3699,Supplier!G3664:G3699,s!E6,Supplier!F3664:F3699,s!$B$1)</f>
        <v>0</v>
      </c>
      <c r="G6" s="1015">
        <f>SUMIFS(Supplier!J3664:J3699,Supplier!H3664:H3699,s!F6,Supplier!G3664:G3699,s!$B$1)</f>
        <v>0</v>
      </c>
      <c r="H6" s="1015">
        <f ca="1">SUMIFS(Supplier!K3664:K3699,Supplier!I3664:I3699,s!G6,Supplier!H3664:H3699,s!$B$1)</f>
        <v>0</v>
      </c>
      <c r="I6" s="1015">
        <f ca="1">SUMIFS(Supplier!L3664:L3699,Supplier!J3664:J3699,s!H6,Supplier!I3664:I3699,s!$B$1)</f>
        <v>0</v>
      </c>
      <c r="J6" s="1015">
        <f ca="1">SUMIFS(Supplier!M3664:M3699,Supplier!K3664:K3699,s!I6,Supplier!J3664:J3699,s!$B$1)</f>
        <v>0</v>
      </c>
      <c r="K6" s="1015">
        <f ca="1">SUMIFS(Supplier!N3664:N3699,Supplier!L3664:L3699,s!J6,Supplier!K3664:K3699,s!$B$1)</f>
        <v>0</v>
      </c>
      <c r="L6" s="1015">
        <f ca="1">SUMIF(Supplier!$A$3660:$E$3688,s!K6,Supplier!$E$3660:$E$3688)</f>
        <v>0</v>
      </c>
      <c r="M6" s="1015">
        <f ca="1">SUMIF(Supplier!$A$3660:$E$3688,s!L6,Supplier!$E$3660:$E$3688)</f>
        <v>0</v>
      </c>
      <c r="N6" s="1015">
        <f ca="1">SUMIF(Supplier!$A$3660:$E$3688,s!M6,Supplier!$E$3660:$E$3688)</f>
        <v>0</v>
      </c>
      <c r="O6" s="1015">
        <f ca="1">SUMIF(Supplier!$A$3660:$E$3688,s!N6,Supplier!$E$3660:$E$3688)</f>
        <v>0</v>
      </c>
      <c r="P6" s="1015">
        <f ca="1">SUMIF(Supplier!$A$3660:$E$3688,s!O6,Supplier!$E$3660:$E$3688)</f>
        <v>0</v>
      </c>
      <c r="Q6" s="1015">
        <f ca="1">SUMIF(Supplier!$A$3660:$E$3688,s!P6,Supplier!$E$3660:$E$3688)</f>
        <v>0</v>
      </c>
      <c r="R6" s="1014"/>
      <c r="S6" s="1014"/>
      <c r="T6" s="1014"/>
      <c r="U6" s="1014"/>
      <c r="V6" s="1014"/>
      <c r="W6" s="1014"/>
      <c r="X6" s="1014"/>
      <c r="Y6" s="1014"/>
      <c r="Z6" s="1014"/>
      <c r="AA6" s="1014"/>
      <c r="AB6" s="1014"/>
      <c r="AC6" s="1014"/>
      <c r="AD6" s="1014"/>
      <c r="AE6" s="1014"/>
      <c r="AF6" s="1014"/>
      <c r="AG6" s="1014"/>
      <c r="AH6" s="1014"/>
      <c r="AI6" s="1014"/>
      <c r="AJ6" s="1014"/>
    </row>
    <row r="7" spans="1:56" ht="26.25" x14ac:dyDescent="0.4">
      <c r="A7" s="1010" t="s">
        <v>8974</v>
      </c>
      <c r="B7" s="1015">
        <f>SUMIFS(Supplier!E3665:E3700,Supplier!C3665:C3700,s!A7,Supplier!B3665:B3700,s!$B$1)</f>
        <v>0</v>
      </c>
      <c r="C7" s="1015">
        <f>SUMIFS(Supplier!F3665:F3700,Supplier!D3665:D3700,s!B7,Supplier!C3665:C3700,s!$B$1)</f>
        <v>0</v>
      </c>
      <c r="D7" s="1015">
        <f>SUMIFS(Supplier!G3665:G3700,Supplier!E3665:E3700,s!C7,Supplier!D3665:D3700,s!$B$1)</f>
        <v>0</v>
      </c>
      <c r="E7" s="1015">
        <f>SUMIFS(Supplier!H3665:H3700,Supplier!F3665:F3700,s!D7,Supplier!E3665:E3700,s!$B$1)</f>
        <v>0</v>
      </c>
      <c r="F7" s="1015">
        <f>SUMIFS(Supplier!I3665:I3700,Supplier!G3665:G3700,s!E7,Supplier!F3665:F3700,s!$B$1)</f>
        <v>0</v>
      </c>
      <c r="G7" s="1015">
        <f>SUMIFS(Supplier!J3665:J3700,Supplier!H3665:H3700,s!F7,Supplier!G3665:G3700,s!$B$1)</f>
        <v>0</v>
      </c>
      <c r="H7" s="1015">
        <f ca="1">SUMIFS(Supplier!K3665:K3700,Supplier!I3665:I3700,s!G7,Supplier!H3665:H3700,s!$B$1)</f>
        <v>0</v>
      </c>
      <c r="I7" s="1015">
        <f ca="1">SUMIFS(Supplier!L3665:L3700,Supplier!J3665:J3700,s!H7,Supplier!I3665:I3700,s!$B$1)</f>
        <v>0</v>
      </c>
      <c r="J7" s="1015">
        <f ca="1">SUMIFS(Supplier!M3665:M3700,Supplier!K3665:K3700,s!I7,Supplier!J3665:J3700,s!$B$1)</f>
        <v>0</v>
      </c>
      <c r="K7" s="1015">
        <f ca="1">SUMIFS(Supplier!N3665:N3700,Supplier!L3665:L3700,s!J7,Supplier!K3665:K3700,s!$B$1)</f>
        <v>0</v>
      </c>
      <c r="L7" s="1015">
        <f ca="1">SUMIF(Supplier!$A$3660:$E$3688,s!K7,Supplier!$E$3660:$E$3688)</f>
        <v>0</v>
      </c>
      <c r="M7" s="1015">
        <f ca="1">SUMIF(Supplier!$A$3660:$E$3688,s!L7,Supplier!$E$3660:$E$3688)</f>
        <v>0</v>
      </c>
      <c r="N7" s="1015">
        <f ca="1">SUMIF(Supplier!$A$3660:$E$3688,s!M7,Supplier!$E$3660:$E$3688)</f>
        <v>0</v>
      </c>
      <c r="O7" s="1015">
        <f ca="1">SUMIF(Supplier!$A$3660:$E$3688,s!N7,Supplier!$E$3660:$E$3688)</f>
        <v>0</v>
      </c>
      <c r="P7" s="1015">
        <f ca="1">SUMIF(Supplier!$A$3660:$E$3688,s!O7,Supplier!$E$3660:$E$3688)</f>
        <v>0</v>
      </c>
      <c r="Q7" s="1015">
        <f ca="1">SUMIF(Supplier!$A$3660:$E$3688,s!P7,Supplier!$E$3660:$E$3688)</f>
        <v>0</v>
      </c>
      <c r="R7" s="1014"/>
      <c r="S7" s="1014"/>
      <c r="T7" s="1014"/>
      <c r="U7" s="1014"/>
      <c r="V7" s="1014"/>
      <c r="W7" s="1014"/>
      <c r="X7" s="1014"/>
      <c r="Y7" s="1014"/>
      <c r="Z7" s="1014"/>
      <c r="AA7" s="1014"/>
      <c r="AB7" s="1014"/>
      <c r="AC7" s="1014"/>
      <c r="AD7" s="1014"/>
      <c r="AE7" s="1014"/>
      <c r="AF7" s="1014"/>
      <c r="AG7" s="1014"/>
      <c r="AH7" s="1014"/>
      <c r="AI7" s="1014"/>
      <c r="AJ7" s="1014"/>
    </row>
    <row r="8" spans="1:56" ht="26.25" x14ac:dyDescent="0.4">
      <c r="A8" s="1010" t="s">
        <v>10260</v>
      </c>
      <c r="B8" s="1015">
        <f>SUMIFS(Supplier!E3666:E3701,Supplier!C3666:C3701,s!A8,Supplier!B3666:B3701,s!$B$1)</f>
        <v>0</v>
      </c>
      <c r="C8" s="1015">
        <f>SUMIFS(Supplier!F3666:F3701,Supplier!D3666:D3701,s!B8,Supplier!C3666:C3701,s!$B$1)</f>
        <v>0</v>
      </c>
      <c r="D8" s="1015">
        <f>SUMIFS(Supplier!G3666:G3701,Supplier!E3666:E3701,s!C8,Supplier!D3666:D3701,s!$B$1)</f>
        <v>0</v>
      </c>
      <c r="E8" s="1015">
        <f>SUMIFS(Supplier!H3666:H3701,Supplier!F3666:F3701,s!D8,Supplier!E3666:E3701,s!$B$1)</f>
        <v>0</v>
      </c>
      <c r="F8" s="1015">
        <f>SUMIFS(Supplier!I3666:I3701,Supplier!G3666:G3701,s!E8,Supplier!F3666:F3701,s!$B$1)</f>
        <v>0</v>
      </c>
      <c r="G8" s="1015">
        <f>SUMIFS(Supplier!J3666:J3701,Supplier!H3666:H3701,s!F8,Supplier!G3666:G3701,s!$B$1)</f>
        <v>0</v>
      </c>
      <c r="H8" s="1015">
        <f ca="1">SUMIFS(Supplier!K3666:K3701,Supplier!I3666:I3701,s!G8,Supplier!H3666:H3701,s!$B$1)</f>
        <v>0</v>
      </c>
      <c r="I8" s="1015">
        <f ca="1">SUMIFS(Supplier!L3666:L3701,Supplier!J3666:J3701,s!H8,Supplier!I3666:I3701,s!$B$1)</f>
        <v>0</v>
      </c>
      <c r="J8" s="1015">
        <f ca="1">SUMIFS(Supplier!M3666:M3701,Supplier!K3666:K3701,s!I8,Supplier!J3666:J3701,s!$B$1)</f>
        <v>0</v>
      </c>
      <c r="K8" s="1015">
        <f ca="1">SUMIFS(Supplier!N3666:N3701,Supplier!L3666:L3701,s!J8,Supplier!K3666:K3701,s!$B$1)</f>
        <v>0</v>
      </c>
      <c r="L8" s="1015">
        <f ca="1">SUMIF(Supplier!$A$3660:$E$3688,s!K8,Supplier!$E$3660:$E$3688)</f>
        <v>0</v>
      </c>
      <c r="M8" s="1015">
        <f ca="1">SUMIF(Supplier!$A$3660:$E$3688,s!L8,Supplier!$E$3660:$E$3688)</f>
        <v>0</v>
      </c>
      <c r="N8" s="1015">
        <f ca="1">SUMIF(Supplier!$A$3660:$E$3688,s!M8,Supplier!$E$3660:$E$3688)</f>
        <v>0</v>
      </c>
      <c r="O8" s="1015">
        <f ca="1">SUMIF(Supplier!$A$3660:$E$3688,s!N8,Supplier!$E$3660:$E$3688)</f>
        <v>0</v>
      </c>
      <c r="P8" s="1015">
        <f ca="1">SUMIF(Supplier!$A$3660:$E$3688,s!O8,Supplier!$E$3660:$E$3688)</f>
        <v>0</v>
      </c>
      <c r="Q8" s="1015">
        <f ca="1">SUMIF(Supplier!$A$3660:$E$3688,s!P8,Supplier!$E$3660:$E$3688)</f>
        <v>0</v>
      </c>
      <c r="R8" s="1014"/>
      <c r="S8" s="1014"/>
      <c r="T8" s="1014"/>
      <c r="U8" s="1014"/>
      <c r="V8" s="1014"/>
      <c r="W8" s="1014"/>
      <c r="X8" s="1014"/>
      <c r="Y8" s="1014"/>
      <c r="Z8" s="1014"/>
      <c r="AA8" s="1014"/>
      <c r="AB8" s="1014"/>
      <c r="AC8" s="1014"/>
      <c r="AD8" s="1014"/>
      <c r="AE8" s="1014"/>
      <c r="AF8" s="1014"/>
      <c r="AG8" s="1014"/>
      <c r="AH8" s="1014"/>
      <c r="AI8" s="1014"/>
      <c r="AJ8" s="1014"/>
    </row>
    <row r="9" spans="1:56" ht="26.25" x14ac:dyDescent="0.4">
      <c r="A9" s="1010" t="s">
        <v>10580</v>
      </c>
      <c r="B9" s="1015">
        <f>SUMIFS(Supplier!E3667:E3702,Supplier!C3667:C3702,s!A9,Supplier!B3667:B3702,s!$B$1)</f>
        <v>0</v>
      </c>
      <c r="C9" s="1015">
        <f>SUMIFS(Supplier!F3667:F3702,Supplier!D3667:D3702,s!B9,Supplier!C3667:C3702,s!$B$1)</f>
        <v>0</v>
      </c>
      <c r="D9" s="1015">
        <f>SUMIFS(Supplier!G3667:G3702,Supplier!E3667:E3702,s!C9,Supplier!D3667:D3702,s!$B$1)</f>
        <v>0</v>
      </c>
      <c r="E9" s="1015">
        <f>SUMIFS(Supplier!H3667:H3702,Supplier!F3667:F3702,s!D9,Supplier!E3667:E3702,s!$B$1)</f>
        <v>0</v>
      </c>
      <c r="F9" s="1015">
        <f>SUMIFS(Supplier!I3667:I3702,Supplier!G3667:G3702,s!E9,Supplier!F3667:F3702,s!$B$1)</f>
        <v>0</v>
      </c>
      <c r="G9" s="1015">
        <f>SUMIFS(Supplier!J3667:J3702,Supplier!H3667:H3702,s!F9,Supplier!G3667:G3702,s!$B$1)</f>
        <v>0</v>
      </c>
      <c r="H9" s="1015">
        <f ca="1">SUMIFS(Supplier!K3667:K3702,Supplier!I3667:I3702,s!G9,Supplier!H3667:H3702,s!$B$1)</f>
        <v>0</v>
      </c>
      <c r="I9" s="1015">
        <f ca="1">SUMIFS(Supplier!L3667:L3702,Supplier!J3667:J3702,s!H9,Supplier!I3667:I3702,s!$B$1)</f>
        <v>0</v>
      </c>
      <c r="J9" s="1015">
        <f ca="1">SUMIFS(Supplier!M3667:M3702,Supplier!K3667:K3702,s!I9,Supplier!J3667:J3702,s!$B$1)</f>
        <v>0</v>
      </c>
      <c r="K9" s="1015">
        <f ca="1">SUMIFS(Supplier!N3667:N3702,Supplier!L3667:L3702,s!J9,Supplier!K3667:K3702,s!$B$1)</f>
        <v>0</v>
      </c>
      <c r="L9" s="1015">
        <f ca="1">SUMIF(Supplier!$A$3660:$E$3688,s!K9,Supplier!$E$3660:$E$3688)</f>
        <v>0</v>
      </c>
      <c r="M9" s="1015">
        <f ca="1">SUMIF(Supplier!$A$3660:$E$3688,s!L9,Supplier!$E$3660:$E$3688)</f>
        <v>0</v>
      </c>
      <c r="N9" s="1015">
        <f ca="1">SUMIF(Supplier!$A$3660:$E$3688,s!M9,Supplier!$E$3660:$E$3688)</f>
        <v>0</v>
      </c>
      <c r="O9" s="1015">
        <f ca="1">SUMIF(Supplier!$A$3660:$E$3688,s!N9,Supplier!$E$3660:$E$3688)</f>
        <v>0</v>
      </c>
      <c r="P9" s="1015">
        <f ca="1">SUMIF(Supplier!$A$3660:$E$3688,s!O9,Supplier!$E$3660:$E$3688)</f>
        <v>0</v>
      </c>
      <c r="Q9" s="1015">
        <f ca="1">SUMIF(Supplier!$A$3660:$E$3688,s!P9,Supplier!$E$3660:$E$3688)</f>
        <v>0</v>
      </c>
      <c r="R9" s="1014"/>
      <c r="S9" s="1014"/>
      <c r="T9" s="1014"/>
      <c r="U9" s="1014"/>
      <c r="V9" s="1014"/>
      <c r="W9" s="1014"/>
      <c r="X9" s="1014"/>
      <c r="Y9" s="1014"/>
      <c r="Z9" s="1014"/>
      <c r="AA9" s="1014"/>
      <c r="AB9" s="1014"/>
      <c r="AC9" s="1014"/>
      <c r="AD9" s="1014"/>
      <c r="AE9" s="1014"/>
      <c r="AF9" s="1014"/>
      <c r="AG9" s="1014"/>
      <c r="AH9" s="1014"/>
      <c r="AI9" s="1014"/>
      <c r="AJ9" s="1014"/>
    </row>
    <row r="10" spans="1:56" ht="26.25" x14ac:dyDescent="0.4">
      <c r="A10" s="1010" t="s">
        <v>10604</v>
      </c>
      <c r="B10" s="1015">
        <f>SUMIFS(Supplier!E3668:E3703,Supplier!C3668:C3703,s!A10,Supplier!B3668:B3703,s!$B$1)</f>
        <v>0</v>
      </c>
      <c r="C10" s="1015">
        <f>SUMIFS(Supplier!F3668:F3703,Supplier!D3668:D3703,s!B10,Supplier!C3668:C3703,s!$B$1)</f>
        <v>0</v>
      </c>
      <c r="D10" s="1015">
        <f>SUMIFS(Supplier!G3668:G3703,Supplier!E3668:E3703,s!C10,Supplier!D3668:D3703,s!$B$1)</f>
        <v>0</v>
      </c>
      <c r="E10" s="1015">
        <f>SUMIFS(Supplier!H3668:H3703,Supplier!F3668:F3703,s!D10,Supplier!E3668:E3703,s!$B$1)</f>
        <v>0</v>
      </c>
      <c r="F10" s="1015">
        <f>SUMIFS(Supplier!I3668:I3703,Supplier!G3668:G3703,s!E10,Supplier!F3668:F3703,s!$B$1)</f>
        <v>0</v>
      </c>
      <c r="G10" s="1015">
        <f>SUMIFS(Supplier!J3668:J3703,Supplier!H3668:H3703,s!F10,Supplier!G3668:G3703,s!$B$1)</f>
        <v>0</v>
      </c>
      <c r="H10" s="1015">
        <f ca="1">SUMIFS(Supplier!K3668:K3703,Supplier!I3668:I3703,s!G10,Supplier!H3668:H3703,s!$B$1)</f>
        <v>0</v>
      </c>
      <c r="I10" s="1015">
        <f ca="1">SUMIFS(Supplier!L3668:L3703,Supplier!J3668:J3703,s!H10,Supplier!I3668:I3703,s!$B$1)</f>
        <v>0</v>
      </c>
      <c r="J10" s="1015">
        <f ca="1">SUMIFS(Supplier!M3668:M3703,Supplier!K3668:K3703,s!I10,Supplier!J3668:J3703,s!$B$1)</f>
        <v>0</v>
      </c>
      <c r="K10" s="1015">
        <f ca="1">SUMIFS(Supplier!N3668:N3703,Supplier!L3668:L3703,s!J10,Supplier!K3668:K3703,s!$B$1)</f>
        <v>0</v>
      </c>
      <c r="L10" s="1015">
        <f ca="1">SUMIF(Supplier!$A$3660:$E$3688,s!K10,Supplier!$E$3660:$E$3688)</f>
        <v>0</v>
      </c>
      <c r="M10" s="1015">
        <f ca="1">SUMIF(Supplier!$A$3660:$E$3688,s!L10,Supplier!$E$3660:$E$3688)</f>
        <v>0</v>
      </c>
      <c r="N10" s="1015">
        <f ca="1">SUMIF(Supplier!$A$3660:$E$3688,s!M10,Supplier!$E$3660:$E$3688)</f>
        <v>0</v>
      </c>
      <c r="O10" s="1015">
        <f ca="1">SUMIF(Supplier!$A$3660:$E$3688,s!N10,Supplier!$E$3660:$E$3688)</f>
        <v>0</v>
      </c>
      <c r="P10" s="1015">
        <f ca="1">SUMIF(Supplier!$A$3660:$E$3688,s!O10,Supplier!$E$3660:$E$3688)</f>
        <v>0</v>
      </c>
      <c r="Q10" s="1015">
        <f ca="1">SUMIF(Supplier!$A$3660:$E$3688,s!P10,Supplier!$E$3660:$E$3688)</f>
        <v>0</v>
      </c>
      <c r="R10" s="1014"/>
      <c r="S10" s="1014"/>
      <c r="T10" s="1014"/>
      <c r="U10" s="1014"/>
      <c r="V10" s="1014"/>
      <c r="W10" s="1014"/>
      <c r="X10" s="1014"/>
      <c r="Y10" s="1014"/>
      <c r="Z10" s="1014"/>
      <c r="AA10" s="1014"/>
      <c r="AB10" s="1014"/>
      <c r="AC10" s="1014"/>
      <c r="AD10" s="1014"/>
      <c r="AE10" s="1014"/>
      <c r="AF10" s="1014"/>
      <c r="AG10" s="1014"/>
      <c r="AH10" s="1014"/>
      <c r="AI10" s="1014"/>
      <c r="AJ10" s="1014"/>
    </row>
    <row r="11" spans="1:56" ht="26.25" x14ac:dyDescent="0.4">
      <c r="A11" s="1010" t="s">
        <v>10076</v>
      </c>
      <c r="B11" s="1015">
        <f>SUMIFS(Supplier!E3669:E3704,Supplier!C3669:C3704,s!A11,Supplier!B3669:B3704,s!$B$1)</f>
        <v>0</v>
      </c>
      <c r="C11" s="1015">
        <f>SUMIFS(Supplier!F3669:F3704,Supplier!D3669:D3704,s!B11,Supplier!C3669:C3704,s!$B$1)</f>
        <v>0</v>
      </c>
      <c r="D11" s="1015">
        <f>SUMIFS(Supplier!G3669:G3704,Supplier!E3669:E3704,s!C11,Supplier!D3669:D3704,s!$B$1)</f>
        <v>0</v>
      </c>
      <c r="E11" s="1015">
        <f>SUMIFS(Supplier!H3669:H3704,Supplier!F3669:F3704,s!D11,Supplier!E3669:E3704,s!$B$1)</f>
        <v>0</v>
      </c>
      <c r="F11" s="1015">
        <f>SUMIFS(Supplier!I3669:I3704,Supplier!G3669:G3704,s!E11,Supplier!F3669:F3704,s!$B$1)</f>
        <v>0</v>
      </c>
      <c r="G11" s="1015">
        <f>SUMIFS(Supplier!J3669:J3704,Supplier!H3669:H3704,s!F11,Supplier!G3669:G3704,s!$B$1)</f>
        <v>0</v>
      </c>
      <c r="H11" s="1015">
        <f ca="1">SUMIFS(Supplier!K3669:K3704,Supplier!I3669:I3704,s!G11,Supplier!H3669:H3704,s!$B$1)</f>
        <v>0</v>
      </c>
      <c r="I11" s="1015">
        <f ca="1">SUMIFS(Supplier!L3669:L3704,Supplier!J3669:J3704,s!H11,Supplier!I3669:I3704,s!$B$1)</f>
        <v>0</v>
      </c>
      <c r="J11" s="1015">
        <f ca="1">SUMIFS(Supplier!M3669:M3704,Supplier!K3669:K3704,s!I11,Supplier!J3669:J3704,s!$B$1)</f>
        <v>0</v>
      </c>
      <c r="K11" s="1015">
        <f ca="1">SUMIFS(Supplier!N3669:N3704,Supplier!L3669:L3704,s!J11,Supplier!K3669:K3704,s!$B$1)</f>
        <v>0</v>
      </c>
      <c r="L11" s="1015">
        <f ca="1">SUMIF(Supplier!$A$3660:$E$3688,s!K11,Supplier!$E$3660:$E$3688)</f>
        <v>0</v>
      </c>
      <c r="M11" s="1015">
        <f ca="1">SUMIF(Supplier!$A$3660:$E$3688,s!L11,Supplier!$E$3660:$E$3688)</f>
        <v>0</v>
      </c>
      <c r="N11" s="1015">
        <f ca="1">SUMIF(Supplier!$A$3660:$E$3688,s!M11,Supplier!$E$3660:$E$3688)</f>
        <v>0</v>
      </c>
      <c r="O11" s="1015">
        <f ca="1">SUMIF(Supplier!$A$3660:$E$3688,s!N11,Supplier!$E$3660:$E$3688)</f>
        <v>0</v>
      </c>
      <c r="P11" s="1015">
        <f ca="1">SUMIF(Supplier!$A$3660:$E$3688,s!O11,Supplier!$E$3660:$E$3688)</f>
        <v>0</v>
      </c>
      <c r="Q11" s="1015">
        <f ca="1">SUMIF(Supplier!$A$3660:$E$3688,s!P11,Supplier!$E$3660:$E$3688)</f>
        <v>0</v>
      </c>
      <c r="R11" s="1014"/>
      <c r="S11" s="1014"/>
      <c r="T11" s="1014"/>
      <c r="U11" s="1014"/>
      <c r="V11" s="1014"/>
      <c r="W11" s="1014"/>
      <c r="X11" s="1014"/>
      <c r="Y11" s="1014"/>
      <c r="Z11" s="1014"/>
      <c r="AA11" s="1014"/>
      <c r="AB11" s="1014"/>
      <c r="AC11" s="1014"/>
      <c r="AD11" s="1014"/>
      <c r="AE11" s="1014"/>
      <c r="AF11" s="1014"/>
      <c r="AG11" s="1014"/>
      <c r="AH11" s="1014"/>
      <c r="AI11" s="1014"/>
      <c r="AJ11" s="1014"/>
    </row>
    <row r="12" spans="1:56" ht="26.25" x14ac:dyDescent="0.4">
      <c r="A12" s="1010" t="s">
        <v>7886</v>
      </c>
      <c r="B12" s="1015">
        <f>SUMIFS(Supplier!E3670:E3705,Supplier!C3670:C3705,s!A12,Supplier!B3670:B3705,s!$B$1)</f>
        <v>0</v>
      </c>
      <c r="C12" s="1015">
        <f>SUMIFS(Supplier!F3670:F3705,Supplier!D3670:D3705,s!B12,Supplier!C3670:C3705,s!$B$1)</f>
        <v>0</v>
      </c>
      <c r="D12" s="1015">
        <f>SUMIFS(Supplier!G3670:G3705,Supplier!E3670:E3705,s!C12,Supplier!D3670:D3705,s!$B$1)</f>
        <v>0</v>
      </c>
      <c r="E12" s="1015">
        <f>SUMIFS(Supplier!H3670:H3705,Supplier!F3670:F3705,s!D12,Supplier!E3670:E3705,s!$B$1)</f>
        <v>0</v>
      </c>
      <c r="F12" s="1015">
        <f>SUMIFS(Supplier!I3670:I3705,Supplier!G3670:G3705,s!E12,Supplier!F3670:F3705,s!$B$1)</f>
        <v>0</v>
      </c>
      <c r="G12" s="1015">
        <f>SUMIFS(Supplier!J3670:J3705,Supplier!H3670:H3705,s!F12,Supplier!G3670:G3705,s!$B$1)</f>
        <v>0</v>
      </c>
      <c r="H12" s="1015">
        <f ca="1">SUMIFS(Supplier!K3670:K3705,Supplier!I3670:I3705,s!G12,Supplier!H3670:H3705,s!$B$1)</f>
        <v>0</v>
      </c>
      <c r="I12" s="1015">
        <f ca="1">SUMIFS(Supplier!L3670:L3705,Supplier!J3670:J3705,s!H12,Supplier!I3670:I3705,s!$B$1)</f>
        <v>0</v>
      </c>
      <c r="J12" s="1015">
        <f ca="1">SUMIFS(Supplier!M3670:M3705,Supplier!K3670:K3705,s!I12,Supplier!J3670:J3705,s!$B$1)</f>
        <v>0</v>
      </c>
      <c r="K12" s="1015">
        <f ca="1">SUMIFS(Supplier!N3670:N3705,Supplier!L3670:L3705,s!J12,Supplier!K3670:K3705,s!$B$1)</f>
        <v>0</v>
      </c>
      <c r="L12" s="1015">
        <f ca="1">SUMIF(Supplier!$A$3660:$E$3688,s!K12,Supplier!$E$3660:$E$3688)</f>
        <v>0</v>
      </c>
      <c r="M12" s="1015">
        <f ca="1">SUMIF(Supplier!$A$3660:$E$3688,s!L12,Supplier!$E$3660:$E$3688)</f>
        <v>0</v>
      </c>
      <c r="N12" s="1015">
        <f ca="1">SUMIF(Supplier!$A$3660:$E$3688,s!M12,Supplier!$E$3660:$E$3688)</f>
        <v>0</v>
      </c>
      <c r="O12" s="1015">
        <f ca="1">SUMIF(Supplier!$A$3660:$E$3688,s!N12,Supplier!$E$3660:$E$3688)</f>
        <v>0</v>
      </c>
      <c r="P12" s="1015">
        <f ca="1">SUMIF(Supplier!$A$3660:$E$3688,s!O12,Supplier!$E$3660:$E$3688)</f>
        <v>0</v>
      </c>
      <c r="Q12" s="1015">
        <f ca="1">SUMIF(Supplier!$A$3660:$E$3688,s!P12,Supplier!$E$3660:$E$3688)</f>
        <v>0</v>
      </c>
      <c r="R12" s="1014"/>
      <c r="S12" s="1014"/>
      <c r="T12" s="1014"/>
      <c r="U12" s="1014"/>
      <c r="V12" s="1014"/>
      <c r="W12" s="1014"/>
      <c r="X12" s="1014"/>
      <c r="Y12" s="1014"/>
      <c r="Z12" s="1014"/>
      <c r="AA12" s="1014"/>
      <c r="AB12" s="1014"/>
      <c r="AC12" s="1014"/>
      <c r="AD12" s="1014"/>
      <c r="AE12" s="1014"/>
      <c r="AF12" s="1014"/>
      <c r="AG12" s="1014"/>
      <c r="AH12" s="1014"/>
      <c r="AI12" s="1014"/>
      <c r="AJ12" s="1014"/>
    </row>
    <row r="13" spans="1:56" ht="26.25" x14ac:dyDescent="0.4">
      <c r="A13" s="1010" t="s">
        <v>9516</v>
      </c>
      <c r="B13" s="1015">
        <f>SUMIFS(Supplier!E3671:E3718,Supplier!C3671:C3718,s!A13,Supplier!B3671:B3718,s!$B$1)</f>
        <v>0</v>
      </c>
      <c r="C13" s="1015">
        <f>SUMIFS(Supplier!F3671:F3718,Supplier!D3671:D3718,s!B13,Supplier!C3671:C3718,s!$B$1)</f>
        <v>0</v>
      </c>
      <c r="D13" s="1015">
        <f>SUMIFS(Supplier!G3671:G3718,Supplier!E3671:E3718,s!C13,Supplier!D3671:D3718,s!$B$1)</f>
        <v>0</v>
      </c>
      <c r="E13" s="1015">
        <f>SUMIFS(Supplier!H3671:H3718,Supplier!F3671:F3718,s!D13,Supplier!E3671:E3718,s!$B$1)</f>
        <v>0</v>
      </c>
      <c r="F13" s="1015">
        <f>SUMIFS(Supplier!I3671:I3718,Supplier!G3671:G3718,s!E13,Supplier!F3671:F3718,s!$B$1)</f>
        <v>0</v>
      </c>
      <c r="G13" s="1015">
        <f>SUMIFS(Supplier!J3671:J3718,Supplier!H3671:H3718,s!F13,Supplier!G3671:G3718,s!$B$1)</f>
        <v>0</v>
      </c>
      <c r="H13" s="1015">
        <f ca="1">SUMIFS(Supplier!K3671:K3718,Supplier!I3671:I3718,s!G13,Supplier!H3671:H3718,s!$B$1)</f>
        <v>0</v>
      </c>
      <c r="I13" s="1015">
        <f ca="1">SUMIFS(Supplier!L3671:L3718,Supplier!J3671:J3718,s!H13,Supplier!I3671:I3718,s!$B$1)</f>
        <v>0</v>
      </c>
      <c r="J13" s="1015">
        <f ca="1">SUMIFS(Supplier!M3671:M3718,Supplier!K3671:K3718,s!I13,Supplier!J3671:J3718,s!$B$1)</f>
        <v>0</v>
      </c>
      <c r="K13" s="1015">
        <f ca="1">SUMIFS(Supplier!N3671:N3718,Supplier!L3671:L3718,s!J13,Supplier!K3671:K3718,s!$B$1)</f>
        <v>0</v>
      </c>
      <c r="L13" s="1015">
        <f ca="1">SUMIF(Supplier!$A$3660:$E$3688,s!K13,Supplier!$E$3660:$E$3688)</f>
        <v>0</v>
      </c>
      <c r="M13" s="1015">
        <f ca="1">SUMIF(Supplier!$A$3660:$E$3688,s!L13,Supplier!$E$3660:$E$3688)</f>
        <v>0</v>
      </c>
      <c r="N13" s="1015">
        <f ca="1">SUMIF(Supplier!$A$3660:$E$3688,s!M13,Supplier!$E$3660:$E$3688)</f>
        <v>0</v>
      </c>
      <c r="O13" s="1015">
        <f ca="1">SUMIF(Supplier!$A$3660:$E$3688,s!N13,Supplier!$E$3660:$E$3688)</f>
        <v>0</v>
      </c>
      <c r="P13" s="1015">
        <f ca="1">SUMIF(Supplier!$A$3660:$E$3688,s!O13,Supplier!$E$3660:$E$3688)</f>
        <v>0</v>
      </c>
      <c r="Q13" s="1015">
        <f ca="1">SUMIF(Supplier!$A$3660:$E$3688,s!P13,Supplier!$E$3660:$E$3688)</f>
        <v>0</v>
      </c>
      <c r="R13" s="1014"/>
      <c r="S13" s="1014"/>
      <c r="T13" s="1014"/>
      <c r="U13" s="1014"/>
      <c r="V13" s="1014"/>
      <c r="W13" s="1014"/>
      <c r="X13" s="1014"/>
      <c r="Y13" s="1014"/>
      <c r="Z13" s="1014"/>
      <c r="AA13" s="1014"/>
      <c r="AB13" s="1014"/>
      <c r="AC13" s="1014"/>
      <c r="AD13" s="1014"/>
      <c r="AE13" s="1014"/>
      <c r="AF13" s="1014"/>
      <c r="AG13" s="1014"/>
      <c r="AH13" s="1014"/>
      <c r="AI13" s="1014"/>
      <c r="AJ13" s="1014"/>
    </row>
    <row r="14" spans="1:56" ht="26.25" x14ac:dyDescent="0.4">
      <c r="A14" s="1010" t="s">
        <v>10260</v>
      </c>
      <c r="B14" s="1015">
        <f>SUMIFS(Supplier!E3672:E3719,Supplier!C3672:C3719,s!A14,Supplier!B3672:B3719,s!$B$1)</f>
        <v>0</v>
      </c>
      <c r="C14" s="1015">
        <f>SUMIFS(Supplier!F3672:F3719,Supplier!D3672:D3719,s!B14,Supplier!C3672:C3719,s!$B$1)</f>
        <v>0</v>
      </c>
      <c r="D14" s="1015">
        <f>SUMIFS(Supplier!G3672:G3719,Supplier!E3672:E3719,s!C14,Supplier!D3672:D3719,s!$B$1)</f>
        <v>0</v>
      </c>
      <c r="E14" s="1015">
        <f>SUMIFS(Supplier!H3672:H3719,Supplier!F3672:F3719,s!D14,Supplier!E3672:E3719,s!$B$1)</f>
        <v>0</v>
      </c>
      <c r="F14" s="1015">
        <f>SUMIFS(Supplier!I3672:I3719,Supplier!G3672:G3719,s!E14,Supplier!F3672:F3719,s!$B$1)</f>
        <v>0</v>
      </c>
      <c r="G14" s="1015">
        <f>SUMIFS(Supplier!J3672:J3719,Supplier!H3672:H3719,s!F14,Supplier!G3672:G3719,s!$B$1)</f>
        <v>0</v>
      </c>
      <c r="H14" s="1015">
        <f ca="1">SUMIFS(Supplier!K3672:K3719,Supplier!I3672:I3719,s!G14,Supplier!H3672:H3719,s!$B$1)</f>
        <v>0</v>
      </c>
      <c r="I14" s="1015">
        <f ca="1">SUMIFS(Supplier!L3672:L3719,Supplier!J3672:J3719,s!H14,Supplier!I3672:I3719,s!$B$1)</f>
        <v>0</v>
      </c>
      <c r="J14" s="1015">
        <f ca="1">SUMIFS(Supplier!M3672:M3719,Supplier!K3672:K3719,s!I14,Supplier!J3672:J3719,s!$B$1)</f>
        <v>0</v>
      </c>
      <c r="K14" s="1015">
        <f ca="1">SUMIFS(Supplier!N3672:N3719,Supplier!L3672:L3719,s!J14,Supplier!K3672:K3719,s!$B$1)</f>
        <v>0</v>
      </c>
      <c r="L14" s="1015">
        <f ca="1">SUMIF(Supplier!$A$3660:$E$3688,s!K14,Supplier!$E$3660:$E$3688)</f>
        <v>0</v>
      </c>
      <c r="M14" s="1015">
        <f ca="1">SUMIF(Supplier!$A$3660:$E$3688,s!L14,Supplier!$E$3660:$E$3688)</f>
        <v>0</v>
      </c>
      <c r="N14" s="1015">
        <f ca="1">SUMIF(Supplier!$A$3660:$E$3688,s!M14,Supplier!$E$3660:$E$3688)</f>
        <v>0</v>
      </c>
      <c r="O14" s="1015">
        <f ca="1">SUMIF(Supplier!$A$3660:$E$3688,s!N14,Supplier!$E$3660:$E$3688)</f>
        <v>0</v>
      </c>
      <c r="P14" s="1015">
        <f ca="1">SUMIF(Supplier!$A$3660:$E$3688,s!O14,Supplier!$E$3660:$E$3688)</f>
        <v>0</v>
      </c>
      <c r="Q14" s="1015">
        <f ca="1">SUMIF(Supplier!$A$3660:$E$3688,s!P14,Supplier!$E$3660:$E$3688)</f>
        <v>0</v>
      </c>
      <c r="R14" s="1014"/>
      <c r="S14" s="1014"/>
      <c r="T14" s="1014"/>
      <c r="U14" s="1014"/>
      <c r="V14" s="1014"/>
      <c r="W14" s="1014"/>
      <c r="X14" s="1014"/>
      <c r="Y14" s="1014"/>
      <c r="Z14" s="1014"/>
      <c r="AA14" s="1014"/>
      <c r="AB14" s="1014"/>
      <c r="AC14" s="1014"/>
      <c r="AD14" s="1014"/>
      <c r="AE14" s="1014"/>
      <c r="AF14" s="1014"/>
      <c r="AG14" s="1014"/>
      <c r="AH14" s="1014"/>
      <c r="AI14" s="1014"/>
      <c r="AJ14" s="1014"/>
    </row>
    <row r="15" spans="1:56" ht="26.25" x14ac:dyDescent="0.4">
      <c r="A15" s="1010" t="s">
        <v>10604</v>
      </c>
      <c r="B15" s="1015">
        <f>SUMIFS(Supplier!E3673:E3720,Supplier!C3673:C3720,s!A15,Supplier!B3673:B3720,s!$B$1)</f>
        <v>0</v>
      </c>
      <c r="C15" s="1015">
        <f>SUMIFS(Supplier!F3673:F3720,Supplier!D3673:D3720,s!B15,Supplier!C3673:C3720,s!$B$1)</f>
        <v>0</v>
      </c>
      <c r="D15" s="1015">
        <f>SUMIFS(Supplier!G3673:G3720,Supplier!E3673:E3720,s!C15,Supplier!D3673:D3720,s!$B$1)</f>
        <v>0</v>
      </c>
      <c r="E15" s="1015">
        <f>SUMIFS(Supplier!H3673:H3720,Supplier!F3673:F3720,s!D15,Supplier!E3673:E3720,s!$B$1)</f>
        <v>0</v>
      </c>
      <c r="F15" s="1015">
        <f>SUMIFS(Supplier!I3673:I3720,Supplier!G3673:G3720,s!E15,Supplier!F3673:F3720,s!$B$1)</f>
        <v>0</v>
      </c>
      <c r="G15" s="1015">
        <f>SUMIFS(Supplier!J3673:J3720,Supplier!H3673:H3720,s!F15,Supplier!G3673:G3720,s!$B$1)</f>
        <v>0</v>
      </c>
      <c r="H15" s="1015">
        <f ca="1">SUMIFS(Supplier!K3673:K3720,Supplier!I3673:I3720,s!G15,Supplier!H3673:H3720,s!$B$1)</f>
        <v>0</v>
      </c>
      <c r="I15" s="1015">
        <f ca="1">SUMIFS(Supplier!L3673:L3720,Supplier!J3673:J3720,s!H15,Supplier!I3673:I3720,s!$B$1)</f>
        <v>0</v>
      </c>
      <c r="J15" s="1015">
        <f ca="1">SUMIFS(Supplier!M3673:M3720,Supplier!K3673:K3720,s!I15,Supplier!J3673:J3720,s!$B$1)</f>
        <v>0</v>
      </c>
      <c r="K15" s="1015">
        <f ca="1">SUMIFS(Supplier!N3673:N3720,Supplier!L3673:L3720,s!J15,Supplier!K3673:K3720,s!$B$1)</f>
        <v>0</v>
      </c>
      <c r="L15" s="1015">
        <f ca="1">SUMIF(Supplier!$A$3660:$E$3688,s!K15,Supplier!$E$3660:$E$3688)</f>
        <v>0</v>
      </c>
      <c r="M15" s="1015">
        <f ca="1">SUMIF(Supplier!$A$3660:$E$3688,s!L15,Supplier!$E$3660:$E$3688)</f>
        <v>0</v>
      </c>
      <c r="N15" s="1015">
        <f ca="1">SUMIF(Supplier!$A$3660:$E$3688,s!M15,Supplier!$E$3660:$E$3688)</f>
        <v>0</v>
      </c>
      <c r="O15" s="1015">
        <f ca="1">SUMIF(Supplier!$A$3660:$E$3688,s!N15,Supplier!$E$3660:$E$3688)</f>
        <v>0</v>
      </c>
      <c r="P15" s="1015">
        <f ca="1">SUMIF(Supplier!$A$3660:$E$3688,s!O15,Supplier!$E$3660:$E$3688)</f>
        <v>0</v>
      </c>
      <c r="Q15" s="1015">
        <f ca="1">SUMIF(Supplier!$A$3660:$E$3688,s!P15,Supplier!$E$3660:$E$3688)</f>
        <v>0</v>
      </c>
      <c r="R15" s="1014"/>
      <c r="S15" s="1014"/>
      <c r="T15" s="1014"/>
      <c r="U15" s="1014"/>
      <c r="V15" s="1014"/>
      <c r="W15" s="1014"/>
      <c r="X15" s="1014"/>
      <c r="Y15" s="1014"/>
      <c r="Z15" s="1014"/>
      <c r="AA15" s="1014"/>
      <c r="AB15" s="1014"/>
      <c r="AC15" s="1014"/>
      <c r="AD15" s="1014"/>
      <c r="AE15" s="1014"/>
      <c r="AF15" s="1014"/>
      <c r="AG15" s="1014"/>
      <c r="AH15" s="1014"/>
      <c r="AI15" s="1014"/>
      <c r="AJ15" s="1014"/>
    </row>
    <row r="16" spans="1:56" ht="26.25" x14ac:dyDescent="0.4">
      <c r="A16" s="1010" t="s">
        <v>10405</v>
      </c>
      <c r="B16" s="1015">
        <f>SUMIFS(Supplier!E3674:E3721,Supplier!C3674:C3721,s!A16,Supplier!B3674:B3721,s!$B$1)</f>
        <v>0</v>
      </c>
      <c r="C16" s="1015">
        <f>SUMIFS(Supplier!F3674:F3721,Supplier!D3674:D3721,s!B16,Supplier!C3674:C3721,s!$B$1)</f>
        <v>0</v>
      </c>
      <c r="D16" s="1015">
        <f>SUMIFS(Supplier!G3674:G3721,Supplier!E3674:E3721,s!C16,Supplier!D3674:D3721,s!$B$1)</f>
        <v>0</v>
      </c>
      <c r="E16" s="1015">
        <f>SUMIFS(Supplier!H3674:H3721,Supplier!F3674:F3721,s!D16,Supplier!E3674:E3721,s!$B$1)</f>
        <v>0</v>
      </c>
      <c r="F16" s="1015">
        <f>SUMIFS(Supplier!I3674:I3721,Supplier!G3674:G3721,s!E16,Supplier!F3674:F3721,s!$B$1)</f>
        <v>0</v>
      </c>
      <c r="G16" s="1015">
        <f>SUMIFS(Supplier!J3674:J3721,Supplier!H3674:H3721,s!F16,Supplier!G3674:G3721,s!$B$1)</f>
        <v>0</v>
      </c>
      <c r="H16" s="1015">
        <f ca="1">SUMIFS(Supplier!K3674:K3721,Supplier!I3674:I3721,s!G16,Supplier!H3674:H3721,s!$B$1)</f>
        <v>0</v>
      </c>
      <c r="I16" s="1015">
        <f ca="1">SUMIFS(Supplier!L3674:L3721,Supplier!J3674:J3721,s!H16,Supplier!I3674:I3721,s!$B$1)</f>
        <v>0</v>
      </c>
      <c r="J16" s="1015">
        <f ca="1">SUMIFS(Supplier!M3674:M3721,Supplier!K3674:K3721,s!I16,Supplier!J3674:J3721,s!$B$1)</f>
        <v>0</v>
      </c>
      <c r="K16" s="1015">
        <f ca="1">SUMIFS(Supplier!N3674:N3721,Supplier!L3674:L3721,s!J16,Supplier!K3674:K3721,s!$B$1)</f>
        <v>0</v>
      </c>
      <c r="L16" s="1015">
        <f ca="1">SUMIF(Supplier!$A$3660:$E$3688,s!K16,Supplier!$E$3660:$E$3688)</f>
        <v>0</v>
      </c>
      <c r="M16" s="1015">
        <f ca="1">SUMIF(Supplier!$A$3660:$E$3688,s!L16,Supplier!$E$3660:$E$3688)</f>
        <v>0</v>
      </c>
      <c r="N16" s="1015">
        <f ca="1">SUMIF(Supplier!$A$3660:$E$3688,s!M16,Supplier!$E$3660:$E$3688)</f>
        <v>0</v>
      </c>
      <c r="O16" s="1015">
        <f ca="1">SUMIF(Supplier!$A$3660:$E$3688,s!N16,Supplier!$E$3660:$E$3688)</f>
        <v>0</v>
      </c>
      <c r="P16" s="1015">
        <f ca="1">SUMIF(Supplier!$A$3660:$E$3688,s!O16,Supplier!$E$3660:$E$3688)</f>
        <v>0</v>
      </c>
      <c r="Q16" s="1015">
        <f ca="1">SUMIF(Supplier!$A$3660:$E$3688,s!P16,Supplier!$E$3660:$E$3688)</f>
        <v>0</v>
      </c>
      <c r="R16" s="1014"/>
      <c r="S16" s="1014"/>
      <c r="T16" s="1014"/>
      <c r="U16" s="1014"/>
      <c r="V16" s="1014"/>
      <c r="W16" s="1014"/>
      <c r="X16" s="1014"/>
      <c r="Y16" s="1014"/>
      <c r="Z16" s="1014"/>
      <c r="AA16" s="1014"/>
      <c r="AB16" s="1014"/>
      <c r="AC16" s="1014"/>
      <c r="AD16" s="1014"/>
      <c r="AE16" s="1014"/>
      <c r="AF16" s="1014"/>
      <c r="AG16" s="1014"/>
      <c r="AH16" s="1014"/>
      <c r="AI16" s="1014"/>
      <c r="AJ16" s="1014"/>
    </row>
    <row r="17" spans="1:36" ht="26.25" x14ac:dyDescent="0.4">
      <c r="A17" s="1010" t="s">
        <v>10341</v>
      </c>
      <c r="B17" s="1015">
        <f>SUMIFS(Supplier!E3675:E3724,Supplier!C3675:C3724,s!A17,Supplier!B3675:B3724,s!$B$1)</f>
        <v>0</v>
      </c>
      <c r="C17" s="1015">
        <f>SUMIFS(Supplier!F3675:F3724,Supplier!D3675:D3724,s!B17,Supplier!C3675:C3724,s!$B$1)</f>
        <v>0</v>
      </c>
      <c r="D17" s="1015">
        <f>SUMIFS(Supplier!G3675:G3724,Supplier!E3675:E3724,s!C17,Supplier!D3675:D3724,s!$B$1)</f>
        <v>0</v>
      </c>
      <c r="E17" s="1015">
        <f>SUMIFS(Supplier!H3675:H3724,Supplier!F3675:F3724,s!D17,Supplier!E3675:E3724,s!$B$1)</f>
        <v>0</v>
      </c>
      <c r="F17" s="1015">
        <f>SUMIFS(Supplier!I3675:I3724,Supplier!G3675:G3724,s!E17,Supplier!F3675:F3724,s!$B$1)</f>
        <v>0</v>
      </c>
      <c r="G17" s="1015">
        <f>SUMIFS(Supplier!J3675:J3724,Supplier!H3675:H3724,s!F17,Supplier!G3675:G3724,s!$B$1)</f>
        <v>0</v>
      </c>
      <c r="H17" s="1015">
        <f ca="1">SUMIFS(Supplier!K3675:K3724,Supplier!I3675:I3724,s!G17,Supplier!H3675:H3724,s!$B$1)</f>
        <v>0</v>
      </c>
      <c r="I17" s="1015">
        <f ca="1">SUMIFS(Supplier!L3675:L3724,Supplier!J3675:J3724,s!H17,Supplier!I3675:I3724,s!$B$1)</f>
        <v>0</v>
      </c>
      <c r="J17" s="1015">
        <f ca="1">SUMIFS(Supplier!M3675:M3724,Supplier!K3675:K3724,s!I17,Supplier!J3675:J3724,s!$B$1)</f>
        <v>0</v>
      </c>
      <c r="K17" s="1015">
        <f ca="1">SUMIFS(Supplier!N3675:N3724,Supplier!L3675:L3724,s!J17,Supplier!K3675:K3724,s!$B$1)</f>
        <v>0</v>
      </c>
      <c r="L17" s="1014"/>
      <c r="M17" s="1014"/>
      <c r="N17" s="1014"/>
      <c r="O17" s="1014"/>
      <c r="P17" s="1014"/>
      <c r="Q17" s="1014"/>
      <c r="R17" s="1014"/>
      <c r="S17" s="1014"/>
      <c r="T17" s="1014"/>
      <c r="U17" s="1014"/>
      <c r="V17" s="1014"/>
      <c r="W17" s="1014"/>
      <c r="X17" s="1014"/>
      <c r="Y17" s="1014"/>
      <c r="Z17" s="1014"/>
      <c r="AA17" s="1014"/>
      <c r="AB17" s="1014"/>
      <c r="AC17" s="1014"/>
      <c r="AD17" s="1014"/>
      <c r="AE17" s="1014"/>
      <c r="AF17" s="1014"/>
      <c r="AG17" s="1014"/>
      <c r="AH17" s="1014"/>
      <c r="AI17" s="1014"/>
      <c r="AJ17" s="1014"/>
    </row>
    <row r="18" spans="1:36" ht="26.25" x14ac:dyDescent="0.4">
      <c r="A18" s="1010" t="s">
        <v>9615</v>
      </c>
      <c r="B18" s="1015">
        <f>SUMIFS(Supplier!E3683:E3725,Supplier!B3683:B3725,s!A18,Supplier!C3683:C3725,s!$B$1)</f>
        <v>0</v>
      </c>
      <c r="C18" s="700"/>
      <c r="D18" s="700"/>
      <c r="E18" s="1014"/>
      <c r="F18" s="1014"/>
      <c r="G18" s="1014"/>
      <c r="H18" s="1014"/>
      <c r="I18" s="1014"/>
      <c r="J18" s="1014"/>
      <c r="K18" s="1014"/>
      <c r="L18" s="1014"/>
      <c r="M18" s="1014"/>
      <c r="N18" s="1014"/>
      <c r="O18" s="1014"/>
      <c r="P18" s="1014"/>
      <c r="Q18" s="1014"/>
      <c r="R18" s="1014"/>
      <c r="S18" s="1014"/>
      <c r="T18" s="1014"/>
      <c r="U18" s="1014"/>
      <c r="V18" s="1014"/>
      <c r="W18" s="1014"/>
      <c r="X18" s="1014"/>
      <c r="Y18" s="1014"/>
      <c r="Z18" s="1014"/>
      <c r="AA18" s="1014"/>
      <c r="AB18" s="1014"/>
      <c r="AC18" s="1014"/>
      <c r="AD18" s="1014"/>
      <c r="AE18" s="1014"/>
      <c r="AF18" s="1014"/>
      <c r="AG18" s="1014"/>
      <c r="AH18" s="1014"/>
      <c r="AI18" s="1014"/>
      <c r="AJ18" s="1014"/>
    </row>
    <row r="19" spans="1:36" ht="26.25" x14ac:dyDescent="0.4">
      <c r="A19" s="1010" t="s">
        <v>10405</v>
      </c>
      <c r="B19" s="1015">
        <f>SUMIFS(Supplier!E3684:E3726,Supplier!B3684:B3726,s!A19,Supplier!C3684:C3726,s!$B$1)</f>
        <v>0</v>
      </c>
      <c r="C19" s="700"/>
      <c r="D19" s="700"/>
      <c r="E19" s="1014"/>
      <c r="F19" s="1014"/>
      <c r="G19" s="1014"/>
      <c r="H19" s="1014"/>
      <c r="I19" s="1014"/>
      <c r="J19" s="1014"/>
      <c r="K19" s="1014"/>
      <c r="L19" s="1014"/>
      <c r="M19" s="1014"/>
      <c r="N19" s="1014"/>
      <c r="O19" s="1014"/>
      <c r="P19" s="1014"/>
      <c r="Q19" s="1014"/>
      <c r="R19" s="1014"/>
      <c r="S19" s="1014"/>
      <c r="T19" s="1014"/>
      <c r="U19" s="1014"/>
      <c r="V19" s="1014"/>
      <c r="W19" s="1014"/>
      <c r="X19" s="1014"/>
      <c r="Y19" s="1014"/>
      <c r="Z19" s="1014"/>
      <c r="AA19" s="1014"/>
      <c r="AB19" s="1014"/>
      <c r="AC19" s="1014"/>
      <c r="AD19" s="1014"/>
      <c r="AE19" s="1014"/>
      <c r="AF19" s="1014"/>
      <c r="AG19" s="1014"/>
      <c r="AH19" s="1014"/>
      <c r="AI19" s="1014"/>
      <c r="AJ19" s="1014"/>
    </row>
    <row r="20" spans="1:36" ht="26.25" x14ac:dyDescent="0.4">
      <c r="A20" s="1010" t="s">
        <v>9754</v>
      </c>
      <c r="B20" s="1015">
        <f>SUMIFS(Supplier!E3685:E3729,Supplier!C3685:C3729,s!A20,Supplier!B3685:B3729,s!$B$1)</f>
        <v>0</v>
      </c>
      <c r="C20" s="700"/>
      <c r="D20" s="700"/>
      <c r="E20" s="1014"/>
      <c r="F20" s="1014"/>
      <c r="G20" s="1014"/>
      <c r="H20" s="1014"/>
      <c r="I20" s="1014"/>
      <c r="J20" s="1014"/>
      <c r="K20" s="1014"/>
      <c r="L20" s="1014"/>
      <c r="M20" s="1014"/>
      <c r="N20" s="1014"/>
      <c r="O20" s="1014"/>
      <c r="P20" s="1014"/>
      <c r="Q20" s="1014"/>
      <c r="R20" s="1014"/>
      <c r="S20" s="1014"/>
      <c r="T20" s="1014"/>
      <c r="U20" s="1014"/>
      <c r="V20" s="1014"/>
      <c r="W20" s="1014"/>
      <c r="X20" s="1014"/>
      <c r="Y20" s="1014"/>
      <c r="Z20" s="1014"/>
      <c r="AA20" s="1014"/>
      <c r="AB20" s="1014"/>
      <c r="AC20" s="1014"/>
      <c r="AD20" s="1014"/>
      <c r="AE20" s="1014"/>
      <c r="AF20" s="1014"/>
      <c r="AG20" s="1014"/>
      <c r="AH20" s="1014"/>
      <c r="AI20" s="1014"/>
      <c r="AJ20" s="1014"/>
    </row>
    <row r="21" spans="1:36" ht="26.25" x14ac:dyDescent="0.4">
      <c r="A21" s="1010" t="s">
        <v>10260</v>
      </c>
      <c r="B21" s="1015">
        <f>SUMIFS(Supplier!E3686:E3730,Supplier!C3686:C3730,s!A21,Supplier!B3686:B3730,s!$B$1)</f>
        <v>0</v>
      </c>
      <c r="C21" s="700"/>
      <c r="D21" s="700"/>
      <c r="E21" s="1014"/>
      <c r="F21" s="1014"/>
      <c r="G21" s="1014"/>
      <c r="H21" s="1014"/>
      <c r="I21" s="1014"/>
      <c r="J21" s="1014"/>
      <c r="K21" s="1014"/>
      <c r="L21" s="1014"/>
      <c r="M21" s="1014"/>
      <c r="N21" s="1014"/>
      <c r="O21" s="1014"/>
      <c r="P21" s="1014"/>
      <c r="Q21" s="1014"/>
      <c r="R21" s="1014"/>
      <c r="S21" s="1014"/>
      <c r="T21" s="1014"/>
      <c r="U21" s="1014"/>
      <c r="V21" s="1014"/>
      <c r="W21" s="1014"/>
      <c r="X21" s="1014"/>
      <c r="Y21" s="1014"/>
      <c r="Z21" s="1014"/>
      <c r="AA21" s="1014"/>
      <c r="AB21" s="1014"/>
      <c r="AC21" s="1014"/>
      <c r="AD21" s="1014"/>
      <c r="AE21" s="1014"/>
      <c r="AF21" s="1014"/>
      <c r="AG21" s="1014"/>
      <c r="AH21" s="1014"/>
      <c r="AI21" s="1014"/>
      <c r="AJ21" s="1014"/>
    </row>
    <row r="22" spans="1:36" ht="26.25" x14ac:dyDescent="0.4">
      <c r="A22" s="1010" t="s">
        <v>10604</v>
      </c>
      <c r="B22" s="1015">
        <f>SUMIFS(Supplier!E3687:E3731,Supplier!C3687:C3731,s!A22,Supplier!B3687:B3731,s!$B$1)</f>
        <v>0</v>
      </c>
      <c r="C22" s="700"/>
      <c r="D22" s="700"/>
      <c r="E22" s="1014"/>
      <c r="F22" s="1014"/>
      <c r="G22" s="1014"/>
      <c r="H22" s="1014"/>
      <c r="I22" s="1014"/>
      <c r="J22" s="1014"/>
      <c r="K22" s="1014"/>
      <c r="L22" s="1014"/>
      <c r="M22" s="1014"/>
      <c r="N22" s="1014"/>
      <c r="O22" s="1014"/>
      <c r="P22" s="1014"/>
      <c r="Q22" s="1014"/>
      <c r="R22" s="1014"/>
      <c r="S22" s="1014"/>
      <c r="T22" s="1014"/>
      <c r="U22" s="1014"/>
      <c r="V22" s="1014"/>
      <c r="W22" s="1014"/>
      <c r="X22" s="1014"/>
      <c r="Y22" s="1014"/>
      <c r="Z22" s="1014"/>
      <c r="AA22" s="1014"/>
      <c r="AB22" s="1014"/>
      <c r="AC22" s="1014"/>
      <c r="AD22" s="1014"/>
      <c r="AE22" s="1014"/>
      <c r="AF22" s="1014"/>
      <c r="AG22" s="1014"/>
      <c r="AH22" s="1014"/>
      <c r="AI22" s="1014"/>
      <c r="AJ22" s="1014"/>
    </row>
    <row r="23" spans="1:36" ht="26.25" x14ac:dyDescent="0.4">
      <c r="A23" s="1010" t="s">
        <v>10341</v>
      </c>
      <c r="B23" s="1015">
        <f>SUMIFS(Supplier!E3688:E3739,Supplier!C3688:C3739,s!A23,Supplier!B3688:B3739,s!$B$1)</f>
        <v>0</v>
      </c>
      <c r="C23" s="700"/>
      <c r="D23" s="700"/>
      <c r="E23" s="1014"/>
      <c r="F23" s="1014"/>
      <c r="G23" s="1014"/>
      <c r="H23" s="1014"/>
      <c r="I23" s="1014"/>
      <c r="J23" s="1014"/>
      <c r="K23" s="1014"/>
      <c r="L23" s="1014"/>
      <c r="M23" s="1014"/>
      <c r="N23" s="1014"/>
      <c r="O23" s="1014"/>
      <c r="P23" s="1014"/>
      <c r="Q23" s="1014"/>
      <c r="R23" s="1014"/>
      <c r="S23" s="1014"/>
      <c r="T23" s="1014"/>
      <c r="U23" s="1014"/>
      <c r="V23" s="1014"/>
      <c r="W23" s="1014"/>
      <c r="X23" s="1014"/>
      <c r="Y23" s="1014"/>
      <c r="Z23" s="1014"/>
      <c r="AA23" s="1014"/>
      <c r="AB23" s="1014"/>
      <c r="AC23" s="1014"/>
      <c r="AD23" s="1014"/>
      <c r="AE23" s="1014"/>
      <c r="AF23" s="1014"/>
      <c r="AG23" s="1014"/>
      <c r="AH23" s="1014"/>
      <c r="AI23" s="1014"/>
      <c r="AJ23" s="1014"/>
    </row>
    <row r="24" spans="1:36" ht="26.25" x14ac:dyDescent="0.4">
      <c r="A24" s="1010" t="s">
        <v>2281</v>
      </c>
      <c r="B24" s="1015">
        <f>SUMIFS(Supplier!E3694:E3744,Supplier!C3694:C3744,s!A24,Supplier!B3694:B3744,s!$B$1)</f>
        <v>0</v>
      </c>
      <c r="C24" s="700"/>
      <c r="D24" s="700"/>
      <c r="E24" s="1014"/>
      <c r="F24" s="1014"/>
      <c r="G24" s="1014"/>
      <c r="H24" s="1014"/>
      <c r="I24" s="1014"/>
      <c r="J24" s="1014"/>
      <c r="K24" s="1014"/>
      <c r="L24" s="1014"/>
      <c r="M24" s="1014"/>
      <c r="N24" s="1014"/>
      <c r="O24" s="1014"/>
      <c r="P24" s="1014"/>
      <c r="Q24" s="1014"/>
      <c r="R24" s="1014"/>
      <c r="S24" s="1014"/>
      <c r="T24" s="1014"/>
      <c r="U24" s="1014"/>
      <c r="V24" s="1014"/>
      <c r="W24" s="1014"/>
      <c r="X24" s="1014"/>
      <c r="Y24" s="1014"/>
      <c r="Z24" s="1014"/>
      <c r="AA24" s="1014"/>
      <c r="AB24" s="1014"/>
      <c r="AC24" s="1014"/>
      <c r="AD24" s="1014"/>
      <c r="AE24" s="1014"/>
      <c r="AF24" s="1014"/>
      <c r="AG24" s="1014"/>
      <c r="AH24" s="1014"/>
      <c r="AI24" s="1014"/>
      <c r="AJ24" s="1014"/>
    </row>
    <row r="25" spans="1:36" ht="26.25" x14ac:dyDescent="0.4">
      <c r="A25" s="1010" t="s">
        <v>162</v>
      </c>
      <c r="B25" s="1015">
        <f>SUMIFS(Supplier!E3697:E3744,Supplier!C3697:C3744,s!A25,Supplier!B3697:B3744,s!$B$1)</f>
        <v>0</v>
      </c>
      <c r="C25" s="700"/>
      <c r="D25" s="700"/>
      <c r="E25" s="1014"/>
      <c r="F25" s="1014"/>
      <c r="G25" s="1014"/>
      <c r="H25" s="1014"/>
      <c r="I25" s="1014"/>
      <c r="J25" s="1014"/>
      <c r="K25" s="1014"/>
      <c r="L25" s="1014"/>
      <c r="M25" s="1014"/>
      <c r="N25" s="1014"/>
      <c r="O25" s="1014"/>
      <c r="P25" s="1014"/>
      <c r="Q25" s="1014"/>
      <c r="R25" s="1014"/>
      <c r="S25" s="1014"/>
      <c r="T25" s="1014"/>
      <c r="U25" s="1014"/>
      <c r="V25" s="1014"/>
      <c r="W25" s="1014"/>
      <c r="X25" s="1014"/>
      <c r="Y25" s="1014"/>
      <c r="Z25" s="1014"/>
      <c r="AA25" s="1014"/>
      <c r="AB25" s="1014"/>
      <c r="AC25" s="1014"/>
      <c r="AD25" s="1014"/>
      <c r="AE25" s="1014"/>
      <c r="AF25" s="1014"/>
      <c r="AG25" s="1014"/>
      <c r="AH25" s="1014"/>
      <c r="AI25" s="1014"/>
      <c r="AJ25" s="1014"/>
    </row>
    <row r="26" spans="1:36" ht="26.25" x14ac:dyDescent="0.4">
      <c r="A26" s="1010" t="s">
        <v>7943</v>
      </c>
      <c r="B26" s="1015">
        <f>SUMIFS(Supplier!E3698:E3745,Supplier!C3698:C3745,s!A26,Supplier!B3698:B3745,s!$B$1)</f>
        <v>0</v>
      </c>
      <c r="C26" s="700"/>
      <c r="D26" s="700"/>
      <c r="E26" s="1014"/>
      <c r="F26" s="1014"/>
      <c r="G26" s="1014"/>
      <c r="H26" s="1014"/>
      <c r="I26" s="1014"/>
      <c r="J26" s="1014"/>
      <c r="K26" s="1014"/>
      <c r="L26" s="1014"/>
      <c r="M26" s="1014"/>
      <c r="N26" s="1014"/>
      <c r="O26" s="1014"/>
      <c r="P26" s="1014"/>
      <c r="Q26" s="1014"/>
      <c r="R26" s="1014"/>
      <c r="S26" s="1014"/>
      <c r="T26" s="1014"/>
      <c r="U26" s="1014"/>
      <c r="V26" s="1014"/>
      <c r="W26" s="1014"/>
      <c r="X26" s="1014"/>
      <c r="Y26" s="1014"/>
      <c r="Z26" s="1014"/>
      <c r="AA26" s="1014"/>
      <c r="AB26" s="1014"/>
      <c r="AC26" s="1014"/>
      <c r="AD26" s="1014"/>
      <c r="AE26" s="1014"/>
      <c r="AF26" s="1014"/>
      <c r="AG26" s="1014"/>
      <c r="AH26" s="1014"/>
      <c r="AI26" s="1014"/>
      <c r="AJ26" s="1014"/>
    </row>
    <row r="27" spans="1:36" ht="26.25" x14ac:dyDescent="0.4">
      <c r="A27" s="1010" t="s">
        <v>5113</v>
      </c>
      <c r="B27" s="1015">
        <f>SUMIFS(Supplier!E3699:E3751,Supplier!C3699:C3751,s!A27,Supplier!B3699:B3751,s!$B$1)</f>
        <v>0</v>
      </c>
      <c r="C27" s="700"/>
      <c r="D27" s="700"/>
      <c r="E27" s="1014"/>
      <c r="F27" s="1014"/>
      <c r="G27" s="1014"/>
      <c r="H27" s="1014"/>
      <c r="I27" s="1014"/>
      <c r="J27" s="1014"/>
      <c r="K27" s="1014"/>
      <c r="L27" s="1014"/>
      <c r="M27" s="1014"/>
      <c r="N27" s="1014"/>
      <c r="O27" s="1014"/>
      <c r="P27" s="1014"/>
      <c r="Q27" s="1014"/>
      <c r="R27" s="1014"/>
      <c r="S27" s="1014"/>
      <c r="T27" s="1014"/>
      <c r="U27" s="1014"/>
      <c r="V27" s="1014"/>
      <c r="W27" s="1014"/>
      <c r="X27" s="1014"/>
      <c r="Y27" s="1014"/>
      <c r="Z27" s="1014"/>
      <c r="AA27" s="1014"/>
      <c r="AB27" s="1014"/>
      <c r="AC27" s="1014"/>
      <c r="AD27" s="1014"/>
      <c r="AE27" s="1014"/>
      <c r="AF27" s="1014"/>
      <c r="AG27" s="1014"/>
      <c r="AH27" s="1014"/>
      <c r="AI27" s="1014"/>
      <c r="AJ27" s="1014"/>
    </row>
    <row r="28" spans="1:36" ht="26.25" x14ac:dyDescent="0.4">
      <c r="A28" s="1010" t="s">
        <v>8301</v>
      </c>
      <c r="B28" s="1015">
        <f>SUMIFS(Supplier!E3700:E3754,Supplier!C3700:C3754,s!A28,Supplier!B3700:B3754,s!$B$1)</f>
        <v>0</v>
      </c>
      <c r="C28" s="700"/>
      <c r="D28" s="700"/>
      <c r="E28" s="1014"/>
      <c r="F28" s="1014"/>
      <c r="G28" s="1014"/>
      <c r="H28" s="1014"/>
      <c r="I28" s="1014"/>
      <c r="J28" s="1014"/>
      <c r="K28" s="1014"/>
      <c r="L28" s="1014"/>
      <c r="M28" s="1014"/>
      <c r="N28" s="1014"/>
      <c r="O28" s="1014"/>
      <c r="P28" s="1014"/>
      <c r="Q28" s="1014"/>
      <c r="R28" s="1014"/>
      <c r="S28" s="1014"/>
      <c r="T28" s="1014"/>
      <c r="U28" s="1014"/>
      <c r="V28" s="1014"/>
      <c r="W28" s="1014"/>
      <c r="X28" s="1014"/>
      <c r="Y28" s="1014"/>
      <c r="Z28" s="1014"/>
      <c r="AA28" s="1014"/>
      <c r="AB28" s="1014"/>
      <c r="AC28" s="1014"/>
      <c r="AD28" s="1014"/>
      <c r="AE28" s="1014"/>
      <c r="AF28" s="1014"/>
      <c r="AG28" s="1014"/>
      <c r="AH28" s="1014"/>
      <c r="AI28" s="1014"/>
      <c r="AJ28" s="1014"/>
    </row>
    <row r="29" spans="1:36" ht="26.25" x14ac:dyDescent="0.4">
      <c r="A29" s="1010" t="s">
        <v>8803</v>
      </c>
      <c r="B29" s="1015">
        <f>SUMIFS(Supplier!E3701:E3755,Supplier!C3701:C3755,s!A29,Supplier!B3701:B3755,s!$B$1)</f>
        <v>0</v>
      </c>
      <c r="C29" s="700"/>
      <c r="D29" s="700"/>
      <c r="E29" s="1014"/>
      <c r="F29" s="1014"/>
      <c r="G29" s="1014"/>
      <c r="H29" s="1014"/>
      <c r="I29" s="1014"/>
      <c r="J29" s="1014"/>
      <c r="K29" s="1014"/>
      <c r="L29" s="1014"/>
      <c r="M29" s="1014"/>
      <c r="N29" s="1014"/>
      <c r="O29" s="1014"/>
      <c r="P29" s="1014"/>
      <c r="Q29" s="1014"/>
      <c r="R29" s="1014"/>
      <c r="S29" s="1014"/>
      <c r="T29" s="1014"/>
      <c r="U29" s="1014"/>
      <c r="V29" s="1014"/>
      <c r="W29" s="1014"/>
      <c r="X29" s="1014"/>
      <c r="Y29" s="1014"/>
      <c r="Z29" s="1014"/>
      <c r="AA29" s="1014"/>
      <c r="AB29" s="1014"/>
      <c r="AC29" s="1014"/>
      <c r="AD29" s="1014"/>
      <c r="AE29" s="1014"/>
      <c r="AF29" s="1014"/>
      <c r="AG29" s="1014"/>
      <c r="AH29" s="1014"/>
      <c r="AI29" s="1014"/>
      <c r="AJ29" s="1014"/>
    </row>
    <row r="30" spans="1:36" ht="26.25" x14ac:dyDescent="0.4">
      <c r="A30" s="1010" t="s">
        <v>7634</v>
      </c>
      <c r="B30" s="1015">
        <f>SUMIFS(Supplier!E3702:E3772,Supplier!C3702:C3772,s!A30,Supplier!B3702:B3772,s!$B$1)</f>
        <v>0</v>
      </c>
      <c r="C30" s="700"/>
      <c r="D30" s="700"/>
      <c r="E30" s="1014"/>
      <c r="F30" s="1014"/>
      <c r="G30" s="1014"/>
      <c r="H30" s="1014"/>
      <c r="I30" s="1014"/>
      <c r="J30" s="1014"/>
      <c r="K30" s="1014"/>
      <c r="L30" s="1014"/>
      <c r="M30" s="1014"/>
      <c r="N30" s="1014"/>
      <c r="O30" s="1014"/>
      <c r="P30" s="1014"/>
      <c r="Q30" s="1014"/>
      <c r="R30" s="1014"/>
      <c r="S30" s="1014"/>
      <c r="T30" s="1014"/>
      <c r="U30" s="1014"/>
      <c r="V30" s="1014"/>
      <c r="W30" s="1014"/>
      <c r="X30" s="1014"/>
      <c r="Y30" s="1014"/>
      <c r="Z30" s="1014"/>
      <c r="AA30" s="1014"/>
      <c r="AB30" s="1014"/>
      <c r="AC30" s="1014"/>
      <c r="AD30" s="1014"/>
      <c r="AE30" s="1014"/>
      <c r="AF30" s="1014"/>
      <c r="AG30" s="1014"/>
      <c r="AH30" s="1014"/>
      <c r="AI30" s="1014"/>
      <c r="AJ30" s="1014"/>
    </row>
    <row r="31" spans="1:36" ht="26.25" x14ac:dyDescent="0.4">
      <c r="A31" s="1010" t="s">
        <v>7854</v>
      </c>
      <c r="B31" s="1015">
        <f>SUMIFS(Supplier!E3703:E3772,Supplier!C3703:C3772,s!A31,Supplier!B3703:B3772,s!$B$1)</f>
        <v>0</v>
      </c>
      <c r="C31" s="700"/>
      <c r="D31" s="700"/>
      <c r="E31" s="1014"/>
      <c r="F31" s="1014"/>
      <c r="G31" s="1014"/>
      <c r="H31" s="1014"/>
      <c r="I31" s="1014"/>
      <c r="J31" s="1014"/>
      <c r="K31" s="1014"/>
      <c r="L31" s="1014"/>
      <c r="M31" s="1014"/>
      <c r="N31" s="1014"/>
      <c r="O31" s="1014"/>
      <c r="P31" s="1014"/>
      <c r="Q31" s="1014"/>
      <c r="R31" s="1014"/>
      <c r="S31" s="1014"/>
      <c r="T31" s="1014"/>
      <c r="U31" s="1014"/>
      <c r="V31" s="1014"/>
      <c r="W31" s="1014"/>
      <c r="X31" s="1014"/>
      <c r="Y31" s="1014"/>
      <c r="Z31" s="1014"/>
      <c r="AA31" s="1014"/>
      <c r="AB31" s="1014"/>
      <c r="AC31" s="1014"/>
      <c r="AD31" s="1014"/>
      <c r="AE31" s="1014"/>
      <c r="AF31" s="1014"/>
      <c r="AG31" s="1014"/>
      <c r="AH31" s="1014"/>
      <c r="AI31" s="1014"/>
      <c r="AJ31" s="1014"/>
    </row>
    <row r="32" spans="1:36" ht="26.25" x14ac:dyDescent="0.4">
      <c r="A32" s="1010" t="s">
        <v>7587</v>
      </c>
      <c r="B32" s="700"/>
      <c r="C32" s="700"/>
      <c r="D32" s="700"/>
      <c r="E32" s="1014"/>
      <c r="F32" s="1014"/>
      <c r="G32" s="1014"/>
      <c r="H32" s="1014"/>
      <c r="I32" s="1014"/>
      <c r="J32" s="1014"/>
      <c r="K32" s="1014"/>
      <c r="L32" s="1014"/>
      <c r="M32" s="1014"/>
      <c r="N32" s="1014"/>
      <c r="O32" s="1014"/>
      <c r="P32" s="1014"/>
      <c r="Q32" s="1014"/>
      <c r="R32" s="1014"/>
      <c r="S32" s="1014"/>
      <c r="T32" s="1014"/>
      <c r="U32" s="1014"/>
      <c r="V32" s="1014"/>
      <c r="W32" s="1014"/>
      <c r="X32" s="1014"/>
      <c r="Y32" s="1014"/>
      <c r="Z32" s="1014"/>
      <c r="AA32" s="1014"/>
      <c r="AB32" s="1014"/>
      <c r="AC32" s="1014"/>
      <c r="AD32" s="1014"/>
      <c r="AE32" s="1014"/>
      <c r="AF32" s="1014"/>
      <c r="AG32" s="1014"/>
      <c r="AH32" s="1014"/>
      <c r="AI32" s="1014"/>
      <c r="AJ32" s="1014"/>
    </row>
    <row r="33" spans="1:36" ht="26.25" x14ac:dyDescent="0.4">
      <c r="A33" s="1010" t="s">
        <v>3255</v>
      </c>
      <c r="B33" s="700"/>
      <c r="C33" s="700"/>
      <c r="D33" s="700"/>
      <c r="E33" s="1014"/>
      <c r="F33" s="1014"/>
      <c r="G33" s="1014"/>
      <c r="H33" s="1014"/>
      <c r="I33" s="1014"/>
      <c r="J33" s="1014"/>
      <c r="K33" s="1014"/>
      <c r="L33" s="1014"/>
      <c r="M33" s="1014"/>
      <c r="N33" s="1014"/>
      <c r="O33" s="1014"/>
      <c r="P33" s="1014"/>
      <c r="Q33" s="1014"/>
      <c r="R33" s="1014"/>
      <c r="S33" s="1014"/>
      <c r="T33" s="1014"/>
      <c r="U33" s="1014"/>
      <c r="V33" s="1014"/>
      <c r="W33" s="1014"/>
      <c r="X33" s="1014"/>
      <c r="Y33" s="1014"/>
      <c r="Z33" s="1014"/>
      <c r="AA33" s="1014"/>
      <c r="AB33" s="1014"/>
      <c r="AC33" s="1014"/>
      <c r="AD33" s="1014"/>
      <c r="AE33" s="1014"/>
      <c r="AF33" s="1014"/>
      <c r="AG33" s="1014"/>
      <c r="AH33" s="1014"/>
      <c r="AI33" s="1014"/>
      <c r="AJ33" s="1014"/>
    </row>
    <row r="34" spans="1:36" ht="26.25" x14ac:dyDescent="0.4">
      <c r="A34" s="1010" t="s">
        <v>7828</v>
      </c>
      <c r="B34" s="700"/>
      <c r="C34" s="700"/>
      <c r="D34" s="700"/>
      <c r="E34" s="1014"/>
      <c r="F34" s="1014"/>
      <c r="G34" s="1014"/>
      <c r="H34" s="1014"/>
      <c r="I34" s="1014"/>
      <c r="J34" s="1014"/>
      <c r="K34" s="1014"/>
      <c r="L34" s="1014"/>
      <c r="M34" s="1014"/>
      <c r="N34" s="1014"/>
      <c r="O34" s="1014"/>
      <c r="P34" s="1014"/>
      <c r="Q34" s="1014"/>
      <c r="R34" s="1014"/>
      <c r="S34" s="1014"/>
      <c r="T34" s="1014"/>
      <c r="U34" s="1014"/>
      <c r="V34" s="1014"/>
      <c r="W34" s="1014"/>
      <c r="X34" s="1014"/>
      <c r="Y34" s="1014"/>
      <c r="Z34" s="1014"/>
      <c r="AA34" s="1014"/>
      <c r="AB34" s="1014"/>
      <c r="AC34" s="1014"/>
      <c r="AD34" s="1014"/>
      <c r="AE34" s="1014"/>
      <c r="AF34" s="1014"/>
      <c r="AG34" s="1014"/>
      <c r="AH34" s="1014"/>
      <c r="AI34" s="1014"/>
      <c r="AJ34" s="1014"/>
    </row>
    <row r="35" spans="1:36" ht="26.25" x14ac:dyDescent="0.4">
      <c r="A35" s="1010" t="s">
        <v>6868</v>
      </c>
      <c r="B35" s="700"/>
      <c r="C35" s="700"/>
      <c r="D35" s="700"/>
      <c r="E35" s="1014"/>
      <c r="F35" s="1014"/>
      <c r="G35" s="1014"/>
      <c r="H35" s="1014"/>
      <c r="I35" s="1014"/>
      <c r="J35" s="1014"/>
      <c r="K35" s="1014"/>
      <c r="L35" s="1014"/>
      <c r="M35" s="1014"/>
      <c r="N35" s="1014"/>
      <c r="O35" s="1014"/>
      <c r="P35" s="1014"/>
      <c r="Q35" s="1014"/>
      <c r="R35" s="1014"/>
      <c r="S35" s="1014"/>
      <c r="T35" s="1014"/>
      <c r="U35" s="1014"/>
      <c r="V35" s="1014"/>
      <c r="W35" s="1014"/>
      <c r="X35" s="1014"/>
      <c r="Y35" s="1014"/>
      <c r="Z35" s="1014"/>
      <c r="AA35" s="1014"/>
      <c r="AB35" s="1014"/>
      <c r="AC35" s="1014"/>
      <c r="AD35" s="1014"/>
      <c r="AE35" s="1014"/>
      <c r="AF35" s="1014"/>
      <c r="AG35" s="1014"/>
      <c r="AH35" s="1014"/>
      <c r="AI35" s="1014"/>
      <c r="AJ35" s="1014"/>
    </row>
    <row r="36" spans="1:36" ht="26.25" x14ac:dyDescent="0.4">
      <c r="A36" s="1010" t="s">
        <v>1535</v>
      </c>
      <c r="B36" s="700"/>
      <c r="C36" s="700"/>
      <c r="D36" s="700"/>
      <c r="E36" s="1014"/>
      <c r="F36" s="1014"/>
      <c r="G36" s="1014"/>
      <c r="H36" s="1014"/>
      <c r="I36" s="1014"/>
      <c r="J36" s="1014"/>
      <c r="K36" s="1014"/>
      <c r="L36" s="1014"/>
      <c r="M36" s="1014"/>
      <c r="N36" s="1014"/>
      <c r="O36" s="1014"/>
      <c r="P36" s="1014"/>
      <c r="Q36" s="1014"/>
      <c r="R36" s="1014"/>
      <c r="S36" s="1014"/>
      <c r="T36" s="1014"/>
      <c r="U36" s="1014"/>
      <c r="V36" s="1014"/>
      <c r="W36" s="1014"/>
      <c r="X36" s="1014"/>
      <c r="Y36" s="1014"/>
      <c r="Z36" s="1014"/>
      <c r="AA36" s="1014"/>
      <c r="AB36" s="1014"/>
      <c r="AC36" s="1014"/>
      <c r="AD36" s="1014"/>
      <c r="AE36" s="1014"/>
      <c r="AF36" s="1014"/>
      <c r="AG36" s="1014"/>
      <c r="AH36" s="1014"/>
      <c r="AI36" s="1014"/>
      <c r="AJ36" s="1014"/>
    </row>
    <row r="37" spans="1:36" ht="26.25" x14ac:dyDescent="0.4">
      <c r="A37" s="1010" t="s">
        <v>3738</v>
      </c>
      <c r="B37" s="700"/>
      <c r="C37" s="700"/>
      <c r="D37" s="700"/>
      <c r="E37" s="1014"/>
      <c r="F37" s="1014"/>
      <c r="G37" s="1014"/>
      <c r="H37" s="1014"/>
      <c r="I37" s="1014"/>
      <c r="J37" s="1014"/>
      <c r="K37" s="1014"/>
      <c r="L37" s="1014"/>
      <c r="M37" s="1014"/>
      <c r="N37" s="1014"/>
      <c r="O37" s="1014"/>
      <c r="P37" s="1014"/>
      <c r="Q37" s="1014"/>
      <c r="R37" s="1014"/>
      <c r="S37" s="1014"/>
      <c r="T37" s="1014"/>
      <c r="U37" s="1014"/>
      <c r="V37" s="1014"/>
      <c r="W37" s="1014"/>
      <c r="X37" s="1014"/>
      <c r="Y37" s="1014"/>
      <c r="Z37" s="1014"/>
      <c r="AA37" s="1014"/>
      <c r="AB37" s="1014"/>
      <c r="AC37" s="1014"/>
      <c r="AD37" s="1014"/>
      <c r="AE37" s="1014"/>
      <c r="AF37" s="1014"/>
      <c r="AG37" s="1014"/>
      <c r="AH37" s="1014"/>
      <c r="AI37" s="1014"/>
      <c r="AJ37" s="1014"/>
    </row>
    <row r="38" spans="1:36" ht="26.25" x14ac:dyDescent="0.4">
      <c r="A38" s="1010" t="s">
        <v>8033</v>
      </c>
      <c r="B38" s="700"/>
      <c r="C38" s="700"/>
      <c r="D38" s="700"/>
      <c r="E38" s="1014"/>
      <c r="F38" s="1014"/>
      <c r="G38" s="1014"/>
      <c r="H38" s="1014"/>
      <c r="I38" s="1014"/>
      <c r="J38" s="1014"/>
      <c r="K38" s="1014"/>
      <c r="L38" s="1014"/>
      <c r="M38" s="1014"/>
      <c r="N38" s="1014"/>
      <c r="O38" s="1014"/>
      <c r="P38" s="1014"/>
      <c r="Q38" s="1014"/>
      <c r="R38" s="1014"/>
      <c r="S38" s="1014"/>
      <c r="T38" s="1014"/>
      <c r="U38" s="1014"/>
      <c r="V38" s="1014"/>
      <c r="W38" s="1014"/>
      <c r="X38" s="1014"/>
      <c r="Y38" s="1014"/>
      <c r="Z38" s="1014"/>
      <c r="AA38" s="1014"/>
      <c r="AB38" s="1014"/>
      <c r="AC38" s="1014"/>
      <c r="AD38" s="1014"/>
      <c r="AE38" s="1014"/>
      <c r="AF38" s="1014"/>
      <c r="AG38" s="1014"/>
      <c r="AH38" s="1014"/>
      <c r="AI38" s="1014"/>
      <c r="AJ38" s="1014"/>
    </row>
    <row r="39" spans="1:36" ht="26.25" x14ac:dyDescent="0.4">
      <c r="A39" s="1010" t="s">
        <v>3696</v>
      </c>
      <c r="B39" s="700"/>
      <c r="C39" s="700"/>
      <c r="D39" s="700"/>
      <c r="E39" s="1014"/>
      <c r="F39" s="1014"/>
      <c r="G39" s="1014"/>
      <c r="H39" s="1014"/>
      <c r="I39" s="1014"/>
      <c r="J39" s="1014"/>
      <c r="K39" s="1014"/>
      <c r="L39" s="1014"/>
      <c r="M39" s="1014"/>
      <c r="N39" s="1014"/>
      <c r="O39" s="1014"/>
      <c r="P39" s="1014"/>
      <c r="Q39" s="1014"/>
      <c r="R39" s="1014"/>
      <c r="S39" s="1014"/>
      <c r="T39" s="1014"/>
      <c r="U39" s="1014"/>
      <c r="V39" s="1014"/>
      <c r="W39" s="1014"/>
      <c r="X39" s="1014"/>
      <c r="Y39" s="1014"/>
      <c r="Z39" s="1014"/>
      <c r="AA39" s="1014"/>
      <c r="AB39" s="1014"/>
      <c r="AC39" s="1014"/>
      <c r="AD39" s="1014"/>
      <c r="AE39" s="1014"/>
      <c r="AF39" s="1014"/>
      <c r="AG39" s="1014"/>
      <c r="AH39" s="1014"/>
      <c r="AI39" s="1014"/>
      <c r="AJ39" s="1014"/>
    </row>
    <row r="40" spans="1:36" ht="26.25" x14ac:dyDescent="0.4">
      <c r="A40" s="1010" t="s">
        <v>8329</v>
      </c>
      <c r="B40" s="700"/>
      <c r="C40" s="700"/>
      <c r="D40" s="700"/>
      <c r="E40" s="1014"/>
      <c r="F40" s="1014"/>
      <c r="G40" s="1014"/>
      <c r="H40" s="1014"/>
      <c r="I40" s="1014"/>
      <c r="J40" s="1014"/>
      <c r="K40" s="1014"/>
      <c r="L40" s="1014"/>
      <c r="M40" s="1014"/>
      <c r="N40" s="1014"/>
      <c r="O40" s="1014"/>
      <c r="P40" s="1014"/>
      <c r="Q40" s="1014"/>
      <c r="R40" s="1014"/>
      <c r="S40" s="1014"/>
      <c r="T40" s="1014"/>
      <c r="U40" s="1014"/>
      <c r="V40" s="1014"/>
      <c r="W40" s="1014"/>
      <c r="X40" s="1014"/>
      <c r="Y40" s="1014"/>
      <c r="Z40" s="1014"/>
      <c r="AA40" s="1014"/>
      <c r="AB40" s="1014"/>
      <c r="AC40" s="1014"/>
      <c r="AD40" s="1014"/>
      <c r="AE40" s="1014"/>
      <c r="AF40" s="1014"/>
      <c r="AG40" s="1014"/>
      <c r="AH40" s="1014"/>
      <c r="AI40" s="1014"/>
      <c r="AJ40" s="1014"/>
    </row>
    <row r="41" spans="1:36" ht="26.25" x14ac:dyDescent="0.4">
      <c r="A41" s="1010" t="s">
        <v>2609</v>
      </c>
      <c r="B41" s="700"/>
      <c r="C41" s="700"/>
      <c r="D41" s="700"/>
      <c r="E41" s="1014"/>
      <c r="F41" s="1014"/>
      <c r="G41" s="1014"/>
      <c r="H41" s="1014"/>
      <c r="I41" s="1014"/>
      <c r="J41" s="1014"/>
      <c r="K41" s="1014"/>
      <c r="L41" s="1014"/>
      <c r="M41" s="1014"/>
      <c r="N41" s="1014"/>
      <c r="O41" s="1014"/>
      <c r="P41" s="1014"/>
      <c r="Q41" s="1014"/>
      <c r="R41" s="1014"/>
      <c r="S41" s="1014"/>
      <c r="T41" s="1014"/>
      <c r="U41" s="1014"/>
      <c r="V41" s="1014"/>
      <c r="W41" s="1014"/>
      <c r="X41" s="1014"/>
      <c r="Y41" s="1014"/>
      <c r="Z41" s="1014"/>
      <c r="AA41" s="1014"/>
      <c r="AB41" s="1014"/>
      <c r="AC41" s="1014"/>
      <c r="AD41" s="1014"/>
      <c r="AE41" s="1014"/>
      <c r="AF41" s="1014"/>
      <c r="AG41" s="1014"/>
      <c r="AH41" s="1014"/>
      <c r="AI41" s="1014"/>
      <c r="AJ41" s="1014"/>
    </row>
    <row r="42" spans="1:36" ht="26.25" x14ac:dyDescent="0.4">
      <c r="A42" s="1010" t="s">
        <v>8477</v>
      </c>
      <c r="B42" s="700"/>
      <c r="C42" s="700"/>
      <c r="D42" s="700"/>
      <c r="E42" s="1014"/>
      <c r="F42" s="1014"/>
      <c r="G42" s="1014"/>
      <c r="H42" s="1014"/>
      <c r="I42" s="1014"/>
      <c r="J42" s="1014"/>
      <c r="K42" s="1014"/>
      <c r="L42" s="1014"/>
      <c r="M42" s="1014"/>
      <c r="N42" s="1014"/>
      <c r="O42" s="1014"/>
      <c r="P42" s="1014"/>
      <c r="Q42" s="1014"/>
      <c r="R42" s="1014"/>
      <c r="S42" s="1014"/>
      <c r="T42" s="1014"/>
      <c r="U42" s="1014"/>
      <c r="V42" s="1014"/>
      <c r="W42" s="1014"/>
      <c r="X42" s="1014"/>
      <c r="Y42" s="1014"/>
      <c r="Z42" s="1014"/>
      <c r="AA42" s="1014"/>
      <c r="AB42" s="1014"/>
      <c r="AC42" s="1014"/>
      <c r="AD42" s="1014"/>
      <c r="AE42" s="1014"/>
      <c r="AF42" s="1014"/>
      <c r="AG42" s="1014"/>
      <c r="AH42" s="1014"/>
      <c r="AI42" s="1014"/>
      <c r="AJ42" s="1014"/>
    </row>
    <row r="43" spans="1:36" ht="26.25" x14ac:dyDescent="0.4">
      <c r="A43" s="1010" t="s">
        <v>8479</v>
      </c>
      <c r="B43" s="700"/>
      <c r="C43" s="700"/>
      <c r="D43" s="700"/>
      <c r="E43" s="1014"/>
      <c r="F43" s="1014"/>
      <c r="G43" s="1014"/>
      <c r="H43" s="1014"/>
      <c r="I43" s="1014"/>
      <c r="J43" s="1014"/>
      <c r="K43" s="1014"/>
      <c r="L43" s="1014"/>
      <c r="M43" s="1014"/>
      <c r="N43" s="1014"/>
      <c r="O43" s="1014"/>
      <c r="P43" s="1014"/>
      <c r="Q43" s="1014"/>
      <c r="R43" s="1014"/>
      <c r="S43" s="1014"/>
      <c r="T43" s="1014"/>
      <c r="U43" s="1014"/>
      <c r="V43" s="1014"/>
      <c r="W43" s="1014"/>
      <c r="X43" s="1014"/>
      <c r="Y43" s="1014"/>
      <c r="Z43" s="1014"/>
      <c r="AA43" s="1014"/>
      <c r="AB43" s="1014"/>
      <c r="AC43" s="1014"/>
      <c r="AD43" s="1014"/>
      <c r="AE43" s="1014"/>
      <c r="AF43" s="1014"/>
      <c r="AG43" s="1014"/>
      <c r="AH43" s="1014"/>
      <c r="AI43" s="1014"/>
      <c r="AJ43" s="1014"/>
    </row>
    <row r="44" spans="1:36" ht="26.25" x14ac:dyDescent="0.4">
      <c r="A44" s="1010" t="s">
        <v>4445</v>
      </c>
      <c r="B44" s="700"/>
      <c r="C44" s="700"/>
      <c r="D44" s="700"/>
      <c r="E44" s="1014"/>
      <c r="F44" s="1014"/>
      <c r="G44" s="1014"/>
      <c r="H44" s="1014"/>
      <c r="I44" s="1014"/>
      <c r="J44" s="1014"/>
      <c r="K44" s="1014"/>
      <c r="L44" s="1014"/>
      <c r="M44" s="1014"/>
      <c r="N44" s="1014"/>
      <c r="O44" s="1014"/>
      <c r="P44" s="1014"/>
      <c r="Q44" s="1014"/>
      <c r="R44" s="1014"/>
      <c r="S44" s="1014"/>
      <c r="T44" s="1014"/>
      <c r="U44" s="1014"/>
      <c r="V44" s="1014"/>
      <c r="W44" s="1014"/>
      <c r="X44" s="1014"/>
      <c r="Y44" s="1014"/>
      <c r="Z44" s="1014"/>
      <c r="AA44" s="1014"/>
      <c r="AB44" s="1014"/>
      <c r="AC44" s="1014"/>
      <c r="AD44" s="1014"/>
      <c r="AE44" s="1014"/>
      <c r="AF44" s="1014"/>
      <c r="AG44" s="1014"/>
      <c r="AH44" s="1014"/>
      <c r="AI44" s="1014"/>
      <c r="AJ44" s="1014"/>
    </row>
    <row r="45" spans="1:36" ht="26.25" x14ac:dyDescent="0.4">
      <c r="A45" s="1010" t="s">
        <v>7560</v>
      </c>
      <c r="B45" s="700"/>
      <c r="C45" s="700"/>
      <c r="D45" s="700"/>
      <c r="E45" s="1014"/>
      <c r="F45" s="1014"/>
      <c r="G45" s="1014"/>
      <c r="H45" s="1014"/>
      <c r="I45" s="1014"/>
      <c r="J45" s="1014"/>
      <c r="K45" s="1014"/>
      <c r="L45" s="1014"/>
      <c r="M45" s="1014"/>
      <c r="N45" s="1014"/>
      <c r="O45" s="1014"/>
      <c r="P45" s="1014"/>
      <c r="Q45" s="1014"/>
      <c r="R45" s="1014"/>
      <c r="S45" s="1014"/>
      <c r="T45" s="1014"/>
      <c r="U45" s="1014"/>
      <c r="V45" s="1014"/>
      <c r="W45" s="1014"/>
      <c r="X45" s="1014"/>
      <c r="Y45" s="1014"/>
      <c r="Z45" s="1014"/>
      <c r="AA45" s="1014"/>
      <c r="AB45" s="1014"/>
      <c r="AC45" s="1014"/>
      <c r="AD45" s="1014"/>
      <c r="AE45" s="1014"/>
      <c r="AF45" s="1014"/>
      <c r="AG45" s="1014"/>
      <c r="AH45" s="1014"/>
      <c r="AI45" s="1014"/>
      <c r="AJ45" s="1014"/>
    </row>
    <row r="46" spans="1:36" ht="26.25" x14ac:dyDescent="0.4">
      <c r="A46" s="1010" t="s">
        <v>7246</v>
      </c>
      <c r="B46" s="700"/>
      <c r="C46" s="700"/>
      <c r="D46" s="700"/>
      <c r="E46" s="1014"/>
      <c r="F46" s="1014"/>
      <c r="G46" s="1014"/>
      <c r="H46" s="1014"/>
      <c r="I46" s="1014"/>
      <c r="J46" s="1014"/>
      <c r="K46" s="1014"/>
      <c r="L46" s="1014"/>
      <c r="M46" s="1014"/>
      <c r="N46" s="1014"/>
      <c r="O46" s="1014"/>
      <c r="P46" s="1014"/>
      <c r="Q46" s="1014"/>
      <c r="R46" s="1014"/>
      <c r="S46" s="1014"/>
      <c r="T46" s="1014"/>
      <c r="U46" s="1014"/>
      <c r="V46" s="1014"/>
      <c r="W46" s="1014"/>
      <c r="X46" s="1014"/>
      <c r="Y46" s="1014"/>
      <c r="Z46" s="1014"/>
      <c r="AA46" s="1014"/>
      <c r="AB46" s="1014"/>
      <c r="AC46" s="1014"/>
      <c r="AD46" s="1014"/>
      <c r="AE46" s="1014"/>
      <c r="AF46" s="1014"/>
      <c r="AG46" s="1014"/>
      <c r="AH46" s="1014"/>
      <c r="AI46" s="1014"/>
      <c r="AJ46" s="1014"/>
    </row>
    <row r="47" spans="1:36" ht="26.25" x14ac:dyDescent="0.4">
      <c r="A47" s="1010" t="s">
        <v>7248</v>
      </c>
      <c r="B47" s="700"/>
      <c r="C47" s="700"/>
      <c r="D47" s="700"/>
      <c r="E47" s="1014"/>
      <c r="F47" s="1014"/>
      <c r="G47" s="1014"/>
      <c r="H47" s="1014"/>
      <c r="I47" s="1014"/>
      <c r="J47" s="1014"/>
      <c r="K47" s="1014"/>
      <c r="L47" s="1014"/>
      <c r="M47" s="1014"/>
      <c r="N47" s="1014"/>
      <c r="O47" s="1014"/>
      <c r="P47" s="1014"/>
      <c r="Q47" s="1014"/>
      <c r="R47" s="1014"/>
      <c r="S47" s="1014"/>
      <c r="T47" s="1014"/>
      <c r="U47" s="1014"/>
      <c r="V47" s="1014"/>
      <c r="W47" s="1014"/>
      <c r="X47" s="1014"/>
      <c r="Y47" s="1014"/>
      <c r="Z47" s="1014"/>
      <c r="AA47" s="1014"/>
      <c r="AB47" s="1014"/>
      <c r="AC47" s="1014"/>
      <c r="AD47" s="1014"/>
      <c r="AE47" s="1014"/>
      <c r="AF47" s="1014"/>
      <c r="AG47" s="1014"/>
      <c r="AH47" s="1014"/>
      <c r="AI47" s="1014"/>
      <c r="AJ47" s="1014"/>
    </row>
    <row r="48" spans="1:36" ht="26.25" x14ac:dyDescent="0.4">
      <c r="A48" s="1010" t="s">
        <v>440</v>
      </c>
      <c r="B48" s="700"/>
      <c r="C48" s="700"/>
      <c r="D48" s="700"/>
      <c r="E48" s="1014"/>
      <c r="F48" s="1014"/>
      <c r="G48" s="1014"/>
      <c r="H48" s="1014"/>
      <c r="I48" s="1014"/>
      <c r="J48" s="1014"/>
      <c r="K48" s="1014"/>
      <c r="L48" s="1014"/>
      <c r="M48" s="1014"/>
      <c r="N48" s="1014"/>
      <c r="O48" s="1014"/>
      <c r="P48" s="1014"/>
      <c r="Q48" s="1014"/>
      <c r="R48" s="1014"/>
      <c r="S48" s="1014"/>
      <c r="T48" s="1014"/>
      <c r="U48" s="1014"/>
      <c r="V48" s="1014"/>
      <c r="W48" s="1014"/>
      <c r="X48" s="1014"/>
      <c r="Y48" s="1014"/>
      <c r="Z48" s="1014"/>
      <c r="AA48" s="1014"/>
      <c r="AB48" s="1014"/>
      <c r="AC48" s="1014"/>
      <c r="AD48" s="1014"/>
      <c r="AE48" s="1014"/>
      <c r="AF48" s="1014"/>
      <c r="AG48" s="1014"/>
      <c r="AH48" s="1014"/>
      <c r="AI48" s="1014"/>
      <c r="AJ48" s="1014"/>
    </row>
    <row r="49" spans="1:36" ht="26.25" x14ac:dyDescent="0.4">
      <c r="A49" s="1010" t="s">
        <v>6867</v>
      </c>
      <c r="B49" s="700"/>
      <c r="C49" s="700"/>
      <c r="D49" s="700"/>
      <c r="E49" s="1014"/>
      <c r="F49" s="1014"/>
      <c r="G49" s="1014"/>
      <c r="H49" s="1014"/>
      <c r="I49" s="1014"/>
      <c r="J49" s="1014"/>
      <c r="K49" s="1014"/>
      <c r="L49" s="1014"/>
      <c r="M49" s="1014"/>
      <c r="N49" s="1014"/>
      <c r="O49" s="1014"/>
      <c r="P49" s="1014"/>
      <c r="Q49" s="1014"/>
      <c r="R49" s="1014"/>
      <c r="S49" s="1014"/>
      <c r="T49" s="1014"/>
      <c r="U49" s="1014"/>
      <c r="V49" s="1014"/>
      <c r="W49" s="1014"/>
      <c r="X49" s="1014"/>
      <c r="Y49" s="1014"/>
      <c r="Z49" s="1014"/>
      <c r="AA49" s="1014"/>
      <c r="AB49" s="1014"/>
      <c r="AC49" s="1014"/>
      <c r="AD49" s="1014"/>
      <c r="AE49" s="1014"/>
      <c r="AF49" s="1014"/>
      <c r="AG49" s="1014"/>
      <c r="AH49" s="1014"/>
      <c r="AI49" s="1014"/>
      <c r="AJ49" s="1014"/>
    </row>
    <row r="50" spans="1:36" ht="26.25" x14ac:dyDescent="0.4">
      <c r="A50" s="1010" t="s">
        <v>7309</v>
      </c>
      <c r="B50" s="700"/>
      <c r="C50" s="700"/>
      <c r="D50" s="700"/>
      <c r="E50" s="1014"/>
      <c r="F50" s="1014"/>
      <c r="G50" s="1014"/>
      <c r="H50" s="1014"/>
      <c r="I50" s="1014"/>
      <c r="J50" s="1014"/>
      <c r="K50" s="1014"/>
      <c r="L50" s="1014"/>
      <c r="M50" s="1014"/>
      <c r="N50" s="1014"/>
      <c r="O50" s="1014"/>
      <c r="P50" s="1014"/>
      <c r="Q50" s="1014"/>
      <c r="R50" s="1014"/>
      <c r="S50" s="1014"/>
      <c r="T50" s="1014"/>
      <c r="U50" s="1014"/>
      <c r="V50" s="1014"/>
      <c r="W50" s="1014"/>
      <c r="X50" s="1014"/>
      <c r="Y50" s="1014"/>
      <c r="Z50" s="1014"/>
      <c r="AA50" s="1014"/>
      <c r="AB50" s="1014"/>
      <c r="AC50" s="1014"/>
      <c r="AD50" s="1014"/>
      <c r="AE50" s="1014"/>
      <c r="AF50" s="1014"/>
      <c r="AG50" s="1014"/>
      <c r="AH50" s="1014"/>
      <c r="AI50" s="1014"/>
      <c r="AJ50" s="1014"/>
    </row>
    <row r="51" spans="1:36" x14ac:dyDescent="0.25">
      <c r="B51" s="700"/>
      <c r="C51" s="700"/>
      <c r="D51" s="700"/>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4"/>
      <c r="AJ51" s="1014"/>
    </row>
    <row r="52" spans="1:36" x14ac:dyDescent="0.25">
      <c r="B52" s="700"/>
      <c r="C52" s="700"/>
      <c r="D52" s="700"/>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4"/>
      <c r="AJ52" s="1014"/>
    </row>
    <row r="53" spans="1:36" x14ac:dyDescent="0.25">
      <c r="B53" s="700"/>
      <c r="C53" s="700"/>
      <c r="D53" s="700"/>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4"/>
      <c r="AJ53" s="1014"/>
    </row>
    <row r="54" spans="1:36" x14ac:dyDescent="0.25">
      <c r="B54" s="700"/>
      <c r="C54" s="700"/>
      <c r="D54" s="700"/>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4"/>
      <c r="AJ54" s="1014"/>
    </row>
    <row r="55" spans="1:36" x14ac:dyDescent="0.25">
      <c r="B55" s="700"/>
      <c r="C55" s="700"/>
      <c r="D55" s="700"/>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4"/>
      <c r="AJ55" s="1014"/>
    </row>
    <row r="56" spans="1:36" x14ac:dyDescent="0.25">
      <c r="B56" s="700"/>
      <c r="C56" s="700"/>
      <c r="D56" s="700"/>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4"/>
      <c r="AJ56" s="1014"/>
    </row>
    <row r="57" spans="1:36" x14ac:dyDescent="0.25">
      <c r="B57" s="700"/>
      <c r="C57" s="700"/>
      <c r="D57" s="700"/>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4"/>
      <c r="AJ57" s="1014"/>
    </row>
    <row r="58" spans="1:36" x14ac:dyDescent="0.25">
      <c r="B58" s="700"/>
      <c r="C58" s="700"/>
      <c r="D58" s="700"/>
      <c r="E58" s="1014"/>
      <c r="F58" s="1014"/>
      <c r="G58" s="1014"/>
      <c r="H58" s="1014"/>
      <c r="I58" s="1014"/>
      <c r="J58" s="1014"/>
      <c r="K58" s="1014"/>
      <c r="L58" s="1014"/>
      <c r="M58" s="1014"/>
      <c r="N58" s="1014"/>
      <c r="O58" s="1014"/>
      <c r="P58" s="1014"/>
      <c r="Q58" s="1014"/>
      <c r="R58" s="1014"/>
      <c r="S58" s="1014"/>
      <c r="T58" s="1014"/>
      <c r="U58" s="1014"/>
      <c r="V58" s="1014"/>
      <c r="W58" s="1014"/>
      <c r="X58" s="1014"/>
      <c r="Y58" s="1014"/>
      <c r="Z58" s="1014"/>
      <c r="AA58" s="1014"/>
      <c r="AB58" s="1014"/>
      <c r="AC58" s="1014"/>
      <c r="AD58" s="1014"/>
      <c r="AE58" s="1014"/>
      <c r="AF58" s="1014"/>
      <c r="AG58" s="1014"/>
      <c r="AH58" s="1014"/>
      <c r="AI58" s="1014"/>
      <c r="AJ58" s="1014"/>
    </row>
    <row r="59" spans="1:36" x14ac:dyDescent="0.25">
      <c r="B59" s="700"/>
      <c r="C59" s="700"/>
      <c r="D59" s="700"/>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4"/>
      <c r="AJ59" s="1014"/>
    </row>
    <row r="60" spans="1:36" x14ac:dyDescent="0.25">
      <c r="B60" s="700"/>
      <c r="C60" s="700"/>
      <c r="D60" s="700"/>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4"/>
      <c r="AJ60" s="1014"/>
    </row>
    <row r="61" spans="1:36" x14ac:dyDescent="0.25">
      <c r="B61" s="700"/>
      <c r="C61" s="700"/>
      <c r="D61" s="700"/>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4"/>
      <c r="AJ61" s="1014"/>
    </row>
    <row r="62" spans="1:36" x14ac:dyDescent="0.25">
      <c r="B62" s="700"/>
      <c r="C62" s="700"/>
      <c r="D62" s="700"/>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4"/>
      <c r="AJ62" s="1014"/>
    </row>
    <row r="63" spans="1:36" x14ac:dyDescent="0.25">
      <c r="B63" s="700"/>
      <c r="C63" s="700"/>
      <c r="D63" s="700"/>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4"/>
      <c r="AJ63" s="1014"/>
    </row>
    <row r="64" spans="1:36" x14ac:dyDescent="0.25">
      <c r="B64" s="700"/>
      <c r="C64" s="700"/>
      <c r="D64" s="700"/>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row>
    <row r="65" spans="2:36" x14ac:dyDescent="0.25">
      <c r="B65" s="700"/>
      <c r="C65" s="700"/>
      <c r="D65" s="700"/>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4"/>
      <c r="AJ65" s="1014"/>
    </row>
    <row r="66" spans="2:36" x14ac:dyDescent="0.25">
      <c r="B66" s="700"/>
      <c r="C66" s="700"/>
      <c r="D66" s="700"/>
      <c r="E66" s="1014"/>
      <c r="F66" s="1014"/>
      <c r="G66" s="1014"/>
      <c r="H66" s="1014"/>
      <c r="I66" s="1014"/>
      <c r="J66" s="1014"/>
      <c r="K66" s="1014"/>
      <c r="L66" s="1014"/>
      <c r="M66" s="1014"/>
      <c r="N66" s="1014"/>
      <c r="O66" s="1014"/>
      <c r="P66" s="1014"/>
      <c r="Q66" s="1014"/>
      <c r="R66" s="1014"/>
      <c r="S66" s="1014"/>
      <c r="T66" s="1014"/>
      <c r="U66" s="1014"/>
      <c r="V66" s="1014"/>
      <c r="W66" s="1014"/>
      <c r="X66" s="1014"/>
      <c r="Y66" s="1014"/>
      <c r="Z66" s="1014"/>
      <c r="AA66" s="1014"/>
      <c r="AB66" s="1014"/>
      <c r="AC66" s="1014"/>
      <c r="AD66" s="1014"/>
      <c r="AE66" s="1014"/>
      <c r="AF66" s="1014"/>
      <c r="AG66" s="1014"/>
      <c r="AH66" s="1014"/>
      <c r="AI66" s="1014"/>
      <c r="AJ66" s="1014"/>
    </row>
    <row r="67" spans="2:36" x14ac:dyDescent="0.25">
      <c r="B67" s="700"/>
      <c r="C67" s="700"/>
      <c r="D67" s="700"/>
      <c r="E67" s="1014"/>
      <c r="F67" s="1014"/>
      <c r="G67" s="1014"/>
      <c r="H67" s="1014"/>
      <c r="I67" s="1014"/>
      <c r="J67" s="1014"/>
      <c r="K67" s="1014"/>
      <c r="L67" s="1014"/>
      <c r="M67" s="1014"/>
      <c r="N67" s="1014"/>
      <c r="O67" s="1014"/>
      <c r="P67" s="1014"/>
      <c r="Q67" s="1014"/>
      <c r="R67" s="1014"/>
      <c r="S67" s="1014"/>
      <c r="T67" s="1014"/>
      <c r="U67" s="1014"/>
      <c r="V67" s="1014"/>
      <c r="W67" s="1014"/>
      <c r="X67" s="1014"/>
      <c r="Y67" s="1014"/>
      <c r="Z67" s="1014"/>
      <c r="AA67" s="1014"/>
      <c r="AB67" s="1014"/>
      <c r="AC67" s="1014"/>
      <c r="AD67" s="1014"/>
      <c r="AE67" s="1014"/>
      <c r="AF67" s="1014"/>
      <c r="AG67" s="1014"/>
      <c r="AH67" s="1014"/>
      <c r="AI67" s="1014"/>
      <c r="AJ67" s="1014"/>
    </row>
    <row r="68" spans="2:36" x14ac:dyDescent="0.25">
      <c r="B68" s="700"/>
      <c r="C68" s="700"/>
      <c r="D68" s="700"/>
      <c r="E68" s="1014"/>
      <c r="F68" s="1014"/>
      <c r="G68" s="1014"/>
      <c r="H68" s="1014"/>
      <c r="I68" s="1014"/>
      <c r="J68" s="1014"/>
      <c r="K68" s="1014"/>
      <c r="L68" s="1014"/>
      <c r="M68" s="1014"/>
      <c r="N68" s="1014"/>
      <c r="O68" s="1014"/>
      <c r="P68" s="1014"/>
      <c r="Q68" s="1014"/>
      <c r="R68" s="1014"/>
      <c r="S68" s="1014"/>
      <c r="T68" s="1014"/>
      <c r="U68" s="1014"/>
      <c r="V68" s="1014"/>
      <c r="W68" s="1014"/>
      <c r="X68" s="1014"/>
      <c r="Y68" s="1014"/>
      <c r="Z68" s="1014"/>
      <c r="AA68" s="1014"/>
      <c r="AB68" s="1014"/>
      <c r="AC68" s="1014"/>
      <c r="AD68" s="1014"/>
      <c r="AE68" s="1014"/>
      <c r="AF68" s="1014"/>
      <c r="AG68" s="1014"/>
      <c r="AH68" s="1014"/>
      <c r="AI68" s="1014"/>
      <c r="AJ68" s="1014"/>
    </row>
    <row r="69" spans="2:36" x14ac:dyDescent="0.25">
      <c r="B69" s="700"/>
      <c r="C69" s="700"/>
      <c r="D69" s="700"/>
      <c r="E69" s="1014"/>
      <c r="F69" s="1014"/>
      <c r="G69" s="1014"/>
      <c r="H69" s="1014"/>
      <c r="I69" s="1014"/>
      <c r="J69" s="1014"/>
      <c r="K69" s="1014"/>
      <c r="L69" s="1014"/>
      <c r="M69" s="1014"/>
      <c r="N69" s="1014"/>
      <c r="O69" s="1014"/>
      <c r="P69" s="1014"/>
      <c r="Q69" s="1014"/>
      <c r="R69" s="1014"/>
      <c r="S69" s="1014"/>
      <c r="T69" s="1014"/>
      <c r="U69" s="1014"/>
      <c r="V69" s="1014"/>
      <c r="W69" s="1014"/>
      <c r="X69" s="1014"/>
      <c r="Y69" s="1014"/>
      <c r="Z69" s="1014"/>
      <c r="AA69" s="1014"/>
      <c r="AB69" s="1014"/>
      <c r="AC69" s="1014"/>
      <c r="AD69" s="1014"/>
      <c r="AE69" s="1014"/>
      <c r="AF69" s="1014"/>
      <c r="AG69" s="1014"/>
      <c r="AH69" s="1014"/>
      <c r="AI69" s="1014"/>
      <c r="AJ69" s="1014"/>
    </row>
    <row r="70" spans="2:36" x14ac:dyDescent="0.25">
      <c r="B70" s="700"/>
      <c r="C70" s="700"/>
      <c r="D70" s="700"/>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4"/>
      <c r="AJ70" s="1014"/>
    </row>
    <row r="71" spans="2:36" x14ac:dyDescent="0.25">
      <c r="B71" s="700"/>
      <c r="C71" s="700"/>
      <c r="D71" s="700"/>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4"/>
      <c r="AJ71" s="1014"/>
    </row>
    <row r="72" spans="2:36" x14ac:dyDescent="0.25">
      <c r="B72" s="700"/>
      <c r="C72" s="700"/>
      <c r="D72" s="700"/>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4"/>
      <c r="AJ72" s="1014"/>
    </row>
    <row r="73" spans="2:36" x14ac:dyDescent="0.25">
      <c r="B73" s="700"/>
      <c r="C73" s="700"/>
      <c r="D73" s="700"/>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4"/>
      <c r="AJ73" s="1014"/>
    </row>
    <row r="74" spans="2:36" x14ac:dyDescent="0.25">
      <c r="B74" s="700"/>
      <c r="C74" s="700"/>
      <c r="D74" s="700"/>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4"/>
      <c r="AJ74" s="1014"/>
    </row>
    <row r="75" spans="2:36" x14ac:dyDescent="0.25">
      <c r="B75" s="700"/>
      <c r="C75" s="700"/>
      <c r="D75" s="700"/>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4"/>
      <c r="AJ75" s="1014"/>
    </row>
    <row r="76" spans="2:36" x14ac:dyDescent="0.25">
      <c r="B76" s="700"/>
      <c r="C76" s="700"/>
      <c r="D76" s="700"/>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4"/>
      <c r="AJ76" s="1014"/>
    </row>
    <row r="77" spans="2:36" x14ac:dyDescent="0.25">
      <c r="B77" s="700"/>
      <c r="C77" s="700"/>
      <c r="D77" s="700"/>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4"/>
      <c r="AJ77" s="1014"/>
    </row>
    <row r="78" spans="2:36" x14ac:dyDescent="0.25">
      <c r="B78" s="700"/>
      <c r="C78" s="700"/>
      <c r="D78" s="700"/>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4"/>
      <c r="AJ78" s="1014"/>
    </row>
    <row r="79" spans="2:36" x14ac:dyDescent="0.25">
      <c r="B79" s="700"/>
      <c r="C79" s="700"/>
      <c r="D79" s="700"/>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4"/>
      <c r="AJ79" s="1014"/>
    </row>
    <row r="80" spans="2:36" x14ac:dyDescent="0.25">
      <c r="B80" s="700"/>
      <c r="C80" s="700"/>
      <c r="D80" s="700"/>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4"/>
      <c r="AJ80" s="1014"/>
    </row>
    <row r="81" spans="2:36" x14ac:dyDescent="0.25">
      <c r="B81" s="700"/>
      <c r="C81" s="700"/>
      <c r="D81" s="700"/>
      <c r="E81" s="1014"/>
      <c r="F81" s="1014"/>
      <c r="G81" s="1014"/>
      <c r="H81" s="1014"/>
      <c r="I81" s="1014"/>
      <c r="J81" s="1014"/>
      <c r="K81" s="1014"/>
      <c r="L81" s="1014"/>
      <c r="M81" s="1014"/>
      <c r="N81" s="1014"/>
      <c r="O81" s="1014"/>
      <c r="P81" s="1014"/>
      <c r="Q81" s="1014"/>
      <c r="R81" s="1014"/>
      <c r="S81" s="1014"/>
      <c r="T81" s="1014"/>
      <c r="U81" s="1014"/>
      <c r="V81" s="1014"/>
      <c r="W81" s="1014"/>
      <c r="X81" s="1014"/>
      <c r="Y81" s="1014"/>
      <c r="Z81" s="1014"/>
      <c r="AA81" s="1014"/>
      <c r="AB81" s="1014"/>
      <c r="AC81" s="1014"/>
      <c r="AD81" s="1014"/>
      <c r="AE81" s="1014"/>
      <c r="AF81" s="1014"/>
      <c r="AG81" s="1014"/>
      <c r="AH81" s="1014"/>
      <c r="AI81" s="1014"/>
      <c r="AJ81" s="1014"/>
    </row>
    <row r="82" spans="2:36" x14ac:dyDescent="0.25">
      <c r="B82" s="700"/>
      <c r="C82" s="700"/>
      <c r="D82" s="700"/>
      <c r="E82" s="1014"/>
      <c r="F82" s="1014"/>
      <c r="G82" s="1014"/>
      <c r="H82" s="1014"/>
      <c r="I82" s="1014"/>
      <c r="J82" s="1014"/>
      <c r="K82" s="1014"/>
      <c r="L82" s="1014"/>
      <c r="M82" s="1014"/>
      <c r="N82" s="1014"/>
      <c r="O82" s="1014"/>
      <c r="P82" s="1014"/>
      <c r="Q82" s="1014"/>
      <c r="R82" s="1014"/>
      <c r="S82" s="1014"/>
      <c r="T82" s="1014"/>
      <c r="U82" s="1014"/>
      <c r="V82" s="1014"/>
      <c r="W82" s="1014"/>
      <c r="X82" s="1014"/>
      <c r="Y82" s="1014"/>
      <c r="Z82" s="1014"/>
      <c r="AA82" s="1014"/>
      <c r="AB82" s="1014"/>
      <c r="AC82" s="1014"/>
      <c r="AD82" s="1014"/>
      <c r="AE82" s="1014"/>
      <c r="AF82" s="1014"/>
      <c r="AG82" s="1014"/>
      <c r="AH82" s="1014"/>
      <c r="AI82" s="1014"/>
      <c r="AJ82" s="1014"/>
    </row>
    <row r="83" spans="2:36" x14ac:dyDescent="0.25">
      <c r="B83" s="700"/>
      <c r="C83" s="700"/>
      <c r="D83" s="700"/>
      <c r="E83" s="1014"/>
      <c r="F83" s="1014"/>
      <c r="G83" s="1014"/>
      <c r="H83" s="1014"/>
      <c r="I83" s="1014"/>
      <c r="J83" s="1014"/>
      <c r="K83" s="1014"/>
      <c r="L83" s="1014"/>
      <c r="M83" s="1014"/>
      <c r="N83" s="1014"/>
      <c r="O83" s="1014"/>
      <c r="P83" s="1014"/>
      <c r="Q83" s="1014"/>
      <c r="R83" s="1014"/>
      <c r="S83" s="1014"/>
      <c r="T83" s="1014"/>
      <c r="U83" s="1014"/>
      <c r="V83" s="1014"/>
      <c r="W83" s="1014"/>
      <c r="X83" s="1014"/>
      <c r="Y83" s="1014"/>
      <c r="Z83" s="1014"/>
      <c r="AA83" s="1014"/>
      <c r="AB83" s="1014"/>
      <c r="AC83" s="1014"/>
      <c r="AD83" s="1014"/>
      <c r="AE83" s="1014"/>
      <c r="AF83" s="1014"/>
      <c r="AG83" s="1014"/>
      <c r="AH83" s="1014"/>
      <c r="AI83" s="1014"/>
      <c r="AJ83" s="1014"/>
    </row>
    <row r="84" spans="2:36" x14ac:dyDescent="0.25">
      <c r="B84" s="700"/>
      <c r="C84" s="700"/>
      <c r="D84" s="700"/>
      <c r="E84" s="1014"/>
      <c r="F84" s="1014"/>
      <c r="G84" s="1014"/>
      <c r="H84" s="1014"/>
      <c r="I84" s="1014"/>
      <c r="J84" s="1014"/>
      <c r="K84" s="1014"/>
      <c r="L84" s="1014"/>
      <c r="M84" s="1014"/>
      <c r="N84" s="1014"/>
      <c r="O84" s="1014"/>
      <c r="P84" s="1014"/>
      <c r="Q84" s="1014"/>
      <c r="R84" s="1014"/>
      <c r="S84" s="1014"/>
      <c r="T84" s="1014"/>
      <c r="U84" s="1014"/>
      <c r="V84" s="1014"/>
      <c r="W84" s="1014"/>
      <c r="X84" s="1014"/>
      <c r="Y84" s="1014"/>
      <c r="Z84" s="1014"/>
      <c r="AA84" s="1014"/>
      <c r="AB84" s="1014"/>
      <c r="AC84" s="1014"/>
      <c r="AD84" s="1014"/>
      <c r="AE84" s="1014"/>
      <c r="AF84" s="1014"/>
      <c r="AG84" s="1014"/>
      <c r="AH84" s="1014"/>
      <c r="AI84" s="1014"/>
      <c r="AJ84" s="1014"/>
    </row>
    <row r="85" spans="2:36" x14ac:dyDescent="0.25">
      <c r="B85" s="700"/>
      <c r="C85" s="700"/>
      <c r="D85" s="700"/>
      <c r="E85" s="1014"/>
      <c r="F85" s="1014"/>
      <c r="G85" s="1014"/>
      <c r="H85" s="1014"/>
      <c r="I85" s="1014"/>
      <c r="J85" s="1014"/>
      <c r="K85" s="1014"/>
      <c r="L85" s="1014"/>
      <c r="M85" s="1014"/>
      <c r="N85" s="1014"/>
      <c r="O85" s="1014"/>
      <c r="P85" s="1014"/>
      <c r="Q85" s="1014"/>
      <c r="R85" s="1014"/>
      <c r="S85" s="1014"/>
      <c r="T85" s="1014"/>
      <c r="U85" s="1014"/>
      <c r="V85" s="1014"/>
      <c r="W85" s="1014"/>
      <c r="X85" s="1014"/>
      <c r="Y85" s="1014"/>
      <c r="Z85" s="1014"/>
      <c r="AA85" s="1014"/>
      <c r="AB85" s="1014"/>
      <c r="AC85" s="1014"/>
      <c r="AD85" s="1014"/>
      <c r="AE85" s="1014"/>
      <c r="AF85" s="1014"/>
      <c r="AG85" s="1014"/>
      <c r="AH85" s="1014"/>
      <c r="AI85" s="1014"/>
      <c r="AJ85" s="1014"/>
    </row>
    <row r="86" spans="2:36" x14ac:dyDescent="0.25">
      <c r="B86" s="700"/>
      <c r="C86" s="700"/>
      <c r="D86" s="700"/>
      <c r="E86" s="1014"/>
      <c r="F86" s="1014"/>
      <c r="G86" s="1014"/>
      <c r="H86" s="1014"/>
      <c r="I86" s="1014"/>
      <c r="J86" s="1014"/>
      <c r="K86" s="1014"/>
      <c r="L86" s="1014"/>
      <c r="M86" s="1014"/>
      <c r="N86" s="1014"/>
      <c r="O86" s="1014"/>
      <c r="P86" s="1014"/>
      <c r="Q86" s="1014"/>
      <c r="R86" s="1014"/>
      <c r="S86" s="1014"/>
      <c r="T86" s="1014"/>
      <c r="U86" s="1014"/>
      <c r="V86" s="1014"/>
      <c r="W86" s="1014"/>
      <c r="X86" s="1014"/>
      <c r="Y86" s="1014"/>
      <c r="Z86" s="1014"/>
      <c r="AA86" s="1014"/>
      <c r="AB86" s="1014"/>
      <c r="AC86" s="1014"/>
      <c r="AD86" s="1014"/>
      <c r="AE86" s="1014"/>
      <c r="AF86" s="1014"/>
      <c r="AG86" s="1014"/>
      <c r="AH86" s="1014"/>
      <c r="AI86" s="1014"/>
      <c r="AJ86" s="1014"/>
    </row>
    <row r="87" spans="2:36" x14ac:dyDescent="0.25">
      <c r="B87" s="700"/>
      <c r="C87" s="700"/>
      <c r="D87" s="700"/>
      <c r="E87" s="1014"/>
      <c r="F87" s="1014"/>
      <c r="G87" s="1014"/>
      <c r="H87" s="1014"/>
      <c r="I87" s="1014"/>
      <c r="J87" s="1014"/>
      <c r="K87" s="1014"/>
      <c r="L87" s="1014"/>
      <c r="M87" s="1014"/>
      <c r="N87" s="1014"/>
      <c r="O87" s="1014"/>
      <c r="P87" s="1014"/>
      <c r="Q87" s="1014"/>
      <c r="R87" s="1014"/>
      <c r="S87" s="1014"/>
      <c r="T87" s="1014"/>
      <c r="U87" s="1014"/>
      <c r="V87" s="1014"/>
      <c r="W87" s="1014"/>
      <c r="X87" s="1014"/>
      <c r="Y87" s="1014"/>
      <c r="Z87" s="1014"/>
      <c r="AA87" s="1014"/>
      <c r="AB87" s="1014"/>
      <c r="AC87" s="1014"/>
      <c r="AD87" s="1014"/>
      <c r="AE87" s="1014"/>
      <c r="AF87" s="1014"/>
      <c r="AG87" s="1014"/>
      <c r="AH87" s="1014"/>
      <c r="AI87" s="1014"/>
      <c r="AJ87" s="1014"/>
    </row>
    <row r="88" spans="2:36" x14ac:dyDescent="0.25">
      <c r="B88" s="700"/>
      <c r="C88" s="700"/>
      <c r="D88" s="700"/>
      <c r="E88" s="1014"/>
      <c r="F88" s="1014"/>
      <c r="G88" s="1014"/>
      <c r="H88" s="1014"/>
      <c r="I88" s="1014"/>
      <c r="J88" s="1014"/>
      <c r="K88" s="1014"/>
      <c r="L88" s="1014"/>
      <c r="M88" s="1014"/>
      <c r="N88" s="1014"/>
      <c r="O88" s="1014"/>
      <c r="P88" s="1014"/>
      <c r="Q88" s="1014"/>
      <c r="R88" s="1014"/>
      <c r="S88" s="1014"/>
      <c r="T88" s="1014"/>
      <c r="U88" s="1014"/>
      <c r="V88" s="1014"/>
      <c r="W88" s="1014"/>
      <c r="X88" s="1014"/>
      <c r="Y88" s="1014"/>
      <c r="Z88" s="1014"/>
      <c r="AA88" s="1014"/>
      <c r="AB88" s="1014"/>
      <c r="AC88" s="1014"/>
      <c r="AD88" s="1014"/>
      <c r="AE88" s="1014"/>
      <c r="AF88" s="1014"/>
      <c r="AG88" s="1014"/>
      <c r="AH88" s="1014"/>
      <c r="AI88" s="1014"/>
      <c r="AJ88" s="1014"/>
    </row>
    <row r="89" spans="2:36" x14ac:dyDescent="0.25">
      <c r="B89" s="700"/>
      <c r="C89" s="700"/>
      <c r="D89" s="700"/>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row>
    <row r="90" spans="2:36" x14ac:dyDescent="0.25">
      <c r="B90" s="700"/>
      <c r="C90" s="700"/>
      <c r="D90" s="700"/>
      <c r="E90" s="1014"/>
      <c r="F90" s="1014"/>
      <c r="G90" s="1014"/>
      <c r="H90" s="1014"/>
      <c r="I90" s="1014"/>
      <c r="J90" s="1014"/>
      <c r="K90" s="1014"/>
      <c r="L90" s="1014"/>
      <c r="M90" s="1014"/>
      <c r="N90" s="1014"/>
      <c r="O90" s="1014"/>
      <c r="P90" s="1014"/>
      <c r="Q90" s="1014"/>
      <c r="R90" s="1014"/>
      <c r="S90" s="1014"/>
      <c r="T90" s="1014"/>
      <c r="U90" s="1014"/>
      <c r="V90" s="1014"/>
      <c r="W90" s="1014"/>
      <c r="X90" s="1014"/>
      <c r="Y90" s="1014"/>
      <c r="Z90" s="1014"/>
      <c r="AA90" s="1014"/>
      <c r="AB90" s="1014"/>
      <c r="AC90" s="1014"/>
      <c r="AD90" s="1014"/>
      <c r="AE90" s="1014"/>
      <c r="AF90" s="1014"/>
      <c r="AG90" s="1014"/>
      <c r="AH90" s="1014"/>
      <c r="AI90" s="1014"/>
      <c r="AJ90" s="1014"/>
    </row>
    <row r="91" spans="2:36" x14ac:dyDescent="0.25">
      <c r="B91" s="700"/>
      <c r="C91" s="700"/>
      <c r="D91" s="700"/>
      <c r="E91" s="1014"/>
      <c r="F91" s="1014"/>
      <c r="G91" s="1014"/>
      <c r="H91" s="1014"/>
      <c r="I91" s="1014"/>
      <c r="J91" s="1014"/>
      <c r="K91" s="1014"/>
      <c r="L91" s="1014"/>
      <c r="M91" s="1014"/>
      <c r="N91" s="1014"/>
      <c r="O91" s="1014"/>
      <c r="P91" s="1014"/>
      <c r="Q91" s="1014"/>
      <c r="R91" s="1014"/>
      <c r="S91" s="1014"/>
      <c r="T91" s="1014"/>
      <c r="U91" s="1014"/>
      <c r="V91" s="1014"/>
      <c r="W91" s="1014"/>
      <c r="X91" s="1014"/>
      <c r="Y91" s="1014"/>
      <c r="Z91" s="1014"/>
      <c r="AA91" s="1014"/>
      <c r="AB91" s="1014"/>
      <c r="AC91" s="1014"/>
      <c r="AD91" s="1014"/>
      <c r="AE91" s="1014"/>
      <c r="AF91" s="1014"/>
      <c r="AG91" s="1014"/>
      <c r="AH91" s="1014"/>
      <c r="AI91" s="1014"/>
      <c r="AJ91" s="1014"/>
    </row>
    <row r="92" spans="2:36" x14ac:dyDescent="0.25">
      <c r="B92" s="700"/>
      <c r="C92" s="700"/>
      <c r="D92" s="700"/>
      <c r="E92" s="1014"/>
      <c r="F92" s="1014"/>
      <c r="G92" s="1014"/>
      <c r="H92" s="1014"/>
      <c r="I92" s="1014"/>
      <c r="J92" s="1014"/>
      <c r="K92" s="1014"/>
      <c r="L92" s="1014"/>
      <c r="M92" s="1014"/>
      <c r="N92" s="1014"/>
      <c r="O92" s="1014"/>
      <c r="P92" s="1014"/>
      <c r="Q92" s="1014"/>
      <c r="R92" s="1014"/>
      <c r="S92" s="1014"/>
      <c r="T92" s="1014"/>
      <c r="U92" s="1014"/>
      <c r="V92" s="1014"/>
      <c r="W92" s="1014"/>
      <c r="X92" s="1014"/>
      <c r="Y92" s="1014"/>
      <c r="Z92" s="1014"/>
      <c r="AA92" s="1014"/>
      <c r="AB92" s="1014"/>
      <c r="AC92" s="1014"/>
      <c r="AD92" s="1014"/>
      <c r="AE92" s="1014"/>
      <c r="AF92" s="1014"/>
      <c r="AG92" s="1014"/>
      <c r="AH92" s="1014"/>
      <c r="AI92" s="1014"/>
      <c r="AJ92" s="1014"/>
    </row>
    <row r="93" spans="2:36" x14ac:dyDescent="0.25">
      <c r="B93" s="700"/>
      <c r="C93" s="700"/>
      <c r="D93" s="700"/>
      <c r="E93" s="1014"/>
      <c r="F93" s="1014"/>
      <c r="G93" s="1014"/>
      <c r="H93" s="1014"/>
      <c r="I93" s="1014"/>
      <c r="J93" s="1014"/>
      <c r="K93" s="1014"/>
      <c r="L93" s="1014"/>
      <c r="M93" s="1014"/>
      <c r="N93" s="1014"/>
      <c r="O93" s="1014"/>
      <c r="P93" s="1014"/>
      <c r="Q93" s="1014"/>
      <c r="R93" s="1014"/>
      <c r="S93" s="1014"/>
      <c r="T93" s="1014"/>
      <c r="U93" s="1014"/>
      <c r="V93" s="1014"/>
      <c r="W93" s="1014"/>
      <c r="X93" s="1014"/>
      <c r="Y93" s="1014"/>
      <c r="Z93" s="1014"/>
      <c r="AA93" s="1014"/>
      <c r="AB93" s="1014"/>
      <c r="AC93" s="1014"/>
      <c r="AD93" s="1014"/>
      <c r="AE93" s="1014"/>
      <c r="AF93" s="1014"/>
      <c r="AG93" s="1014"/>
      <c r="AH93" s="1014"/>
      <c r="AI93" s="1014"/>
      <c r="AJ93" s="1014"/>
    </row>
    <row r="94" spans="2:36" x14ac:dyDescent="0.25">
      <c r="B94" s="700"/>
      <c r="C94" s="700"/>
      <c r="D94" s="700"/>
      <c r="E94" s="1014"/>
      <c r="F94" s="1014"/>
      <c r="G94" s="1014"/>
      <c r="H94" s="1014"/>
      <c r="I94" s="1014"/>
      <c r="J94" s="1014"/>
      <c r="K94" s="1014"/>
      <c r="L94" s="1014"/>
      <c r="M94" s="1014"/>
      <c r="N94" s="1014"/>
      <c r="O94" s="1014"/>
      <c r="P94" s="1014"/>
      <c r="Q94" s="1014"/>
      <c r="R94" s="1014"/>
      <c r="S94" s="1014"/>
      <c r="T94" s="1014"/>
      <c r="U94" s="1014"/>
      <c r="V94" s="1014"/>
      <c r="W94" s="1014"/>
      <c r="X94" s="1014"/>
      <c r="Y94" s="1014"/>
      <c r="Z94" s="1014"/>
      <c r="AA94" s="1014"/>
      <c r="AB94" s="1014"/>
      <c r="AC94" s="1014"/>
      <c r="AD94" s="1014"/>
      <c r="AE94" s="1014"/>
      <c r="AF94" s="1014"/>
      <c r="AG94" s="1014"/>
      <c r="AH94" s="1014"/>
      <c r="AI94" s="1014"/>
      <c r="AJ94" s="1014"/>
    </row>
    <row r="95" spans="2:36" x14ac:dyDescent="0.25">
      <c r="B95" s="700"/>
      <c r="C95" s="700"/>
      <c r="D95" s="700"/>
      <c r="E95" s="1014"/>
      <c r="F95" s="1014"/>
      <c r="G95" s="1014"/>
      <c r="H95" s="1014"/>
      <c r="I95" s="1014"/>
      <c r="J95" s="1014"/>
      <c r="K95" s="1014"/>
      <c r="L95" s="1014"/>
      <c r="M95" s="1014"/>
      <c r="N95" s="1014"/>
      <c r="O95" s="1014"/>
      <c r="P95" s="1014"/>
      <c r="Q95" s="1014"/>
      <c r="R95" s="1014"/>
      <c r="S95" s="1014"/>
      <c r="T95" s="1014"/>
      <c r="U95" s="1014"/>
      <c r="V95" s="1014"/>
      <c r="W95" s="1014"/>
      <c r="X95" s="1014"/>
      <c r="Y95" s="1014"/>
      <c r="Z95" s="1014"/>
      <c r="AA95" s="1014"/>
      <c r="AB95" s="1014"/>
      <c r="AC95" s="1014"/>
      <c r="AD95" s="1014"/>
      <c r="AE95" s="1014"/>
      <c r="AF95" s="1014"/>
      <c r="AG95" s="1014"/>
      <c r="AH95" s="1014"/>
      <c r="AI95" s="1014"/>
      <c r="AJ95" s="1014"/>
    </row>
    <row r="96" spans="2:36" x14ac:dyDescent="0.25">
      <c r="B96" s="700"/>
      <c r="C96" s="700"/>
      <c r="D96" s="700"/>
      <c r="E96" s="1014"/>
      <c r="F96" s="1014"/>
      <c r="G96" s="1014"/>
      <c r="H96" s="1014"/>
      <c r="I96" s="1014"/>
      <c r="J96" s="1014"/>
      <c r="K96" s="1014"/>
      <c r="L96" s="1014"/>
      <c r="M96" s="1014"/>
      <c r="N96" s="1014"/>
      <c r="O96" s="1014"/>
      <c r="P96" s="1014"/>
      <c r="Q96" s="1014"/>
      <c r="R96" s="1014"/>
      <c r="S96" s="1014"/>
      <c r="T96" s="1014"/>
      <c r="U96" s="1014"/>
      <c r="V96" s="1014"/>
      <c r="W96" s="1014"/>
      <c r="X96" s="1014"/>
      <c r="Y96" s="1014"/>
      <c r="Z96" s="1014"/>
      <c r="AA96" s="1014"/>
      <c r="AB96" s="1014"/>
      <c r="AC96" s="1014"/>
      <c r="AD96" s="1014"/>
      <c r="AE96" s="1014"/>
      <c r="AF96" s="1014"/>
      <c r="AG96" s="1014"/>
      <c r="AH96" s="1014"/>
      <c r="AI96" s="1014"/>
      <c r="AJ96" s="1014"/>
    </row>
    <row r="97" spans="2:36" x14ac:dyDescent="0.25">
      <c r="B97" s="700"/>
      <c r="C97" s="700"/>
      <c r="D97" s="700"/>
      <c r="E97" s="1014"/>
      <c r="F97" s="1014"/>
      <c r="G97" s="1014"/>
      <c r="H97" s="1014"/>
      <c r="I97" s="1014"/>
      <c r="J97" s="1014"/>
      <c r="K97" s="1014"/>
      <c r="L97" s="1014"/>
      <c r="M97" s="1014"/>
      <c r="N97" s="1014"/>
      <c r="O97" s="1014"/>
      <c r="P97" s="1014"/>
      <c r="Q97" s="1014"/>
      <c r="R97" s="1014"/>
      <c r="S97" s="1014"/>
      <c r="T97" s="1014"/>
      <c r="U97" s="1014"/>
      <c r="V97" s="1014"/>
      <c r="W97" s="1014"/>
      <c r="X97" s="1014"/>
      <c r="Y97" s="1014"/>
      <c r="Z97" s="1014"/>
      <c r="AA97" s="1014"/>
      <c r="AB97" s="1014"/>
      <c r="AC97" s="1014"/>
      <c r="AD97" s="1014"/>
      <c r="AE97" s="1014"/>
      <c r="AF97" s="1014"/>
      <c r="AG97" s="1014"/>
      <c r="AH97" s="1014"/>
      <c r="AI97" s="1014"/>
      <c r="AJ97" s="1014"/>
    </row>
    <row r="98" spans="2:36" x14ac:dyDescent="0.25">
      <c r="B98" s="700"/>
      <c r="C98" s="700"/>
      <c r="D98" s="700"/>
      <c r="E98" s="1014"/>
      <c r="F98" s="1014"/>
      <c r="G98" s="1014"/>
      <c r="H98" s="1014"/>
      <c r="I98" s="1014"/>
      <c r="J98" s="1014"/>
      <c r="K98" s="1014"/>
      <c r="L98" s="1014"/>
      <c r="M98" s="1014"/>
      <c r="N98" s="1014"/>
      <c r="O98" s="1014"/>
      <c r="P98" s="1014"/>
      <c r="Q98" s="1014"/>
      <c r="R98" s="1014"/>
      <c r="S98" s="1014"/>
      <c r="T98" s="1014"/>
      <c r="U98" s="1014"/>
      <c r="V98" s="1014"/>
      <c r="W98" s="1014"/>
      <c r="X98" s="1014"/>
      <c r="Y98" s="1014"/>
      <c r="Z98" s="1014"/>
      <c r="AA98" s="1014"/>
      <c r="AB98" s="1014"/>
      <c r="AC98" s="1014"/>
      <c r="AD98" s="1014"/>
      <c r="AE98" s="1014"/>
      <c r="AF98" s="1014"/>
      <c r="AG98" s="1014"/>
      <c r="AH98" s="1014"/>
      <c r="AI98" s="1014"/>
      <c r="AJ98" s="1014"/>
    </row>
    <row r="99" spans="2:36" x14ac:dyDescent="0.25">
      <c r="B99" s="700"/>
      <c r="C99" s="700"/>
      <c r="D99" s="700"/>
      <c r="E99" s="1014"/>
      <c r="F99" s="1014"/>
      <c r="G99" s="1014"/>
      <c r="H99" s="1014"/>
      <c r="I99" s="1014"/>
      <c r="J99" s="1014"/>
      <c r="K99" s="1014"/>
      <c r="L99" s="1014"/>
      <c r="M99" s="1014"/>
      <c r="N99" s="1014"/>
      <c r="O99" s="1014"/>
      <c r="P99" s="1014"/>
      <c r="Q99" s="1014"/>
      <c r="R99" s="1014"/>
      <c r="S99" s="1014"/>
      <c r="T99" s="1014"/>
      <c r="U99" s="1014"/>
      <c r="V99" s="1014"/>
      <c r="W99" s="1014"/>
      <c r="X99" s="1014"/>
      <c r="Y99" s="1014"/>
      <c r="Z99" s="1014"/>
      <c r="AA99" s="1014"/>
      <c r="AB99" s="1014"/>
      <c r="AC99" s="1014"/>
      <c r="AD99" s="1014"/>
      <c r="AE99" s="1014"/>
      <c r="AF99" s="1014"/>
      <c r="AG99" s="1014"/>
      <c r="AH99" s="1014"/>
      <c r="AI99" s="1014"/>
      <c r="AJ99" s="1014"/>
    </row>
    <row r="100" spans="2:36" x14ac:dyDescent="0.25">
      <c r="B100" s="700"/>
      <c r="C100" s="700"/>
      <c r="D100" s="700"/>
      <c r="E100" s="1014"/>
      <c r="F100" s="1014"/>
      <c r="G100" s="1014"/>
      <c r="H100" s="1014"/>
      <c r="I100" s="1014"/>
      <c r="J100" s="1014"/>
      <c r="K100" s="1014"/>
      <c r="L100" s="1014"/>
      <c r="M100" s="1014"/>
      <c r="N100" s="1014"/>
      <c r="O100" s="1014"/>
      <c r="P100" s="1014"/>
      <c r="Q100" s="1014"/>
      <c r="R100" s="1014"/>
      <c r="S100" s="1014"/>
      <c r="T100" s="1014"/>
      <c r="U100" s="1014"/>
      <c r="V100" s="1014"/>
      <c r="W100" s="1014"/>
      <c r="X100" s="1014"/>
      <c r="Y100" s="1014"/>
      <c r="Z100" s="1014"/>
      <c r="AA100" s="1014"/>
      <c r="AB100" s="1014"/>
      <c r="AC100" s="1014"/>
      <c r="AD100" s="1014"/>
      <c r="AE100" s="1014"/>
      <c r="AF100" s="1014"/>
      <c r="AG100" s="1014"/>
      <c r="AH100" s="1014"/>
      <c r="AI100" s="1014"/>
      <c r="AJ100" s="1014"/>
    </row>
    <row r="101" spans="2:36" x14ac:dyDescent="0.25">
      <c r="B101" s="700"/>
      <c r="C101" s="700"/>
      <c r="D101" s="700"/>
      <c r="E101" s="1014"/>
      <c r="F101" s="1014"/>
      <c r="G101" s="1014"/>
      <c r="H101" s="1014"/>
      <c r="I101" s="1014"/>
      <c r="J101" s="1014"/>
      <c r="K101" s="1014"/>
      <c r="L101" s="1014"/>
      <c r="M101" s="1014"/>
      <c r="N101" s="1014"/>
      <c r="O101" s="1014"/>
      <c r="P101" s="1014"/>
      <c r="Q101" s="1014"/>
      <c r="R101" s="1014"/>
      <c r="S101" s="1014"/>
      <c r="T101" s="1014"/>
      <c r="U101" s="1014"/>
      <c r="V101" s="1014"/>
      <c r="W101" s="1014"/>
      <c r="X101" s="1014"/>
      <c r="Y101" s="1014"/>
      <c r="Z101" s="1014"/>
      <c r="AA101" s="1014"/>
      <c r="AB101" s="1014"/>
      <c r="AC101" s="1014"/>
      <c r="AD101" s="1014"/>
      <c r="AE101" s="1014"/>
      <c r="AF101" s="1014"/>
      <c r="AG101" s="1014"/>
      <c r="AH101" s="1014"/>
      <c r="AI101" s="1014"/>
      <c r="AJ101" s="1014"/>
    </row>
    <row r="102" spans="2:36" x14ac:dyDescent="0.25">
      <c r="B102" s="700"/>
      <c r="C102" s="700"/>
      <c r="D102" s="700"/>
      <c r="E102" s="1014"/>
      <c r="F102" s="1014"/>
      <c r="G102" s="1014"/>
      <c r="H102" s="1014"/>
      <c r="I102" s="1014"/>
      <c r="J102" s="1014"/>
      <c r="K102" s="1014"/>
      <c r="L102" s="1014"/>
      <c r="M102" s="1014"/>
      <c r="N102" s="1014"/>
      <c r="O102" s="1014"/>
      <c r="P102" s="1014"/>
      <c r="Q102" s="1014"/>
      <c r="R102" s="1014"/>
      <c r="S102" s="1014"/>
      <c r="T102" s="1014"/>
      <c r="U102" s="1014"/>
      <c r="V102" s="1014"/>
      <c r="W102" s="1014"/>
      <c r="X102" s="1014"/>
      <c r="Y102" s="1014"/>
      <c r="Z102" s="1014"/>
      <c r="AA102" s="1014"/>
      <c r="AB102" s="1014"/>
      <c r="AC102" s="1014"/>
      <c r="AD102" s="1014"/>
      <c r="AE102" s="1014"/>
      <c r="AF102" s="1014"/>
      <c r="AG102" s="1014"/>
      <c r="AH102" s="1014"/>
      <c r="AI102" s="1014"/>
      <c r="AJ102" s="1014"/>
    </row>
    <row r="103" spans="2:36" x14ac:dyDescent="0.25">
      <c r="B103" s="700"/>
      <c r="C103" s="700"/>
      <c r="D103" s="700"/>
      <c r="E103" s="1014"/>
      <c r="F103" s="1014"/>
      <c r="G103" s="1014"/>
      <c r="H103" s="1014"/>
      <c r="I103" s="1014"/>
      <c r="J103" s="1014"/>
      <c r="K103" s="1014"/>
      <c r="L103" s="1014"/>
      <c r="M103" s="1014"/>
      <c r="N103" s="1014"/>
      <c r="O103" s="1014"/>
      <c r="P103" s="1014"/>
      <c r="Q103" s="1014"/>
      <c r="R103" s="1014"/>
      <c r="S103" s="1014"/>
      <c r="T103" s="1014"/>
      <c r="U103" s="1014"/>
      <c r="V103" s="1014"/>
      <c r="W103" s="1014"/>
      <c r="X103" s="1014"/>
      <c r="Y103" s="1014"/>
      <c r="Z103" s="1014"/>
      <c r="AA103" s="1014"/>
      <c r="AB103" s="1014"/>
      <c r="AC103" s="1014"/>
      <c r="AD103" s="1014"/>
      <c r="AE103" s="1014"/>
      <c r="AF103" s="1014"/>
      <c r="AG103" s="1014"/>
      <c r="AH103" s="1014"/>
      <c r="AI103" s="1014"/>
      <c r="AJ103" s="1014"/>
    </row>
    <row r="104" spans="2:36" x14ac:dyDescent="0.25">
      <c r="B104" s="700"/>
      <c r="C104" s="700"/>
      <c r="D104" s="700"/>
      <c r="E104" s="1014"/>
      <c r="F104" s="1014"/>
      <c r="G104" s="1014"/>
      <c r="H104" s="1014"/>
      <c r="I104" s="1014"/>
      <c r="J104" s="1014"/>
      <c r="K104" s="1014"/>
      <c r="L104" s="1014"/>
      <c r="M104" s="1014"/>
      <c r="N104" s="1014"/>
      <c r="O104" s="1014"/>
      <c r="P104" s="1014"/>
      <c r="Q104" s="1014"/>
      <c r="R104" s="1014"/>
      <c r="S104" s="1014"/>
      <c r="T104" s="1014"/>
      <c r="U104" s="1014"/>
      <c r="V104" s="1014"/>
      <c r="W104" s="1014"/>
      <c r="X104" s="1014"/>
      <c r="Y104" s="1014"/>
      <c r="Z104" s="1014"/>
      <c r="AA104" s="1014"/>
      <c r="AB104" s="1014"/>
      <c r="AC104" s="1014"/>
      <c r="AD104" s="1014"/>
      <c r="AE104" s="1014"/>
      <c r="AF104" s="1014"/>
      <c r="AG104" s="1014"/>
      <c r="AH104" s="1014"/>
      <c r="AI104" s="1014"/>
      <c r="AJ104" s="1014"/>
    </row>
    <row r="105" spans="2:36" x14ac:dyDescent="0.25">
      <c r="B105" s="700"/>
      <c r="C105" s="700"/>
      <c r="D105" s="700"/>
      <c r="E105" s="1014"/>
      <c r="F105" s="1014"/>
      <c r="G105" s="1014"/>
      <c r="H105" s="1014"/>
      <c r="I105" s="1014"/>
      <c r="J105" s="1014"/>
      <c r="K105" s="1014"/>
      <c r="L105" s="1014"/>
      <c r="M105" s="1014"/>
      <c r="N105" s="1014"/>
      <c r="O105" s="1014"/>
      <c r="P105" s="1014"/>
      <c r="Q105" s="1014"/>
      <c r="R105" s="1014"/>
      <c r="S105" s="1014"/>
      <c r="T105" s="1014"/>
      <c r="U105" s="1014"/>
      <c r="V105" s="1014"/>
      <c r="W105" s="1014"/>
      <c r="X105" s="1014"/>
      <c r="Y105" s="1014"/>
      <c r="Z105" s="1014"/>
      <c r="AA105" s="1014"/>
      <c r="AB105" s="1014"/>
      <c r="AC105" s="1014"/>
      <c r="AD105" s="1014"/>
      <c r="AE105" s="1014"/>
      <c r="AF105" s="1014"/>
      <c r="AG105" s="1014"/>
      <c r="AH105" s="1014"/>
      <c r="AI105" s="1014"/>
      <c r="AJ105" s="1014"/>
    </row>
    <row r="106" spans="2:36" x14ac:dyDescent="0.25">
      <c r="B106" s="700"/>
      <c r="C106" s="700"/>
      <c r="D106" s="700"/>
      <c r="E106" s="1014"/>
      <c r="F106" s="1014"/>
      <c r="G106" s="1014"/>
      <c r="H106" s="1014"/>
      <c r="I106" s="1014"/>
      <c r="J106" s="1014"/>
      <c r="K106" s="1014"/>
      <c r="L106" s="1014"/>
      <c r="M106" s="1014"/>
      <c r="N106" s="1014"/>
      <c r="O106" s="1014"/>
      <c r="P106" s="1014"/>
      <c r="Q106" s="1014"/>
      <c r="R106" s="1014"/>
      <c r="S106" s="1014"/>
      <c r="T106" s="1014"/>
      <c r="U106" s="1014"/>
      <c r="V106" s="1014"/>
      <c r="W106" s="1014"/>
      <c r="X106" s="1014"/>
      <c r="Y106" s="1014"/>
      <c r="Z106" s="1014"/>
      <c r="AA106" s="1014"/>
      <c r="AB106" s="1014"/>
      <c r="AC106" s="1014"/>
      <c r="AD106" s="1014"/>
      <c r="AE106" s="1014"/>
      <c r="AF106" s="1014"/>
      <c r="AG106" s="1014"/>
      <c r="AH106" s="1014"/>
      <c r="AI106" s="1014"/>
      <c r="AJ106" s="1014"/>
    </row>
    <row r="107" spans="2:36" x14ac:dyDescent="0.25">
      <c r="B107" s="700"/>
      <c r="C107" s="700"/>
      <c r="D107" s="700"/>
      <c r="E107" s="1014"/>
      <c r="F107" s="1014"/>
      <c r="G107" s="1014"/>
      <c r="H107" s="1014"/>
      <c r="I107" s="1014"/>
      <c r="J107" s="1014"/>
      <c r="K107" s="1014"/>
      <c r="L107" s="1014"/>
      <c r="M107" s="1014"/>
      <c r="N107" s="1014"/>
      <c r="O107" s="1014"/>
      <c r="P107" s="1014"/>
      <c r="Q107" s="1014"/>
      <c r="R107" s="1014"/>
      <c r="S107" s="1014"/>
      <c r="T107" s="1014"/>
      <c r="U107" s="1014"/>
      <c r="V107" s="1014"/>
      <c r="W107" s="1014"/>
      <c r="X107" s="1014"/>
      <c r="Y107" s="1014"/>
      <c r="Z107" s="1014"/>
      <c r="AA107" s="1014"/>
      <c r="AB107" s="1014"/>
      <c r="AC107" s="1014"/>
      <c r="AD107" s="1014"/>
      <c r="AE107" s="1014"/>
      <c r="AF107" s="1014"/>
      <c r="AG107" s="1014"/>
      <c r="AH107" s="1014"/>
      <c r="AI107" s="1014"/>
      <c r="AJ107" s="1014"/>
    </row>
    <row r="108" spans="2:36" x14ac:dyDescent="0.25">
      <c r="B108" s="700"/>
      <c r="C108" s="700"/>
      <c r="D108" s="700"/>
      <c r="E108" s="1014"/>
      <c r="F108" s="1014"/>
      <c r="G108" s="1014"/>
      <c r="H108" s="1014"/>
      <c r="I108" s="1014"/>
      <c r="J108" s="1014"/>
      <c r="K108" s="1014"/>
      <c r="L108" s="1014"/>
      <c r="M108" s="1014"/>
      <c r="N108" s="1014"/>
      <c r="O108" s="1014"/>
      <c r="P108" s="1014"/>
      <c r="Q108" s="1014"/>
      <c r="R108" s="1014"/>
      <c r="S108" s="1014"/>
      <c r="T108" s="1014"/>
      <c r="U108" s="1014"/>
      <c r="V108" s="1014"/>
      <c r="W108" s="1014"/>
      <c r="X108" s="1014"/>
      <c r="Y108" s="1014"/>
      <c r="Z108" s="1014"/>
      <c r="AA108" s="1014"/>
      <c r="AB108" s="1014"/>
      <c r="AC108" s="1014"/>
      <c r="AD108" s="1014"/>
      <c r="AE108" s="1014"/>
      <c r="AF108" s="1014"/>
      <c r="AG108" s="1014"/>
      <c r="AH108" s="1014"/>
      <c r="AI108" s="1014"/>
      <c r="AJ108" s="1014"/>
    </row>
    <row r="109" spans="2:36" x14ac:dyDescent="0.25">
      <c r="B109" s="700"/>
      <c r="C109" s="700"/>
      <c r="D109" s="700"/>
      <c r="E109" s="1014"/>
      <c r="F109" s="1014"/>
      <c r="G109" s="1014"/>
      <c r="H109" s="1014"/>
      <c r="I109" s="1014"/>
      <c r="J109" s="1014"/>
      <c r="K109" s="1014"/>
      <c r="L109" s="1014"/>
      <c r="M109" s="1014"/>
      <c r="N109" s="1014"/>
      <c r="O109" s="1014"/>
      <c r="P109" s="1014"/>
      <c r="Q109" s="1014"/>
      <c r="R109" s="1014"/>
      <c r="S109" s="1014"/>
      <c r="T109" s="1014"/>
      <c r="U109" s="1014"/>
      <c r="V109" s="1014"/>
      <c r="W109" s="1014"/>
      <c r="X109" s="1014"/>
      <c r="Y109" s="1014"/>
      <c r="Z109" s="1014"/>
      <c r="AA109" s="1014"/>
      <c r="AB109" s="1014"/>
      <c r="AC109" s="1014"/>
      <c r="AD109" s="1014"/>
      <c r="AE109" s="1014"/>
      <c r="AF109" s="1014"/>
      <c r="AG109" s="1014"/>
      <c r="AH109" s="1014"/>
      <c r="AI109" s="1014"/>
      <c r="AJ109" s="1014"/>
    </row>
    <row r="110" spans="2:36" x14ac:dyDescent="0.25">
      <c r="B110" s="700"/>
      <c r="C110" s="700"/>
      <c r="D110" s="700"/>
      <c r="E110" s="1014"/>
      <c r="F110" s="1014"/>
      <c r="G110" s="1014"/>
      <c r="H110" s="1014"/>
      <c r="I110" s="1014"/>
      <c r="J110" s="1014"/>
      <c r="K110" s="1014"/>
      <c r="L110" s="1014"/>
      <c r="M110" s="1014"/>
      <c r="N110" s="1014"/>
      <c r="O110" s="1014"/>
      <c r="P110" s="1014"/>
      <c r="Q110" s="1014"/>
      <c r="R110" s="1014"/>
      <c r="S110" s="1014"/>
      <c r="T110" s="1014"/>
      <c r="U110" s="1014"/>
      <c r="V110" s="1014"/>
      <c r="W110" s="1014"/>
      <c r="X110" s="1014"/>
      <c r="Y110" s="1014"/>
      <c r="Z110" s="1014"/>
      <c r="AA110" s="1014"/>
      <c r="AB110" s="1014"/>
      <c r="AC110" s="1014"/>
      <c r="AD110" s="1014"/>
      <c r="AE110" s="1014"/>
      <c r="AF110" s="1014"/>
      <c r="AG110" s="1014"/>
      <c r="AH110" s="1014"/>
      <c r="AI110" s="1014"/>
      <c r="AJ110" s="1014"/>
    </row>
    <row r="111" spans="2:36" x14ac:dyDescent="0.25">
      <c r="B111" s="700"/>
      <c r="C111" s="700"/>
      <c r="D111" s="700"/>
      <c r="E111" s="1014"/>
      <c r="F111" s="1014"/>
      <c r="G111" s="1014"/>
      <c r="H111" s="1014"/>
      <c r="I111" s="1014"/>
      <c r="J111" s="1014"/>
      <c r="K111" s="1014"/>
      <c r="L111" s="1014"/>
      <c r="M111" s="1014"/>
      <c r="N111" s="1014"/>
      <c r="O111" s="1014"/>
      <c r="P111" s="1014"/>
      <c r="Q111" s="1014"/>
      <c r="R111" s="1014"/>
      <c r="S111" s="1014"/>
      <c r="T111" s="1014"/>
      <c r="U111" s="1014"/>
      <c r="V111" s="1014"/>
      <c r="W111" s="1014"/>
      <c r="X111" s="1014"/>
      <c r="Y111" s="1014"/>
      <c r="Z111" s="1014"/>
      <c r="AA111" s="1014"/>
      <c r="AB111" s="1014"/>
      <c r="AC111" s="1014"/>
      <c r="AD111" s="1014"/>
      <c r="AE111" s="1014"/>
      <c r="AF111" s="1014"/>
      <c r="AG111" s="1014"/>
      <c r="AH111" s="1014"/>
      <c r="AI111" s="1014"/>
      <c r="AJ111" s="1014"/>
    </row>
    <row r="112" spans="2:36" x14ac:dyDescent="0.25">
      <c r="B112" s="700"/>
      <c r="C112" s="700"/>
      <c r="D112" s="700"/>
      <c r="E112" s="1014"/>
      <c r="F112" s="1014"/>
      <c r="G112" s="1014"/>
      <c r="H112" s="1014"/>
      <c r="I112" s="1014"/>
      <c r="J112" s="1014"/>
      <c r="K112" s="1014"/>
      <c r="L112" s="1014"/>
      <c r="M112" s="1014"/>
      <c r="N112" s="1014"/>
      <c r="O112" s="1014"/>
      <c r="P112" s="1014"/>
      <c r="Q112" s="1014"/>
      <c r="R112" s="1014"/>
      <c r="S112" s="1014"/>
      <c r="T112" s="1014"/>
      <c r="U112" s="1014"/>
      <c r="V112" s="1014"/>
      <c r="W112" s="1014"/>
      <c r="X112" s="1014"/>
      <c r="Y112" s="1014"/>
      <c r="Z112" s="1014"/>
      <c r="AA112" s="1014"/>
      <c r="AB112" s="1014"/>
      <c r="AC112" s="1014"/>
      <c r="AD112" s="1014"/>
      <c r="AE112" s="1014"/>
      <c r="AF112" s="1014"/>
      <c r="AG112" s="1014"/>
      <c r="AH112" s="1014"/>
      <c r="AI112" s="1014"/>
      <c r="AJ112" s="1014"/>
    </row>
    <row r="113" spans="2:36" x14ac:dyDescent="0.25">
      <c r="B113" s="700"/>
      <c r="C113" s="700"/>
      <c r="D113" s="700"/>
      <c r="E113" s="1014"/>
      <c r="F113" s="1014"/>
      <c r="G113" s="1014"/>
      <c r="H113" s="1014"/>
      <c r="I113" s="1014"/>
      <c r="J113" s="1014"/>
      <c r="K113" s="1014"/>
      <c r="L113" s="1014"/>
      <c r="M113" s="1014"/>
      <c r="N113" s="1014"/>
      <c r="O113" s="1014"/>
      <c r="P113" s="1014"/>
      <c r="Q113" s="1014"/>
      <c r="R113" s="1014"/>
      <c r="S113" s="1014"/>
      <c r="T113" s="1014"/>
      <c r="U113" s="1014"/>
      <c r="V113" s="1014"/>
      <c r="W113" s="1014"/>
      <c r="X113" s="1014"/>
      <c r="Y113" s="1014"/>
      <c r="Z113" s="1014"/>
      <c r="AA113" s="1014"/>
      <c r="AB113" s="1014"/>
      <c r="AC113" s="1014"/>
      <c r="AD113" s="1014"/>
      <c r="AE113" s="1014"/>
      <c r="AF113" s="1014"/>
      <c r="AG113" s="1014"/>
      <c r="AH113" s="1014"/>
      <c r="AI113" s="1014"/>
      <c r="AJ113" s="1014"/>
    </row>
    <row r="114" spans="2:36" x14ac:dyDescent="0.25">
      <c r="B114" s="700"/>
      <c r="C114" s="700"/>
      <c r="D114" s="700"/>
      <c r="E114" s="1014"/>
      <c r="F114" s="1014"/>
      <c r="G114" s="1014"/>
      <c r="H114" s="1014"/>
      <c r="I114" s="1014"/>
      <c r="J114" s="1014"/>
      <c r="K114" s="1014"/>
      <c r="L114" s="1014"/>
      <c r="M114" s="1014"/>
      <c r="N114" s="1014"/>
      <c r="O114" s="1014"/>
      <c r="P114" s="1014"/>
      <c r="Q114" s="1014"/>
      <c r="R114" s="1014"/>
      <c r="S114" s="1014"/>
      <c r="T114" s="1014"/>
      <c r="U114" s="1014"/>
      <c r="V114" s="1014"/>
      <c r="W114" s="1014"/>
      <c r="X114" s="1014"/>
      <c r="Y114" s="1014"/>
      <c r="Z114" s="1014"/>
      <c r="AA114" s="1014"/>
      <c r="AB114" s="1014"/>
      <c r="AC114" s="1014"/>
      <c r="AD114" s="1014"/>
      <c r="AE114" s="1014"/>
      <c r="AF114" s="1014"/>
      <c r="AG114" s="1014"/>
      <c r="AH114" s="1014"/>
      <c r="AI114" s="1014"/>
      <c r="AJ114" s="1014"/>
    </row>
    <row r="115" spans="2:36" x14ac:dyDescent="0.25">
      <c r="B115" s="700"/>
      <c r="C115" s="700"/>
      <c r="D115" s="700"/>
      <c r="E115" s="1014"/>
      <c r="F115" s="1014"/>
      <c r="G115" s="1014"/>
      <c r="H115" s="1014"/>
      <c r="I115" s="1014"/>
      <c r="J115" s="1014"/>
      <c r="K115" s="1014"/>
      <c r="L115" s="1014"/>
      <c r="M115" s="1014"/>
      <c r="N115" s="1014"/>
      <c r="O115" s="1014"/>
      <c r="P115" s="1014"/>
      <c r="Q115" s="1014"/>
      <c r="R115" s="1014"/>
      <c r="S115" s="1014"/>
      <c r="T115" s="1014"/>
      <c r="U115" s="1014"/>
      <c r="V115" s="1014"/>
      <c r="W115" s="1014"/>
      <c r="X115" s="1014"/>
      <c r="Y115" s="1014"/>
      <c r="Z115" s="1014"/>
      <c r="AA115" s="1014"/>
      <c r="AB115" s="1014"/>
      <c r="AC115" s="1014"/>
      <c r="AD115" s="1014"/>
      <c r="AE115" s="1014"/>
      <c r="AF115" s="1014"/>
      <c r="AG115" s="1014"/>
      <c r="AH115" s="1014"/>
      <c r="AI115" s="1014"/>
      <c r="AJ115" s="1014"/>
    </row>
    <row r="116" spans="2:36" x14ac:dyDescent="0.25">
      <c r="B116" s="700"/>
      <c r="C116" s="700"/>
      <c r="D116" s="700"/>
      <c r="E116" s="1014"/>
      <c r="F116" s="1014"/>
      <c r="G116" s="1014"/>
      <c r="H116" s="1014"/>
      <c r="I116" s="1014"/>
      <c r="J116" s="1014"/>
      <c r="K116" s="1014"/>
      <c r="L116" s="1014"/>
      <c r="M116" s="1014"/>
      <c r="N116" s="1014"/>
      <c r="O116" s="1014"/>
      <c r="P116" s="1014"/>
      <c r="Q116" s="1014"/>
      <c r="R116" s="1014"/>
      <c r="S116" s="1014"/>
      <c r="T116" s="1014"/>
      <c r="U116" s="1014"/>
      <c r="V116" s="1014"/>
      <c r="W116" s="1014"/>
      <c r="X116" s="1014"/>
      <c r="Y116" s="1014"/>
      <c r="Z116" s="1014"/>
      <c r="AA116" s="1014"/>
      <c r="AB116" s="1014"/>
      <c r="AC116" s="1014"/>
      <c r="AD116" s="1014"/>
      <c r="AE116" s="1014"/>
      <c r="AF116" s="1014"/>
      <c r="AG116" s="1014"/>
      <c r="AH116" s="1014"/>
      <c r="AI116" s="1014"/>
      <c r="AJ116" s="1014"/>
    </row>
    <row r="117" spans="2:36" x14ac:dyDescent="0.25">
      <c r="B117" s="700"/>
      <c r="C117" s="700"/>
      <c r="D117" s="700"/>
      <c r="E117" s="1014"/>
      <c r="F117" s="1014"/>
      <c r="G117" s="1014"/>
      <c r="H117" s="1014"/>
      <c r="I117" s="1014"/>
      <c r="J117" s="1014"/>
      <c r="K117" s="1014"/>
      <c r="L117" s="1014"/>
      <c r="M117" s="1014"/>
      <c r="N117" s="1014"/>
      <c r="O117" s="1014"/>
      <c r="P117" s="1014"/>
      <c r="Q117" s="1014"/>
      <c r="R117" s="1014"/>
      <c r="S117" s="1014"/>
      <c r="T117" s="1014"/>
      <c r="U117" s="1014"/>
      <c r="V117" s="1014"/>
      <c r="W117" s="1014"/>
      <c r="X117" s="1014"/>
      <c r="Y117" s="1014"/>
      <c r="Z117" s="1014"/>
      <c r="AA117" s="1014"/>
      <c r="AB117" s="1014"/>
      <c r="AC117" s="1014"/>
      <c r="AD117" s="1014"/>
      <c r="AE117" s="1014"/>
      <c r="AF117" s="1014"/>
      <c r="AG117" s="1014"/>
      <c r="AH117" s="1014"/>
      <c r="AI117" s="1014"/>
      <c r="AJ117" s="1014"/>
    </row>
    <row r="118" spans="2:36" x14ac:dyDescent="0.25">
      <c r="B118" s="700"/>
      <c r="C118" s="700"/>
      <c r="D118" s="700"/>
      <c r="E118" s="1014"/>
      <c r="F118" s="1014"/>
      <c r="G118" s="1014"/>
      <c r="H118" s="1014"/>
      <c r="I118" s="1014"/>
      <c r="J118" s="1014"/>
      <c r="K118" s="1014"/>
      <c r="L118" s="1014"/>
      <c r="M118" s="1014"/>
      <c r="N118" s="1014"/>
      <c r="O118" s="1014"/>
      <c r="P118" s="1014"/>
      <c r="Q118" s="1014"/>
      <c r="R118" s="1014"/>
      <c r="S118" s="1014"/>
      <c r="T118" s="1014"/>
      <c r="U118" s="1014"/>
      <c r="V118" s="1014"/>
      <c r="W118" s="1014"/>
      <c r="X118" s="1014"/>
      <c r="Y118" s="1014"/>
      <c r="Z118" s="1014"/>
      <c r="AA118" s="1014"/>
      <c r="AB118" s="1014"/>
      <c r="AC118" s="1014"/>
      <c r="AD118" s="1014"/>
      <c r="AE118" s="1014"/>
      <c r="AF118" s="1014"/>
      <c r="AG118" s="1014"/>
      <c r="AH118" s="1014"/>
      <c r="AI118" s="1014"/>
      <c r="AJ118" s="1014"/>
    </row>
    <row r="119" spans="2:36" x14ac:dyDescent="0.25">
      <c r="B119" s="700"/>
      <c r="C119" s="700"/>
      <c r="D119" s="700"/>
      <c r="E119" s="1014"/>
      <c r="F119" s="1014"/>
      <c r="G119" s="1014"/>
      <c r="H119" s="1014"/>
      <c r="I119" s="1014"/>
      <c r="J119" s="1014"/>
      <c r="K119" s="1014"/>
      <c r="L119" s="1014"/>
      <c r="M119" s="1014"/>
      <c r="N119" s="1014"/>
      <c r="O119" s="1014"/>
      <c r="P119" s="1014"/>
      <c r="Q119" s="1014"/>
      <c r="R119" s="1014"/>
      <c r="S119" s="1014"/>
      <c r="T119" s="1014"/>
      <c r="U119" s="1014"/>
      <c r="V119" s="1014"/>
      <c r="W119" s="1014"/>
      <c r="X119" s="1014"/>
      <c r="Y119" s="1014"/>
      <c r="Z119" s="1014"/>
      <c r="AA119" s="1014"/>
      <c r="AB119" s="1014"/>
      <c r="AC119" s="1014"/>
      <c r="AD119" s="1014"/>
      <c r="AE119" s="1014"/>
      <c r="AF119" s="1014"/>
      <c r="AG119" s="1014"/>
      <c r="AH119" s="1014"/>
      <c r="AI119" s="1014"/>
      <c r="AJ119" s="1014"/>
    </row>
    <row r="120" spans="2:36" x14ac:dyDescent="0.25">
      <c r="B120" s="700"/>
      <c r="C120" s="700"/>
      <c r="D120" s="700"/>
      <c r="E120" s="1014"/>
      <c r="F120" s="1014"/>
      <c r="G120" s="1014"/>
      <c r="H120" s="1014"/>
      <c r="I120" s="1014"/>
      <c r="J120" s="1014"/>
      <c r="K120" s="1014"/>
      <c r="L120" s="1014"/>
      <c r="M120" s="1014"/>
      <c r="N120" s="1014"/>
      <c r="O120" s="1014"/>
      <c r="P120" s="1014"/>
      <c r="Q120" s="1014"/>
      <c r="R120" s="1014"/>
      <c r="S120" s="1014"/>
      <c r="T120" s="1014"/>
      <c r="U120" s="1014"/>
      <c r="V120" s="1014"/>
      <c r="W120" s="1014"/>
      <c r="X120" s="1014"/>
      <c r="Y120" s="1014"/>
      <c r="Z120" s="1014"/>
      <c r="AA120" s="1014"/>
      <c r="AB120" s="1014"/>
      <c r="AC120" s="1014"/>
      <c r="AD120" s="1014"/>
      <c r="AE120" s="1014"/>
      <c r="AF120" s="1014"/>
      <c r="AG120" s="1014"/>
      <c r="AH120" s="1014"/>
      <c r="AI120" s="1014"/>
      <c r="AJ120" s="1014"/>
    </row>
    <row r="121" spans="2:36" x14ac:dyDescent="0.25">
      <c r="B121" s="700"/>
      <c r="C121" s="700"/>
      <c r="D121" s="700"/>
      <c r="E121" s="1014"/>
      <c r="F121" s="1014"/>
      <c r="G121" s="1014"/>
      <c r="H121" s="1014"/>
      <c r="I121" s="1014"/>
      <c r="J121" s="1014"/>
      <c r="K121" s="1014"/>
      <c r="L121" s="1014"/>
      <c r="M121" s="1014"/>
      <c r="N121" s="1014"/>
      <c r="O121" s="1014"/>
      <c r="P121" s="1014"/>
      <c r="Q121" s="1014"/>
      <c r="R121" s="1014"/>
      <c r="S121" s="1014"/>
      <c r="T121" s="1014"/>
      <c r="U121" s="1014"/>
      <c r="V121" s="1014"/>
      <c r="W121" s="1014"/>
      <c r="X121" s="1014"/>
      <c r="Y121" s="1014"/>
      <c r="Z121" s="1014"/>
      <c r="AA121" s="1014"/>
      <c r="AB121" s="1014"/>
      <c r="AC121" s="1014"/>
      <c r="AD121" s="1014"/>
      <c r="AE121" s="1014"/>
      <c r="AF121" s="1014"/>
      <c r="AG121" s="1014"/>
      <c r="AH121" s="1014"/>
      <c r="AI121" s="1014"/>
      <c r="AJ121" s="1014"/>
    </row>
    <row r="122" spans="2:36" x14ac:dyDescent="0.25">
      <c r="B122" s="700"/>
      <c r="C122" s="700"/>
      <c r="D122" s="700"/>
      <c r="E122" s="1014"/>
      <c r="F122" s="1014"/>
      <c r="G122" s="1014"/>
      <c r="H122" s="1014"/>
      <c r="I122" s="1014"/>
      <c r="J122" s="1014"/>
      <c r="K122" s="1014"/>
      <c r="L122" s="1014"/>
      <c r="M122" s="1014"/>
      <c r="N122" s="1014"/>
      <c r="O122" s="1014"/>
      <c r="P122" s="1014"/>
      <c r="Q122" s="1014"/>
      <c r="R122" s="1014"/>
      <c r="S122" s="1014"/>
      <c r="T122" s="1014"/>
      <c r="U122" s="1014"/>
      <c r="V122" s="1014"/>
      <c r="W122" s="1014"/>
      <c r="X122" s="1014"/>
      <c r="Y122" s="1014"/>
      <c r="Z122" s="1014"/>
      <c r="AA122" s="1014"/>
      <c r="AB122" s="1014"/>
      <c r="AC122" s="1014"/>
      <c r="AD122" s="1014"/>
      <c r="AE122" s="1014"/>
      <c r="AF122" s="1014"/>
      <c r="AG122" s="1014"/>
      <c r="AH122" s="1014"/>
      <c r="AI122" s="1014"/>
      <c r="AJ122" s="1014"/>
    </row>
    <row r="123" spans="2:36" x14ac:dyDescent="0.25">
      <c r="B123" s="700"/>
      <c r="C123" s="700"/>
      <c r="D123" s="700"/>
      <c r="E123" s="1014"/>
      <c r="F123" s="1014"/>
      <c r="G123" s="1014"/>
      <c r="H123" s="1014"/>
      <c r="I123" s="1014"/>
      <c r="J123" s="1014"/>
      <c r="K123" s="1014"/>
      <c r="L123" s="1014"/>
      <c r="M123" s="1014"/>
      <c r="N123" s="1014"/>
      <c r="O123" s="1014"/>
      <c r="P123" s="1014"/>
      <c r="Q123" s="1014"/>
      <c r="R123" s="1014"/>
      <c r="S123" s="1014"/>
      <c r="T123" s="1014"/>
      <c r="U123" s="1014"/>
      <c r="V123" s="1014"/>
      <c r="W123" s="1014"/>
      <c r="X123" s="1014"/>
      <c r="Y123" s="1014"/>
      <c r="Z123" s="1014"/>
      <c r="AA123" s="1014"/>
      <c r="AB123" s="1014"/>
      <c r="AC123" s="1014"/>
      <c r="AD123" s="1014"/>
      <c r="AE123" s="1014"/>
      <c r="AF123" s="1014"/>
      <c r="AG123" s="1014"/>
      <c r="AH123" s="1014"/>
      <c r="AI123" s="1014"/>
      <c r="AJ123" s="1014"/>
    </row>
    <row r="124" spans="2:36" x14ac:dyDescent="0.25">
      <c r="B124" s="700"/>
      <c r="C124" s="700"/>
      <c r="D124" s="700"/>
      <c r="E124" s="1014"/>
      <c r="F124" s="1014"/>
      <c r="G124" s="1014"/>
      <c r="H124" s="1014"/>
      <c r="I124" s="1014"/>
      <c r="J124" s="1014"/>
      <c r="K124" s="1014"/>
      <c r="L124" s="1014"/>
      <c r="M124" s="1014"/>
      <c r="N124" s="1014"/>
      <c r="O124" s="1014"/>
      <c r="P124" s="1014"/>
      <c r="Q124" s="1014"/>
      <c r="R124" s="1014"/>
      <c r="S124" s="1014"/>
      <c r="T124" s="1014"/>
      <c r="U124" s="1014"/>
      <c r="V124" s="1014"/>
      <c r="W124" s="1014"/>
      <c r="X124" s="1014"/>
      <c r="Y124" s="1014"/>
      <c r="Z124" s="1014"/>
      <c r="AA124" s="1014"/>
      <c r="AB124" s="1014"/>
      <c r="AC124" s="1014"/>
      <c r="AD124" s="1014"/>
      <c r="AE124" s="1014"/>
      <c r="AF124" s="1014"/>
      <c r="AG124" s="1014"/>
      <c r="AH124" s="1014"/>
      <c r="AI124" s="1014"/>
      <c r="AJ124" s="1014"/>
    </row>
    <row r="125" spans="2:36" x14ac:dyDescent="0.25">
      <c r="B125" s="700"/>
      <c r="C125" s="700"/>
      <c r="D125" s="700"/>
      <c r="E125" s="1014"/>
      <c r="F125" s="1014"/>
      <c r="G125" s="1014"/>
      <c r="H125" s="1014"/>
      <c r="I125" s="1014"/>
      <c r="J125" s="1014"/>
      <c r="K125" s="1014"/>
      <c r="L125" s="1014"/>
      <c r="M125" s="1014"/>
      <c r="N125" s="1014"/>
      <c r="O125" s="1014"/>
      <c r="P125" s="1014"/>
      <c r="Q125" s="1014"/>
      <c r="R125" s="1014"/>
      <c r="S125" s="1014"/>
      <c r="T125" s="1014"/>
      <c r="U125" s="1014"/>
      <c r="V125" s="1014"/>
      <c r="W125" s="1014"/>
      <c r="X125" s="1014"/>
      <c r="Y125" s="1014"/>
      <c r="Z125" s="1014"/>
      <c r="AA125" s="1014"/>
      <c r="AB125" s="1014"/>
      <c r="AC125" s="1014"/>
      <c r="AD125" s="1014"/>
      <c r="AE125" s="1014"/>
      <c r="AF125" s="1014"/>
      <c r="AG125" s="1014"/>
      <c r="AH125" s="1014"/>
      <c r="AI125" s="1014"/>
      <c r="AJ125" s="1014"/>
    </row>
    <row r="126" spans="2:36" x14ac:dyDescent="0.25">
      <c r="B126" s="700"/>
      <c r="C126" s="700"/>
      <c r="D126" s="700"/>
      <c r="E126" s="1014"/>
      <c r="F126" s="1014"/>
      <c r="G126" s="1014"/>
      <c r="H126" s="1014"/>
      <c r="I126" s="1014"/>
      <c r="J126" s="1014"/>
      <c r="K126" s="1014"/>
      <c r="L126" s="1014"/>
      <c r="M126" s="1014"/>
      <c r="N126" s="1014"/>
      <c r="O126" s="1014"/>
      <c r="P126" s="1014"/>
      <c r="Q126" s="1014"/>
      <c r="R126" s="1014"/>
      <c r="S126" s="1014"/>
      <c r="T126" s="1014"/>
      <c r="U126" s="1014"/>
      <c r="V126" s="1014"/>
      <c r="W126" s="1014"/>
      <c r="X126" s="1014"/>
      <c r="Y126" s="1014"/>
      <c r="Z126" s="1014"/>
      <c r="AA126" s="1014"/>
      <c r="AB126" s="1014"/>
      <c r="AC126" s="1014"/>
      <c r="AD126" s="1014"/>
      <c r="AE126" s="1014"/>
      <c r="AF126" s="1014"/>
      <c r="AG126" s="1014"/>
      <c r="AH126" s="1014"/>
      <c r="AI126" s="1014"/>
      <c r="AJ126" s="1014"/>
    </row>
    <row r="127" spans="2:36" x14ac:dyDescent="0.25">
      <c r="B127" s="700"/>
      <c r="C127" s="700"/>
      <c r="D127" s="700"/>
      <c r="E127" s="1014"/>
      <c r="F127" s="1014"/>
      <c r="G127" s="1014"/>
      <c r="H127" s="1014"/>
      <c r="I127" s="1014"/>
      <c r="J127" s="1014"/>
      <c r="K127" s="1014"/>
      <c r="L127" s="1014"/>
      <c r="M127" s="1014"/>
      <c r="N127" s="1014"/>
      <c r="O127" s="1014"/>
      <c r="P127" s="1014"/>
      <c r="Q127" s="1014"/>
      <c r="R127" s="1014"/>
      <c r="S127" s="1014"/>
      <c r="T127" s="1014"/>
      <c r="U127" s="1014"/>
      <c r="V127" s="1014"/>
      <c r="W127" s="1014"/>
      <c r="X127" s="1014"/>
      <c r="Y127" s="1014"/>
      <c r="Z127" s="1014"/>
      <c r="AA127" s="1014"/>
      <c r="AB127" s="1014"/>
      <c r="AC127" s="1014"/>
      <c r="AD127" s="1014"/>
      <c r="AE127" s="1014"/>
      <c r="AF127" s="1014"/>
      <c r="AG127" s="1014"/>
      <c r="AH127" s="1014"/>
      <c r="AI127" s="1014"/>
      <c r="AJ127" s="1014"/>
    </row>
    <row r="128" spans="2:36" x14ac:dyDescent="0.25">
      <c r="B128" s="700"/>
      <c r="C128" s="700"/>
      <c r="D128" s="700"/>
      <c r="E128" s="1014"/>
      <c r="F128" s="1014"/>
      <c r="G128" s="1014"/>
      <c r="H128" s="1014"/>
      <c r="I128" s="1014"/>
      <c r="J128" s="1014"/>
      <c r="K128" s="1014"/>
      <c r="L128" s="1014"/>
      <c r="M128" s="1014"/>
      <c r="N128" s="1014"/>
      <c r="O128" s="1014"/>
      <c r="P128" s="1014"/>
      <c r="Q128" s="1014"/>
      <c r="R128" s="1014"/>
      <c r="S128" s="1014"/>
      <c r="T128" s="1014"/>
      <c r="U128" s="1014"/>
      <c r="V128" s="1014"/>
      <c r="W128" s="1014"/>
      <c r="X128" s="1014"/>
      <c r="Y128" s="1014"/>
      <c r="Z128" s="1014"/>
      <c r="AA128" s="1014"/>
      <c r="AB128" s="1014"/>
      <c r="AC128" s="1014"/>
      <c r="AD128" s="1014"/>
      <c r="AE128" s="1014"/>
      <c r="AF128" s="1014"/>
      <c r="AG128" s="1014"/>
      <c r="AH128" s="1014"/>
      <c r="AI128" s="1014"/>
      <c r="AJ128" s="1014"/>
    </row>
    <row r="129" spans="2:36" x14ac:dyDescent="0.25">
      <c r="B129" s="700"/>
      <c r="C129" s="700"/>
      <c r="D129" s="700"/>
      <c r="E129" s="1014"/>
      <c r="F129" s="1014"/>
      <c r="G129" s="1014"/>
      <c r="H129" s="1014"/>
      <c r="I129" s="1014"/>
      <c r="J129" s="1014"/>
      <c r="K129" s="1014"/>
      <c r="L129" s="1014"/>
      <c r="M129" s="1014"/>
      <c r="N129" s="1014"/>
      <c r="O129" s="1014"/>
      <c r="P129" s="1014"/>
      <c r="Q129" s="1014"/>
      <c r="R129" s="1014"/>
      <c r="S129" s="1014"/>
      <c r="T129" s="1014"/>
      <c r="U129" s="1014"/>
      <c r="V129" s="1014"/>
      <c r="W129" s="1014"/>
      <c r="X129" s="1014"/>
      <c r="Y129" s="1014"/>
      <c r="Z129" s="1014"/>
      <c r="AA129" s="1014"/>
      <c r="AB129" s="1014"/>
      <c r="AC129" s="1014"/>
      <c r="AD129" s="1014"/>
      <c r="AE129" s="1014"/>
      <c r="AF129" s="1014"/>
      <c r="AG129" s="1014"/>
      <c r="AH129" s="1014"/>
      <c r="AI129" s="1014"/>
      <c r="AJ129" s="1014"/>
    </row>
    <row r="130" spans="2:36" x14ac:dyDescent="0.25">
      <c r="B130" s="700"/>
      <c r="C130" s="700"/>
      <c r="D130" s="700"/>
      <c r="E130" s="1014"/>
      <c r="F130" s="1014"/>
      <c r="G130" s="1014"/>
      <c r="H130" s="1014"/>
      <c r="I130" s="1014"/>
      <c r="J130" s="1014"/>
      <c r="K130" s="1014"/>
      <c r="L130" s="1014"/>
      <c r="M130" s="1014"/>
      <c r="N130" s="1014"/>
      <c r="O130" s="1014"/>
      <c r="P130" s="1014"/>
      <c r="Q130" s="1014"/>
      <c r="R130" s="1014"/>
      <c r="S130" s="1014"/>
      <c r="T130" s="1014"/>
      <c r="U130" s="1014"/>
      <c r="V130" s="1014"/>
      <c r="W130" s="1014"/>
      <c r="X130" s="1014"/>
      <c r="Y130" s="1014"/>
      <c r="Z130" s="1014"/>
      <c r="AA130" s="1014"/>
      <c r="AB130" s="1014"/>
      <c r="AC130" s="1014"/>
      <c r="AD130" s="1014"/>
      <c r="AE130" s="1014"/>
      <c r="AF130" s="1014"/>
      <c r="AG130" s="1014"/>
      <c r="AH130" s="1014"/>
      <c r="AI130" s="1014"/>
      <c r="AJ130" s="1014"/>
    </row>
    <row r="131" spans="2:36" x14ac:dyDescent="0.25">
      <c r="B131" s="700"/>
      <c r="C131" s="700"/>
      <c r="D131" s="700"/>
      <c r="E131" s="1014"/>
      <c r="F131" s="1014"/>
      <c r="G131" s="1014"/>
      <c r="H131" s="1014"/>
      <c r="I131" s="1014"/>
      <c r="J131" s="1014"/>
      <c r="K131" s="1014"/>
      <c r="L131" s="1014"/>
      <c r="M131" s="1014"/>
      <c r="N131" s="1014"/>
      <c r="O131" s="1014"/>
      <c r="P131" s="1014"/>
      <c r="Q131" s="1014"/>
      <c r="R131" s="1014"/>
      <c r="S131" s="1014"/>
      <c r="T131" s="1014"/>
      <c r="U131" s="1014"/>
      <c r="V131" s="1014"/>
      <c r="W131" s="1014"/>
      <c r="X131" s="1014"/>
      <c r="Y131" s="1014"/>
      <c r="Z131" s="1014"/>
      <c r="AA131" s="1014"/>
      <c r="AB131" s="1014"/>
      <c r="AC131" s="1014"/>
      <c r="AD131" s="1014"/>
      <c r="AE131" s="1014"/>
      <c r="AF131" s="1014"/>
      <c r="AG131" s="1014"/>
      <c r="AH131" s="1014"/>
      <c r="AI131" s="1014"/>
      <c r="AJ131" s="1014"/>
    </row>
    <row r="132" spans="2:36" x14ac:dyDescent="0.25">
      <c r="B132" s="700"/>
      <c r="C132" s="700"/>
      <c r="D132" s="700"/>
      <c r="E132" s="1014"/>
      <c r="F132" s="1014"/>
      <c r="G132" s="1014"/>
      <c r="H132" s="1014"/>
      <c r="I132" s="1014"/>
      <c r="J132" s="1014"/>
      <c r="K132" s="1014"/>
      <c r="L132" s="1014"/>
      <c r="M132" s="1014"/>
      <c r="N132" s="1014"/>
      <c r="O132" s="1014"/>
      <c r="P132" s="1014"/>
      <c r="Q132" s="1014"/>
      <c r="R132" s="1014"/>
      <c r="S132" s="1014"/>
      <c r="T132" s="1014"/>
      <c r="U132" s="1014"/>
      <c r="V132" s="1014"/>
      <c r="W132" s="1014"/>
      <c r="X132" s="1014"/>
      <c r="Y132" s="1014"/>
      <c r="Z132" s="1014"/>
      <c r="AA132" s="1014"/>
      <c r="AB132" s="1014"/>
      <c r="AC132" s="1014"/>
      <c r="AD132" s="1014"/>
      <c r="AE132" s="1014"/>
      <c r="AF132" s="1014"/>
      <c r="AG132" s="1014"/>
      <c r="AH132" s="1014"/>
      <c r="AI132" s="1014"/>
      <c r="AJ132" s="1014"/>
    </row>
    <row r="133" spans="2:36" x14ac:dyDescent="0.25">
      <c r="B133" s="700"/>
      <c r="C133" s="700"/>
      <c r="D133" s="700"/>
      <c r="E133" s="1014"/>
      <c r="F133" s="1014"/>
      <c r="G133" s="1014"/>
      <c r="H133" s="1014"/>
      <c r="I133" s="1014"/>
      <c r="J133" s="1014"/>
      <c r="K133" s="1014"/>
      <c r="L133" s="1014"/>
      <c r="M133" s="1014"/>
      <c r="N133" s="1014"/>
      <c r="O133" s="1014"/>
      <c r="P133" s="1014"/>
      <c r="Q133" s="1014"/>
      <c r="R133" s="1014"/>
      <c r="S133" s="1014"/>
      <c r="T133" s="1014"/>
      <c r="U133" s="1014"/>
      <c r="V133" s="1014"/>
      <c r="W133" s="1014"/>
      <c r="X133" s="1014"/>
      <c r="Y133" s="1014"/>
      <c r="Z133" s="1014"/>
      <c r="AA133" s="1014"/>
      <c r="AB133" s="1014"/>
      <c r="AC133" s="1014"/>
      <c r="AD133" s="1014"/>
      <c r="AE133" s="1014"/>
      <c r="AF133" s="1014"/>
      <c r="AG133" s="1014"/>
      <c r="AH133" s="1014"/>
      <c r="AI133" s="1014"/>
      <c r="AJ133" s="1014"/>
    </row>
    <row r="134" spans="2:36" x14ac:dyDescent="0.25">
      <c r="B134" s="700"/>
      <c r="C134" s="700"/>
      <c r="D134" s="700"/>
      <c r="E134" s="1014"/>
      <c r="F134" s="1014"/>
      <c r="G134" s="1014"/>
      <c r="H134" s="1014"/>
      <c r="I134" s="1014"/>
      <c r="J134" s="1014"/>
      <c r="K134" s="1014"/>
      <c r="L134" s="1014"/>
      <c r="M134" s="1014"/>
      <c r="N134" s="1014"/>
      <c r="O134" s="1014"/>
      <c r="P134" s="1014"/>
      <c r="Q134" s="1014"/>
      <c r="R134" s="1014"/>
      <c r="S134" s="1014"/>
      <c r="T134" s="1014"/>
      <c r="U134" s="1014"/>
      <c r="V134" s="1014"/>
      <c r="W134" s="1014"/>
      <c r="X134" s="1014"/>
      <c r="Y134" s="1014"/>
      <c r="Z134" s="1014"/>
      <c r="AA134" s="1014"/>
      <c r="AB134" s="1014"/>
      <c r="AC134" s="1014"/>
      <c r="AD134" s="1014"/>
      <c r="AE134" s="1014"/>
      <c r="AF134" s="1014"/>
      <c r="AG134" s="1014"/>
      <c r="AH134" s="1014"/>
      <c r="AI134" s="1014"/>
      <c r="AJ134" s="1014"/>
    </row>
    <row r="135" spans="2:36" x14ac:dyDescent="0.25">
      <c r="B135" s="700"/>
      <c r="C135" s="700"/>
      <c r="D135" s="700"/>
      <c r="E135" s="1014"/>
      <c r="F135" s="1014"/>
      <c r="G135" s="1014"/>
      <c r="H135" s="1014"/>
      <c r="I135" s="1014"/>
      <c r="J135" s="1014"/>
      <c r="K135" s="1014"/>
      <c r="L135" s="1014"/>
      <c r="M135" s="1014"/>
      <c r="N135" s="1014"/>
      <c r="O135" s="1014"/>
      <c r="P135" s="1014"/>
      <c r="Q135" s="1014"/>
      <c r="R135" s="1014"/>
      <c r="S135" s="1014"/>
      <c r="T135" s="1014"/>
      <c r="U135" s="1014"/>
      <c r="V135" s="1014"/>
      <c r="W135" s="1014"/>
      <c r="X135" s="1014"/>
      <c r="Y135" s="1014"/>
      <c r="Z135" s="1014"/>
      <c r="AA135" s="1014"/>
      <c r="AB135" s="1014"/>
      <c r="AC135" s="1014"/>
      <c r="AD135" s="1014"/>
      <c r="AE135" s="1014"/>
      <c r="AF135" s="1014"/>
      <c r="AG135" s="1014"/>
      <c r="AH135" s="1014"/>
      <c r="AI135" s="1014"/>
      <c r="AJ135" s="1014"/>
    </row>
    <row r="136" spans="2:36" x14ac:dyDescent="0.25">
      <c r="B136" s="700"/>
      <c r="C136" s="700"/>
      <c r="D136" s="700"/>
      <c r="E136" s="1014"/>
      <c r="F136" s="1014"/>
      <c r="G136" s="1014"/>
      <c r="H136" s="1014"/>
      <c r="I136" s="1014"/>
      <c r="J136" s="1014"/>
      <c r="K136" s="1014"/>
      <c r="L136" s="1014"/>
      <c r="M136" s="1014"/>
      <c r="N136" s="1014"/>
      <c r="O136" s="1014"/>
      <c r="P136" s="1014"/>
      <c r="Q136" s="1014"/>
      <c r="R136" s="1014"/>
      <c r="S136" s="1014"/>
      <c r="T136" s="1014"/>
      <c r="U136" s="1014"/>
      <c r="V136" s="1014"/>
      <c r="W136" s="1014"/>
      <c r="X136" s="1014"/>
      <c r="Y136" s="1014"/>
      <c r="Z136" s="1014"/>
      <c r="AA136" s="1014"/>
      <c r="AB136" s="1014"/>
      <c r="AC136" s="1014"/>
      <c r="AD136" s="1014"/>
      <c r="AE136" s="1014"/>
      <c r="AF136" s="1014"/>
      <c r="AG136" s="1014"/>
      <c r="AH136" s="1014"/>
      <c r="AI136" s="1014"/>
      <c r="AJ136" s="1014"/>
    </row>
    <row r="137" spans="2:36" x14ac:dyDescent="0.25">
      <c r="B137" s="700"/>
      <c r="C137" s="700"/>
      <c r="D137" s="700"/>
      <c r="E137" s="1014"/>
      <c r="F137" s="1014"/>
      <c r="G137" s="1014"/>
      <c r="H137" s="1014"/>
      <c r="I137" s="1014"/>
      <c r="J137" s="1014"/>
      <c r="K137" s="1014"/>
      <c r="L137" s="1014"/>
      <c r="M137" s="1014"/>
      <c r="N137" s="1014"/>
      <c r="O137" s="1014"/>
      <c r="P137" s="1014"/>
      <c r="Q137" s="1014"/>
      <c r="R137" s="1014"/>
      <c r="S137" s="1014"/>
      <c r="T137" s="1014"/>
      <c r="U137" s="1014"/>
      <c r="V137" s="1014"/>
      <c r="W137" s="1014"/>
      <c r="X137" s="1014"/>
      <c r="Y137" s="1014"/>
      <c r="Z137" s="1014"/>
      <c r="AA137" s="1014"/>
      <c r="AB137" s="1014"/>
      <c r="AC137" s="1014"/>
      <c r="AD137" s="1014"/>
      <c r="AE137" s="1014"/>
      <c r="AF137" s="1014"/>
      <c r="AG137" s="1014"/>
      <c r="AH137" s="1014"/>
      <c r="AI137" s="1014"/>
      <c r="AJ137" s="1014"/>
    </row>
    <row r="138" spans="2:36" x14ac:dyDescent="0.25">
      <c r="B138" s="700"/>
      <c r="C138" s="700"/>
      <c r="D138" s="700"/>
      <c r="E138" s="1014"/>
      <c r="F138" s="1014"/>
      <c r="G138" s="1014"/>
      <c r="H138" s="1014"/>
      <c r="I138" s="1014"/>
      <c r="J138" s="1014"/>
      <c r="K138" s="1014"/>
      <c r="L138" s="1014"/>
      <c r="M138" s="1014"/>
      <c r="N138" s="1014"/>
      <c r="O138" s="1014"/>
      <c r="P138" s="1014"/>
      <c r="Q138" s="1014"/>
      <c r="R138" s="1014"/>
      <c r="S138" s="1014"/>
      <c r="T138" s="1014"/>
      <c r="U138" s="1014"/>
      <c r="V138" s="1014"/>
      <c r="W138" s="1014"/>
      <c r="X138" s="1014"/>
      <c r="Y138" s="1014"/>
      <c r="Z138" s="1014"/>
      <c r="AA138" s="1014"/>
      <c r="AB138" s="1014"/>
      <c r="AC138" s="1014"/>
      <c r="AD138" s="1014"/>
      <c r="AE138" s="1014"/>
      <c r="AF138" s="1014"/>
      <c r="AG138" s="1014"/>
      <c r="AH138" s="1014"/>
      <c r="AI138" s="1014"/>
      <c r="AJ138" s="1014"/>
    </row>
    <row r="139" spans="2:36" x14ac:dyDescent="0.25">
      <c r="B139" s="700"/>
      <c r="C139" s="700"/>
      <c r="D139" s="700"/>
      <c r="E139" s="1014"/>
      <c r="F139" s="1014"/>
      <c r="G139" s="1014"/>
      <c r="H139" s="1014"/>
      <c r="I139" s="1014"/>
      <c r="J139" s="1014"/>
      <c r="K139" s="1014"/>
      <c r="L139" s="1014"/>
      <c r="M139" s="1014"/>
      <c r="N139" s="1014"/>
      <c r="O139" s="1014"/>
      <c r="P139" s="1014"/>
      <c r="Q139" s="1014"/>
      <c r="R139" s="1014"/>
      <c r="S139" s="1014"/>
      <c r="T139" s="1014"/>
      <c r="U139" s="1014"/>
      <c r="V139" s="1014"/>
      <c r="W139" s="1014"/>
      <c r="X139" s="1014"/>
      <c r="Y139" s="1014"/>
      <c r="Z139" s="1014"/>
      <c r="AA139" s="1014"/>
      <c r="AB139" s="1014"/>
      <c r="AC139" s="1014"/>
      <c r="AD139" s="1014"/>
      <c r="AE139" s="1014"/>
      <c r="AF139" s="1014"/>
      <c r="AG139" s="1014"/>
      <c r="AH139" s="1014"/>
      <c r="AI139" s="1014"/>
      <c r="AJ139" s="1014"/>
    </row>
    <row r="140" spans="2:36" x14ac:dyDescent="0.25">
      <c r="B140" s="700"/>
      <c r="C140" s="700"/>
      <c r="D140" s="700"/>
      <c r="E140" s="1014"/>
      <c r="F140" s="1014"/>
      <c r="G140" s="1014"/>
      <c r="H140" s="1014"/>
      <c r="I140" s="1014"/>
      <c r="J140" s="1014"/>
      <c r="K140" s="1014"/>
      <c r="L140" s="1014"/>
      <c r="M140" s="1014"/>
      <c r="N140" s="1014"/>
      <c r="O140" s="1014"/>
      <c r="P140" s="1014"/>
      <c r="Q140" s="1014"/>
      <c r="R140" s="1014"/>
      <c r="S140" s="1014"/>
      <c r="T140" s="1014"/>
      <c r="U140" s="1014"/>
      <c r="V140" s="1014"/>
      <c r="W140" s="1014"/>
      <c r="X140" s="1014"/>
      <c r="Y140" s="1014"/>
      <c r="Z140" s="1014"/>
      <c r="AA140" s="1014"/>
      <c r="AB140" s="1014"/>
      <c r="AC140" s="1014"/>
      <c r="AD140" s="1014"/>
      <c r="AE140" s="1014"/>
      <c r="AF140" s="1014"/>
      <c r="AG140" s="1014"/>
      <c r="AH140" s="1014"/>
      <c r="AI140" s="1014"/>
      <c r="AJ140" s="1014"/>
    </row>
    <row r="141" spans="2:36" x14ac:dyDescent="0.25">
      <c r="B141" s="700"/>
      <c r="C141" s="700"/>
      <c r="D141" s="700"/>
      <c r="E141" s="1014"/>
      <c r="F141" s="1014"/>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row>
    <row r="142" spans="2:36" x14ac:dyDescent="0.25">
      <c r="B142" s="700"/>
      <c r="C142" s="700"/>
      <c r="D142" s="700"/>
      <c r="E142" s="1014"/>
      <c r="F142" s="1014"/>
      <c r="G142" s="1014"/>
      <c r="H142" s="1014"/>
      <c r="I142" s="1014"/>
      <c r="J142" s="1014"/>
      <c r="K142" s="1014"/>
      <c r="L142" s="1014"/>
      <c r="M142" s="1014"/>
      <c r="N142" s="1014"/>
      <c r="O142" s="1014"/>
      <c r="P142" s="1014"/>
      <c r="Q142" s="1014"/>
      <c r="R142" s="1014"/>
      <c r="S142" s="1014"/>
      <c r="T142" s="1014"/>
      <c r="U142" s="1014"/>
      <c r="V142" s="1014"/>
      <c r="W142" s="1014"/>
      <c r="X142" s="1014"/>
      <c r="Y142" s="1014"/>
      <c r="Z142" s="1014"/>
      <c r="AA142" s="1014"/>
      <c r="AB142" s="1014"/>
      <c r="AC142" s="1014"/>
      <c r="AD142" s="1014"/>
      <c r="AE142" s="1014"/>
      <c r="AF142" s="1014"/>
      <c r="AG142" s="1014"/>
      <c r="AH142" s="1014"/>
      <c r="AI142" s="1014"/>
      <c r="AJ142" s="1014"/>
    </row>
    <row r="143" spans="2:36" x14ac:dyDescent="0.25">
      <c r="B143" s="700"/>
      <c r="C143" s="700"/>
      <c r="D143" s="700"/>
      <c r="E143" s="1014"/>
      <c r="F143" s="1014"/>
      <c r="G143" s="1014"/>
      <c r="H143" s="1014"/>
      <c r="I143" s="1014"/>
      <c r="J143" s="1014"/>
      <c r="K143" s="1014"/>
      <c r="L143" s="1014"/>
      <c r="M143" s="1014"/>
      <c r="N143" s="1014"/>
      <c r="O143" s="1014"/>
      <c r="P143" s="1014"/>
      <c r="Q143" s="1014"/>
      <c r="R143" s="1014"/>
      <c r="S143" s="1014"/>
      <c r="T143" s="1014"/>
      <c r="U143" s="1014"/>
      <c r="V143" s="1014"/>
      <c r="W143" s="1014"/>
      <c r="X143" s="1014"/>
      <c r="Y143" s="1014"/>
      <c r="Z143" s="1014"/>
      <c r="AA143" s="1014"/>
      <c r="AB143" s="1014"/>
      <c r="AC143" s="1014"/>
      <c r="AD143" s="1014"/>
      <c r="AE143" s="1014"/>
      <c r="AF143" s="1014"/>
      <c r="AG143" s="1014"/>
      <c r="AH143" s="1014"/>
      <c r="AI143" s="1014"/>
      <c r="AJ143" s="1014"/>
    </row>
    <row r="144" spans="2:36" x14ac:dyDescent="0.25">
      <c r="B144" s="700"/>
      <c r="C144" s="700"/>
      <c r="D144" s="700"/>
      <c r="E144" s="1014"/>
      <c r="F144" s="1014"/>
      <c r="G144" s="1014"/>
      <c r="H144" s="1014"/>
      <c r="I144" s="1014"/>
      <c r="J144" s="1014"/>
      <c r="K144" s="1014"/>
      <c r="L144" s="1014"/>
      <c r="M144" s="1014"/>
      <c r="N144" s="1014"/>
      <c r="O144" s="1014"/>
      <c r="P144" s="1014"/>
      <c r="Q144" s="1014"/>
      <c r="R144" s="1014"/>
      <c r="S144" s="1014"/>
      <c r="T144" s="1014"/>
      <c r="U144" s="1014"/>
      <c r="V144" s="1014"/>
      <c r="W144" s="1014"/>
      <c r="X144" s="1014"/>
      <c r="Y144" s="1014"/>
      <c r="Z144" s="1014"/>
      <c r="AA144" s="1014"/>
      <c r="AB144" s="1014"/>
      <c r="AC144" s="1014"/>
      <c r="AD144" s="1014"/>
      <c r="AE144" s="1014"/>
      <c r="AF144" s="1014"/>
      <c r="AG144" s="1014"/>
      <c r="AH144" s="1014"/>
      <c r="AI144" s="1014"/>
      <c r="AJ144" s="1014"/>
    </row>
    <row r="145" spans="2:36" x14ac:dyDescent="0.25">
      <c r="B145" s="700"/>
      <c r="C145" s="700"/>
      <c r="D145" s="700"/>
      <c r="E145" s="1014"/>
      <c r="F145" s="1014"/>
      <c r="G145" s="1014"/>
      <c r="H145" s="1014"/>
      <c r="I145" s="1014"/>
      <c r="J145" s="1014"/>
      <c r="K145" s="1014"/>
      <c r="L145" s="1014"/>
      <c r="M145" s="1014"/>
      <c r="N145" s="1014"/>
      <c r="O145" s="1014"/>
      <c r="P145" s="1014"/>
      <c r="Q145" s="1014"/>
      <c r="R145" s="1014"/>
      <c r="S145" s="1014"/>
      <c r="T145" s="1014"/>
      <c r="U145" s="1014"/>
      <c r="V145" s="1014"/>
      <c r="W145" s="1014"/>
      <c r="X145" s="1014"/>
      <c r="Y145" s="1014"/>
      <c r="Z145" s="1014"/>
      <c r="AA145" s="1014"/>
      <c r="AB145" s="1014"/>
      <c r="AC145" s="1014"/>
      <c r="AD145" s="1014"/>
      <c r="AE145" s="1014"/>
      <c r="AF145" s="1014"/>
      <c r="AG145" s="1014"/>
      <c r="AH145" s="1014"/>
      <c r="AI145" s="1014"/>
      <c r="AJ145" s="1014"/>
    </row>
    <row r="146" spans="2:36" x14ac:dyDescent="0.25">
      <c r="B146" s="700"/>
      <c r="C146" s="700"/>
      <c r="D146" s="700"/>
      <c r="E146" s="1014"/>
      <c r="F146" s="1014"/>
      <c r="G146" s="1014"/>
      <c r="H146" s="1014"/>
      <c r="I146" s="1014"/>
      <c r="J146" s="1014"/>
      <c r="K146" s="1014"/>
      <c r="L146" s="1014"/>
      <c r="M146" s="1014"/>
      <c r="N146" s="1014"/>
      <c r="O146" s="1014"/>
      <c r="P146" s="1014"/>
      <c r="Q146" s="1014"/>
      <c r="R146" s="1014"/>
      <c r="S146" s="1014"/>
      <c r="T146" s="1014"/>
      <c r="U146" s="1014"/>
      <c r="V146" s="1014"/>
      <c r="W146" s="1014"/>
      <c r="X146" s="1014"/>
      <c r="Y146" s="1014"/>
      <c r="Z146" s="1014"/>
      <c r="AA146" s="1014"/>
      <c r="AB146" s="1014"/>
      <c r="AC146" s="1014"/>
      <c r="AD146" s="1014"/>
      <c r="AE146" s="1014"/>
      <c r="AF146" s="1014"/>
      <c r="AG146" s="1014"/>
      <c r="AH146" s="1014"/>
      <c r="AI146" s="1014"/>
      <c r="AJ146" s="1014"/>
    </row>
    <row r="147" spans="2:36" x14ac:dyDescent="0.25">
      <c r="B147" s="700"/>
      <c r="C147" s="700"/>
      <c r="D147" s="700"/>
      <c r="E147" s="1014"/>
      <c r="F147" s="1014"/>
      <c r="G147" s="1014"/>
      <c r="H147" s="1014"/>
      <c r="I147" s="1014"/>
      <c r="J147" s="1014"/>
      <c r="K147" s="1014"/>
      <c r="L147" s="1014"/>
      <c r="M147" s="1014"/>
      <c r="N147" s="1014"/>
      <c r="O147" s="1014"/>
      <c r="P147" s="1014"/>
      <c r="Q147" s="1014"/>
      <c r="R147" s="1014"/>
      <c r="S147" s="1014"/>
      <c r="T147" s="1014"/>
      <c r="U147" s="1014"/>
      <c r="V147" s="1014"/>
      <c r="W147" s="1014"/>
      <c r="X147" s="1014"/>
      <c r="Y147" s="1014"/>
      <c r="Z147" s="1014"/>
      <c r="AA147" s="1014"/>
      <c r="AB147" s="1014"/>
      <c r="AC147" s="1014"/>
      <c r="AD147" s="1014"/>
      <c r="AE147" s="1014"/>
      <c r="AF147" s="1014"/>
      <c r="AG147" s="1014"/>
      <c r="AH147" s="1014"/>
      <c r="AI147" s="1014"/>
      <c r="AJ147" s="1014"/>
    </row>
    <row r="148" spans="2:36" x14ac:dyDescent="0.25">
      <c r="B148" s="700"/>
      <c r="C148" s="700"/>
      <c r="D148" s="700"/>
      <c r="E148" s="1014"/>
      <c r="F148" s="1014"/>
      <c r="G148" s="1014"/>
      <c r="H148" s="1014"/>
      <c r="I148" s="1014"/>
      <c r="J148" s="1014"/>
      <c r="K148" s="1014"/>
      <c r="L148" s="1014"/>
      <c r="M148" s="1014"/>
      <c r="N148" s="1014"/>
      <c r="O148" s="1014"/>
      <c r="P148" s="1014"/>
      <c r="Q148" s="1014"/>
      <c r="R148" s="1014"/>
      <c r="S148" s="1014"/>
      <c r="T148" s="1014"/>
      <c r="U148" s="1014"/>
      <c r="V148" s="1014"/>
      <c r="W148" s="1014"/>
      <c r="X148" s="1014"/>
      <c r="Y148" s="1014"/>
      <c r="Z148" s="1014"/>
      <c r="AA148" s="1014"/>
      <c r="AB148" s="1014"/>
      <c r="AC148" s="1014"/>
      <c r="AD148" s="1014"/>
      <c r="AE148" s="1014"/>
      <c r="AF148" s="1014"/>
      <c r="AG148" s="1014"/>
      <c r="AH148" s="1014"/>
      <c r="AI148" s="1014"/>
      <c r="AJ148" s="1014"/>
    </row>
    <row r="149" spans="2:36" x14ac:dyDescent="0.25">
      <c r="B149" s="700"/>
      <c r="C149" s="700"/>
      <c r="D149" s="700"/>
      <c r="E149" s="1014"/>
      <c r="F149" s="1014"/>
      <c r="G149" s="1014"/>
      <c r="H149" s="1014"/>
      <c r="I149" s="1014"/>
      <c r="J149" s="1014"/>
      <c r="K149" s="1014"/>
      <c r="L149" s="1014"/>
      <c r="M149" s="1014"/>
      <c r="N149" s="1014"/>
      <c r="O149" s="1014"/>
      <c r="P149" s="1014"/>
      <c r="Q149" s="1014"/>
      <c r="R149" s="1014"/>
      <c r="S149" s="1014"/>
      <c r="T149" s="1014"/>
      <c r="U149" s="1014"/>
      <c r="V149" s="1014"/>
      <c r="W149" s="1014"/>
      <c r="X149" s="1014"/>
      <c r="Y149" s="1014"/>
      <c r="Z149" s="1014"/>
      <c r="AA149" s="1014"/>
      <c r="AB149" s="1014"/>
      <c r="AC149" s="1014"/>
      <c r="AD149" s="1014"/>
      <c r="AE149" s="1014"/>
      <c r="AF149" s="1014"/>
      <c r="AG149" s="1014"/>
      <c r="AH149" s="1014"/>
      <c r="AI149" s="1014"/>
      <c r="AJ149" s="1014"/>
    </row>
    <row r="150" spans="2:36" x14ac:dyDescent="0.25">
      <c r="B150" s="700"/>
      <c r="C150" s="700"/>
      <c r="D150" s="700"/>
      <c r="E150" s="1014"/>
      <c r="F150" s="1014"/>
      <c r="G150" s="1014"/>
      <c r="H150" s="1014"/>
      <c r="I150" s="1014"/>
      <c r="J150" s="1014"/>
      <c r="K150" s="1014"/>
      <c r="L150" s="1014"/>
      <c r="M150" s="1014"/>
      <c r="N150" s="1014"/>
      <c r="O150" s="1014"/>
      <c r="P150" s="1014"/>
      <c r="Q150" s="1014"/>
      <c r="R150" s="1014"/>
      <c r="S150" s="1014"/>
      <c r="T150" s="1014"/>
      <c r="U150" s="1014"/>
      <c r="V150" s="1014"/>
      <c r="W150" s="1014"/>
      <c r="X150" s="1014"/>
      <c r="Y150" s="1014"/>
      <c r="Z150" s="1014"/>
      <c r="AA150" s="1014"/>
      <c r="AB150" s="1014"/>
      <c r="AC150" s="1014"/>
      <c r="AD150" s="1014"/>
      <c r="AE150" s="1014"/>
      <c r="AF150" s="1014"/>
      <c r="AG150" s="1014"/>
      <c r="AH150" s="1014"/>
      <c r="AI150" s="1014"/>
      <c r="AJ150" s="1014"/>
    </row>
    <row r="151" spans="2:36" x14ac:dyDescent="0.25">
      <c r="B151" s="700"/>
      <c r="C151" s="700"/>
      <c r="D151" s="700"/>
      <c r="E151" s="1014"/>
      <c r="F151" s="1014"/>
      <c r="G151" s="1014"/>
      <c r="H151" s="1014"/>
      <c r="I151" s="1014"/>
      <c r="J151" s="1014"/>
      <c r="K151" s="1014"/>
      <c r="L151" s="1014"/>
      <c r="M151" s="1014"/>
      <c r="N151" s="1014"/>
      <c r="O151" s="1014"/>
      <c r="P151" s="1014"/>
      <c r="Q151" s="1014"/>
      <c r="R151" s="1014"/>
      <c r="S151" s="1014"/>
      <c r="T151" s="1014"/>
      <c r="U151" s="1014"/>
      <c r="V151" s="1014"/>
      <c r="W151" s="1014"/>
      <c r="X151" s="1014"/>
      <c r="Y151" s="1014"/>
      <c r="Z151" s="1014"/>
      <c r="AA151" s="1014"/>
      <c r="AB151" s="1014"/>
      <c r="AC151" s="1014"/>
      <c r="AD151" s="1014"/>
      <c r="AE151" s="1014"/>
      <c r="AF151" s="1014"/>
      <c r="AG151" s="1014"/>
      <c r="AH151" s="1014"/>
      <c r="AI151" s="1014"/>
      <c r="AJ151" s="1014"/>
    </row>
    <row r="152" spans="2:36" x14ac:dyDescent="0.25">
      <c r="B152" s="700"/>
      <c r="C152" s="700"/>
      <c r="D152" s="700"/>
      <c r="E152" s="1014"/>
      <c r="F152" s="1014"/>
      <c r="G152" s="1014"/>
      <c r="H152" s="1014"/>
      <c r="I152" s="1014"/>
      <c r="J152" s="1014"/>
      <c r="K152" s="1014"/>
      <c r="L152" s="1014"/>
      <c r="M152" s="1014"/>
      <c r="N152" s="1014"/>
      <c r="O152" s="1014"/>
      <c r="P152" s="1014"/>
      <c r="Q152" s="1014"/>
      <c r="R152" s="1014"/>
      <c r="S152" s="1014"/>
      <c r="T152" s="1014"/>
      <c r="U152" s="1014"/>
      <c r="V152" s="1014"/>
      <c r="W152" s="1014"/>
      <c r="X152" s="1014"/>
      <c r="Y152" s="1014"/>
      <c r="Z152" s="1014"/>
      <c r="AA152" s="1014"/>
      <c r="AB152" s="1014"/>
      <c r="AC152" s="1014"/>
      <c r="AD152" s="1014"/>
      <c r="AE152" s="1014"/>
      <c r="AF152" s="1014"/>
      <c r="AG152" s="1014"/>
      <c r="AH152" s="1014"/>
      <c r="AI152" s="1014"/>
      <c r="AJ152" s="1014"/>
    </row>
    <row r="153" spans="2:36" x14ac:dyDescent="0.25">
      <c r="B153" s="700"/>
      <c r="C153" s="700"/>
      <c r="D153" s="700"/>
      <c r="E153" s="1014"/>
      <c r="F153" s="1014"/>
      <c r="G153" s="1014"/>
      <c r="H153" s="1014"/>
      <c r="I153" s="1014"/>
      <c r="J153" s="1014"/>
      <c r="K153" s="1014"/>
      <c r="L153" s="1014"/>
      <c r="M153" s="1014"/>
      <c r="N153" s="1014"/>
      <c r="O153" s="1014"/>
      <c r="P153" s="1014"/>
      <c r="Q153" s="1014"/>
      <c r="R153" s="1014"/>
      <c r="S153" s="1014"/>
      <c r="T153" s="1014"/>
      <c r="U153" s="1014"/>
      <c r="V153" s="1014"/>
      <c r="W153" s="1014"/>
      <c r="X153" s="1014"/>
      <c r="Y153" s="1014"/>
      <c r="Z153" s="1014"/>
      <c r="AA153" s="1014"/>
      <c r="AB153" s="1014"/>
      <c r="AC153" s="1014"/>
      <c r="AD153" s="1014"/>
      <c r="AE153" s="1014"/>
      <c r="AF153" s="1014"/>
      <c r="AG153" s="1014"/>
      <c r="AH153" s="1014"/>
      <c r="AI153" s="1014"/>
      <c r="AJ153" s="1014"/>
    </row>
    <row r="154" spans="2:36" x14ac:dyDescent="0.25">
      <c r="B154" s="700"/>
      <c r="C154" s="700"/>
      <c r="D154" s="700"/>
      <c r="E154" s="1014"/>
      <c r="F154" s="1014"/>
      <c r="G154" s="1014"/>
      <c r="H154" s="1014"/>
      <c r="I154" s="1014"/>
      <c r="J154" s="1014"/>
      <c r="K154" s="1014"/>
      <c r="L154" s="1014"/>
      <c r="M154" s="1014"/>
      <c r="N154" s="1014"/>
      <c r="O154" s="1014"/>
      <c r="P154" s="1014"/>
      <c r="Q154" s="1014"/>
      <c r="R154" s="1014"/>
      <c r="S154" s="1014"/>
      <c r="T154" s="1014"/>
      <c r="U154" s="1014"/>
      <c r="V154" s="1014"/>
      <c r="W154" s="1014"/>
      <c r="X154" s="1014"/>
      <c r="Y154" s="1014"/>
      <c r="Z154" s="1014"/>
      <c r="AA154" s="1014"/>
      <c r="AB154" s="1014"/>
      <c r="AC154" s="1014"/>
      <c r="AD154" s="1014"/>
      <c r="AE154" s="1014"/>
      <c r="AF154" s="1014"/>
      <c r="AG154" s="1014"/>
      <c r="AH154" s="1014"/>
      <c r="AI154" s="1014"/>
      <c r="AJ154" s="1014"/>
    </row>
    <row r="155" spans="2:36" x14ac:dyDescent="0.25">
      <c r="B155" s="700"/>
      <c r="C155" s="700"/>
      <c r="D155" s="700"/>
      <c r="E155" s="1014"/>
      <c r="F155" s="1014"/>
      <c r="G155" s="1014"/>
      <c r="H155" s="1014"/>
      <c r="I155" s="1014"/>
      <c r="J155" s="1014"/>
      <c r="K155" s="1014"/>
      <c r="L155" s="1014"/>
      <c r="M155" s="1014"/>
      <c r="N155" s="1014"/>
      <c r="O155" s="1014"/>
      <c r="P155" s="1014"/>
      <c r="Q155" s="1014"/>
      <c r="R155" s="1014"/>
      <c r="S155" s="1014"/>
      <c r="T155" s="1014"/>
      <c r="U155" s="1014"/>
      <c r="V155" s="1014"/>
      <c r="W155" s="1014"/>
      <c r="X155" s="1014"/>
      <c r="Y155" s="1014"/>
      <c r="Z155" s="1014"/>
      <c r="AA155" s="1014"/>
      <c r="AB155" s="1014"/>
      <c r="AC155" s="1014"/>
      <c r="AD155" s="1014"/>
      <c r="AE155" s="1014"/>
      <c r="AF155" s="1014"/>
      <c r="AG155" s="1014"/>
      <c r="AH155" s="1014"/>
      <c r="AI155" s="1014"/>
      <c r="AJ155" s="1014"/>
    </row>
    <row r="156" spans="2:36" x14ac:dyDescent="0.25">
      <c r="B156" s="700"/>
      <c r="C156" s="700"/>
      <c r="D156" s="700"/>
      <c r="E156" s="1014"/>
      <c r="F156" s="1014"/>
      <c r="G156" s="1014"/>
      <c r="H156" s="1014"/>
      <c r="I156" s="1014"/>
      <c r="J156" s="1014"/>
      <c r="K156" s="1014"/>
      <c r="L156" s="1014"/>
      <c r="M156" s="1014"/>
      <c r="N156" s="1014"/>
      <c r="O156" s="1014"/>
      <c r="P156" s="1014"/>
      <c r="Q156" s="1014"/>
      <c r="R156" s="1014"/>
      <c r="S156" s="1014"/>
      <c r="T156" s="1014"/>
      <c r="U156" s="1014"/>
      <c r="V156" s="1014"/>
      <c r="W156" s="1014"/>
      <c r="X156" s="1014"/>
      <c r="Y156" s="1014"/>
      <c r="Z156" s="1014"/>
      <c r="AA156" s="1014"/>
      <c r="AB156" s="1014"/>
      <c r="AC156" s="1014"/>
      <c r="AD156" s="1014"/>
      <c r="AE156" s="1014"/>
      <c r="AF156" s="1014"/>
      <c r="AG156" s="1014"/>
      <c r="AH156" s="1014"/>
      <c r="AI156" s="1014"/>
      <c r="AJ156" s="1014"/>
    </row>
    <row r="157" spans="2:36" x14ac:dyDescent="0.25">
      <c r="B157" s="700"/>
      <c r="C157" s="700"/>
      <c r="D157" s="700"/>
      <c r="E157" s="1014"/>
      <c r="F157" s="1014"/>
      <c r="G157" s="1014"/>
      <c r="H157" s="1014"/>
      <c r="I157" s="1014"/>
      <c r="J157" s="1014"/>
      <c r="K157" s="1014"/>
      <c r="L157" s="1014"/>
      <c r="M157" s="1014"/>
      <c r="N157" s="1014"/>
      <c r="O157" s="1014"/>
      <c r="P157" s="1014"/>
      <c r="Q157" s="1014"/>
      <c r="R157" s="1014"/>
      <c r="S157" s="1014"/>
      <c r="T157" s="1014"/>
      <c r="U157" s="1014"/>
      <c r="V157" s="1014"/>
      <c r="W157" s="1014"/>
      <c r="X157" s="1014"/>
      <c r="Y157" s="1014"/>
      <c r="Z157" s="1014"/>
      <c r="AA157" s="1014"/>
      <c r="AB157" s="1014"/>
      <c r="AC157" s="1014"/>
      <c r="AD157" s="1014"/>
      <c r="AE157" s="1014"/>
      <c r="AF157" s="1014"/>
      <c r="AG157" s="1014"/>
      <c r="AH157" s="1014"/>
      <c r="AI157" s="1014"/>
      <c r="AJ157" s="1014"/>
    </row>
    <row r="158" spans="2:36" x14ac:dyDescent="0.25">
      <c r="B158" s="700"/>
      <c r="C158" s="700"/>
      <c r="D158" s="700"/>
      <c r="E158" s="1014"/>
      <c r="F158" s="1014"/>
      <c r="G158" s="1014"/>
      <c r="H158" s="1014"/>
      <c r="I158" s="1014"/>
      <c r="J158" s="1014"/>
      <c r="K158" s="1014"/>
      <c r="L158" s="1014"/>
      <c r="M158" s="1014"/>
      <c r="N158" s="1014"/>
      <c r="O158" s="1014"/>
      <c r="P158" s="1014"/>
      <c r="Q158" s="1014"/>
      <c r="R158" s="1014"/>
      <c r="S158" s="1014"/>
      <c r="T158" s="1014"/>
      <c r="U158" s="1014"/>
      <c r="V158" s="1014"/>
      <c r="W158" s="1014"/>
      <c r="X158" s="1014"/>
      <c r="Y158" s="1014"/>
      <c r="Z158" s="1014"/>
      <c r="AA158" s="1014"/>
      <c r="AB158" s="1014"/>
      <c r="AC158" s="1014"/>
      <c r="AD158" s="1014"/>
      <c r="AE158" s="1014"/>
      <c r="AF158" s="1014"/>
      <c r="AG158" s="1014"/>
      <c r="AH158" s="1014"/>
      <c r="AI158" s="1014"/>
      <c r="AJ158" s="1014"/>
    </row>
    <row r="159" spans="2:36" x14ac:dyDescent="0.25">
      <c r="B159" s="700"/>
      <c r="C159" s="700"/>
      <c r="D159" s="700"/>
      <c r="E159" s="1014"/>
      <c r="F159" s="1014"/>
      <c r="G159" s="1014"/>
      <c r="H159" s="1014"/>
      <c r="I159" s="1014"/>
      <c r="J159" s="1014"/>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row>
    <row r="160" spans="2:36" x14ac:dyDescent="0.25">
      <c r="B160" s="700"/>
      <c r="C160" s="700"/>
      <c r="D160" s="700"/>
      <c r="E160" s="1014"/>
      <c r="F160" s="1014"/>
      <c r="G160" s="1014"/>
      <c r="H160" s="1014"/>
      <c r="I160" s="1014"/>
      <c r="J160" s="1014"/>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row>
    <row r="161" spans="2:36" x14ac:dyDescent="0.25">
      <c r="B161" s="700"/>
      <c r="C161" s="700"/>
      <c r="D161" s="700"/>
      <c r="E161" s="1014"/>
      <c r="F161" s="1014"/>
      <c r="G161" s="1014"/>
      <c r="H161" s="1014"/>
      <c r="I161" s="1014"/>
      <c r="J161" s="1014"/>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row>
    <row r="162" spans="2:36" x14ac:dyDescent="0.25">
      <c r="B162" s="700"/>
      <c r="C162" s="700"/>
      <c r="D162" s="700"/>
      <c r="E162" s="1014"/>
      <c r="F162" s="1014"/>
      <c r="G162" s="1014"/>
      <c r="H162" s="1014"/>
      <c r="I162" s="1014"/>
      <c r="J162" s="1014"/>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row>
    <row r="163" spans="2:36" x14ac:dyDescent="0.25">
      <c r="B163" s="700"/>
      <c r="C163" s="700"/>
      <c r="D163" s="700"/>
      <c r="E163" s="1014"/>
      <c r="F163" s="1014"/>
      <c r="G163" s="1014"/>
      <c r="H163" s="1014"/>
      <c r="I163" s="1014"/>
      <c r="J163" s="1014"/>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row>
    <row r="164" spans="2:36" x14ac:dyDescent="0.25">
      <c r="B164" s="700"/>
      <c r="C164" s="700"/>
      <c r="D164" s="700"/>
      <c r="E164" s="1014"/>
      <c r="F164" s="1014"/>
      <c r="G164" s="1014"/>
      <c r="H164" s="1014"/>
      <c r="I164" s="1014"/>
      <c r="J164" s="1014"/>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row>
    <row r="165" spans="2:36" x14ac:dyDescent="0.25">
      <c r="B165" s="700"/>
      <c r="C165" s="700"/>
      <c r="D165" s="700"/>
      <c r="E165" s="1014"/>
      <c r="F165" s="1014"/>
      <c r="G165" s="1014"/>
      <c r="H165" s="1014"/>
      <c r="I165" s="1014"/>
      <c r="J165" s="1014"/>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row>
    <row r="166" spans="2:36" x14ac:dyDescent="0.25">
      <c r="B166" s="700"/>
      <c r="C166" s="700"/>
      <c r="D166" s="700"/>
      <c r="E166" s="1014"/>
      <c r="F166" s="1014"/>
      <c r="G166" s="1014"/>
      <c r="H166" s="1014"/>
      <c r="I166" s="1014"/>
      <c r="J166" s="1014"/>
      <c r="K166" s="1014"/>
      <c r="L166" s="1014"/>
      <c r="M166" s="1014"/>
      <c r="N166" s="1014"/>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row>
    <row r="167" spans="2:36" x14ac:dyDescent="0.25">
      <c r="B167" s="700"/>
      <c r="C167" s="700"/>
      <c r="D167" s="700"/>
      <c r="E167" s="1014"/>
      <c r="F167" s="1014"/>
      <c r="G167" s="1014"/>
      <c r="H167" s="1014"/>
      <c r="I167" s="1014"/>
      <c r="J167" s="1014"/>
      <c r="K167" s="1014"/>
      <c r="L167" s="1014"/>
      <c r="M167" s="1014"/>
      <c r="N167" s="1014"/>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row>
    <row r="168" spans="2:36" x14ac:dyDescent="0.25">
      <c r="B168" s="700"/>
      <c r="C168" s="700"/>
      <c r="D168" s="700"/>
      <c r="E168" s="1014"/>
      <c r="F168" s="1014"/>
      <c r="G168" s="1014"/>
      <c r="H168" s="1014"/>
      <c r="I168" s="1014"/>
      <c r="J168" s="1014"/>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row>
    <row r="169" spans="2:36" x14ac:dyDescent="0.25">
      <c r="B169" s="700"/>
      <c r="C169" s="700"/>
      <c r="D169" s="700"/>
      <c r="E169" s="1014"/>
      <c r="F169" s="1014"/>
      <c r="G169" s="1014"/>
      <c r="H169" s="1014"/>
      <c r="I169" s="1014"/>
      <c r="J169" s="1014"/>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row>
    <row r="170" spans="2:36" x14ac:dyDescent="0.25">
      <c r="B170" s="700"/>
      <c r="C170" s="700"/>
      <c r="D170" s="700"/>
      <c r="E170" s="1014"/>
      <c r="F170" s="1014"/>
      <c r="G170" s="1014"/>
      <c r="H170" s="1014"/>
      <c r="I170" s="1014"/>
      <c r="J170" s="1014"/>
      <c r="K170" s="1014"/>
      <c r="L170" s="1014"/>
      <c r="M170" s="1014"/>
      <c r="N170" s="1014"/>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row>
    <row r="171" spans="2:36" x14ac:dyDescent="0.25">
      <c r="B171" s="700"/>
      <c r="C171" s="700"/>
      <c r="D171" s="700"/>
      <c r="E171" s="1014"/>
      <c r="F171" s="1014"/>
      <c r="G171" s="1014"/>
      <c r="H171" s="1014"/>
      <c r="I171" s="1014"/>
      <c r="J171" s="1014"/>
      <c r="K171" s="1014"/>
      <c r="L171" s="1014"/>
      <c r="M171" s="1014"/>
      <c r="N171" s="1014"/>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row>
    <row r="172" spans="2:36" x14ac:dyDescent="0.25">
      <c r="B172" s="700"/>
      <c r="C172" s="700"/>
      <c r="D172" s="700"/>
      <c r="E172" s="1014"/>
      <c r="F172" s="1014"/>
      <c r="G172" s="1014"/>
      <c r="H172" s="1014"/>
      <c r="I172" s="1014"/>
      <c r="J172" s="1014"/>
      <c r="K172" s="1014"/>
      <c r="L172" s="1014"/>
      <c r="M172" s="1014"/>
      <c r="N172" s="1014"/>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row>
    <row r="173" spans="2:36" x14ac:dyDescent="0.25">
      <c r="B173" s="700"/>
      <c r="C173" s="700"/>
      <c r="D173" s="700"/>
      <c r="E173" s="1014"/>
      <c r="F173" s="1014"/>
      <c r="G173" s="1014"/>
      <c r="H173" s="1014"/>
      <c r="I173" s="1014"/>
      <c r="J173" s="1014"/>
      <c r="K173" s="1014"/>
      <c r="L173" s="1014"/>
      <c r="M173" s="1014"/>
      <c r="N173" s="1014"/>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row>
    <row r="174" spans="2:36" x14ac:dyDescent="0.25">
      <c r="B174" s="700"/>
      <c r="C174" s="700"/>
      <c r="D174" s="700"/>
      <c r="E174" s="1014"/>
      <c r="F174" s="1014"/>
      <c r="G174" s="1014"/>
      <c r="H174" s="1014"/>
      <c r="I174" s="1014"/>
      <c r="J174" s="1014"/>
      <c r="K174" s="1014"/>
      <c r="L174" s="1014"/>
      <c r="M174" s="1014"/>
      <c r="N174" s="1014"/>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row>
    <row r="175" spans="2:36" x14ac:dyDescent="0.25">
      <c r="B175" s="700"/>
      <c r="C175" s="700"/>
      <c r="D175" s="700"/>
      <c r="E175" s="1014"/>
      <c r="F175" s="1014"/>
      <c r="G175" s="1014"/>
      <c r="H175" s="1014"/>
      <c r="I175" s="1014"/>
      <c r="J175" s="1014"/>
      <c r="K175" s="1014"/>
      <c r="L175" s="1014"/>
      <c r="M175" s="1014"/>
      <c r="N175" s="1014"/>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row>
    <row r="176" spans="2:36" x14ac:dyDescent="0.25">
      <c r="B176" s="700"/>
      <c r="C176" s="700"/>
      <c r="D176" s="700"/>
      <c r="E176" s="1014"/>
      <c r="F176" s="1014"/>
      <c r="G176" s="1014"/>
      <c r="H176" s="1014"/>
      <c r="I176" s="1014"/>
      <c r="J176" s="1014"/>
      <c r="K176" s="1014"/>
      <c r="L176" s="1014"/>
      <c r="M176" s="1014"/>
      <c r="N176" s="1014"/>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row>
    <row r="177" spans="2:36" x14ac:dyDescent="0.25">
      <c r="B177" s="700"/>
      <c r="C177" s="700"/>
      <c r="D177" s="700"/>
      <c r="E177" s="1014"/>
      <c r="F177" s="1014"/>
      <c r="G177" s="1014"/>
      <c r="H177" s="1014"/>
      <c r="I177" s="1014"/>
      <c r="J177" s="1014"/>
      <c r="K177" s="1014"/>
      <c r="L177" s="1014"/>
      <c r="M177" s="1014"/>
      <c r="N177" s="1014"/>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row>
    <row r="178" spans="2:36" x14ac:dyDescent="0.25">
      <c r="B178" s="700"/>
      <c r="C178" s="700"/>
      <c r="D178" s="700"/>
      <c r="E178" s="1014"/>
      <c r="F178" s="1014"/>
      <c r="G178" s="1014"/>
      <c r="H178" s="1014"/>
      <c r="I178" s="1014"/>
      <c r="J178" s="1014"/>
      <c r="K178" s="1014"/>
      <c r="L178" s="1014"/>
      <c r="M178" s="1014"/>
      <c r="N178" s="1014"/>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row>
    <row r="179" spans="2:36" x14ac:dyDescent="0.25">
      <c r="B179" s="700"/>
      <c r="C179" s="700"/>
      <c r="D179" s="700"/>
      <c r="E179" s="1014"/>
      <c r="F179" s="1014"/>
      <c r="G179" s="1014"/>
      <c r="H179" s="1014"/>
      <c r="I179" s="1014"/>
      <c r="J179" s="1014"/>
      <c r="K179" s="1014"/>
      <c r="L179" s="1014"/>
      <c r="M179" s="1014"/>
      <c r="N179" s="1014"/>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row>
    <row r="180" spans="2:36" x14ac:dyDescent="0.25">
      <c r="B180" s="700"/>
      <c r="C180" s="700"/>
      <c r="D180" s="700"/>
      <c r="E180" s="1014"/>
      <c r="F180" s="1014"/>
      <c r="G180" s="1014"/>
      <c r="H180" s="1014"/>
      <c r="I180" s="1014"/>
      <c r="J180" s="1014"/>
      <c r="K180" s="1014"/>
      <c r="L180" s="1014"/>
      <c r="M180" s="1014"/>
      <c r="N180" s="1014"/>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row>
    <row r="181" spans="2:36" x14ac:dyDescent="0.25">
      <c r="B181" s="700"/>
      <c r="C181" s="700"/>
      <c r="D181" s="700"/>
      <c r="E181" s="1014"/>
      <c r="F181" s="1014"/>
      <c r="G181" s="1014"/>
      <c r="H181" s="1014"/>
      <c r="I181" s="1014"/>
      <c r="J181" s="1014"/>
      <c r="K181" s="1014"/>
      <c r="L181" s="1014"/>
      <c r="M181" s="1014"/>
      <c r="N181" s="1014"/>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row>
    <row r="182" spans="2:36" x14ac:dyDescent="0.25">
      <c r="B182" s="700"/>
      <c r="C182" s="700"/>
      <c r="D182" s="700"/>
      <c r="E182" s="1014"/>
      <c r="F182" s="1014"/>
      <c r="G182" s="1014"/>
      <c r="H182" s="1014"/>
      <c r="I182" s="1014"/>
      <c r="J182" s="1014"/>
      <c r="K182" s="1014"/>
      <c r="L182" s="1014"/>
      <c r="M182" s="1014"/>
      <c r="N182" s="1014"/>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row>
    <row r="183" spans="2:36" x14ac:dyDescent="0.25">
      <c r="B183" s="700"/>
      <c r="C183" s="700"/>
      <c r="D183" s="700"/>
      <c r="E183" s="1014"/>
      <c r="F183" s="1014"/>
      <c r="G183" s="1014"/>
      <c r="H183" s="1014"/>
      <c r="I183" s="1014"/>
      <c r="J183" s="1014"/>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row>
    <row r="184" spans="2:36" x14ac:dyDescent="0.25">
      <c r="B184" s="700"/>
      <c r="C184" s="700"/>
      <c r="D184" s="700"/>
      <c r="E184" s="1014"/>
      <c r="F184" s="1014"/>
      <c r="G184" s="1014"/>
      <c r="H184" s="1014"/>
      <c r="I184" s="1014"/>
      <c r="J184" s="1014"/>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row>
    <row r="185" spans="2:36" x14ac:dyDescent="0.25">
      <c r="B185" s="700"/>
      <c r="C185" s="700"/>
      <c r="D185" s="700"/>
      <c r="E185" s="1014"/>
      <c r="F185" s="1014"/>
      <c r="G185" s="1014"/>
      <c r="H185" s="1014"/>
      <c r="I185" s="1014"/>
      <c r="J185" s="1014"/>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row>
    <row r="186" spans="2:36" x14ac:dyDescent="0.25">
      <c r="B186" s="700"/>
      <c r="C186" s="700"/>
      <c r="D186" s="700"/>
      <c r="E186" s="1014"/>
      <c r="F186" s="1014"/>
      <c r="G186" s="1014"/>
      <c r="H186" s="1014"/>
      <c r="I186" s="1014"/>
      <c r="J186" s="1014"/>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row>
    <row r="187" spans="2:36" x14ac:dyDescent="0.25">
      <c r="B187" s="700"/>
      <c r="C187" s="700"/>
      <c r="D187" s="700"/>
      <c r="E187" s="1014"/>
      <c r="F187" s="1014"/>
      <c r="G187" s="1014"/>
      <c r="H187" s="1014"/>
      <c r="I187" s="1014"/>
      <c r="J187" s="1014"/>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row>
    <row r="188" spans="2:36" x14ac:dyDescent="0.25">
      <c r="B188" s="700"/>
      <c r="C188" s="700"/>
      <c r="D188" s="700"/>
      <c r="E188" s="1014"/>
      <c r="F188" s="1014"/>
      <c r="G188" s="1014"/>
      <c r="H188" s="1014"/>
      <c r="I188" s="1014"/>
      <c r="J188" s="1014"/>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row>
    <row r="189" spans="2:36" x14ac:dyDescent="0.25">
      <c r="B189" s="700"/>
      <c r="C189" s="700"/>
      <c r="D189" s="700"/>
      <c r="E189" s="1014"/>
      <c r="F189" s="1014"/>
      <c r="G189" s="1014"/>
      <c r="H189" s="1014"/>
      <c r="I189" s="1014"/>
      <c r="J189" s="1014"/>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row>
    <row r="190" spans="2:36" x14ac:dyDescent="0.25">
      <c r="B190" s="700"/>
      <c r="C190" s="700"/>
      <c r="D190" s="700"/>
      <c r="E190" s="1014"/>
      <c r="F190" s="1014"/>
      <c r="G190" s="1014"/>
      <c r="H190" s="1014"/>
      <c r="I190" s="1014"/>
      <c r="J190" s="1014"/>
      <c r="K190" s="1014"/>
      <c r="L190" s="1014"/>
      <c r="M190" s="1014"/>
      <c r="N190" s="1014"/>
      <c r="O190" s="1014"/>
      <c r="P190" s="1014"/>
      <c r="Q190" s="1014"/>
      <c r="R190" s="1014"/>
      <c r="S190" s="1014"/>
      <c r="T190" s="1014"/>
      <c r="U190" s="1014"/>
      <c r="V190" s="1014"/>
      <c r="W190" s="1014"/>
      <c r="X190" s="1014"/>
      <c r="Y190" s="1014"/>
      <c r="Z190" s="1014"/>
      <c r="AA190" s="1014"/>
      <c r="AB190" s="1014"/>
      <c r="AC190" s="1014"/>
      <c r="AD190" s="1014"/>
      <c r="AE190" s="1014"/>
      <c r="AF190" s="1014"/>
      <c r="AG190" s="1014"/>
      <c r="AH190" s="1014"/>
      <c r="AI190" s="1014"/>
      <c r="AJ190" s="1014"/>
    </row>
    <row r="191" spans="2:36" x14ac:dyDescent="0.25">
      <c r="B191" s="700"/>
      <c r="C191" s="700"/>
      <c r="D191" s="700"/>
      <c r="E191" s="1014"/>
      <c r="F191" s="1014"/>
      <c r="G191" s="1014"/>
      <c r="H191" s="1014"/>
      <c r="I191" s="1014"/>
      <c r="J191" s="1014"/>
      <c r="K191" s="1014"/>
      <c r="L191" s="1014"/>
      <c r="M191" s="1014"/>
      <c r="N191" s="1014"/>
      <c r="O191" s="1014"/>
      <c r="P191" s="1014"/>
      <c r="Q191" s="1014"/>
      <c r="R191" s="1014"/>
      <c r="S191" s="1014"/>
      <c r="T191" s="1014"/>
      <c r="U191" s="1014"/>
      <c r="V191" s="1014"/>
      <c r="W191" s="1014"/>
      <c r="X191" s="1014"/>
      <c r="Y191" s="1014"/>
      <c r="Z191" s="1014"/>
      <c r="AA191" s="1014"/>
      <c r="AB191" s="1014"/>
      <c r="AC191" s="1014"/>
      <c r="AD191" s="1014"/>
      <c r="AE191" s="1014"/>
      <c r="AF191" s="1014"/>
      <c r="AG191" s="1014"/>
      <c r="AH191" s="1014"/>
      <c r="AI191" s="1014"/>
      <c r="AJ191" s="1014"/>
    </row>
    <row r="192" spans="2:36" x14ac:dyDescent="0.25">
      <c r="B192" s="700"/>
      <c r="C192" s="700"/>
      <c r="D192" s="700"/>
      <c r="E192" s="1014"/>
      <c r="F192" s="1014"/>
      <c r="G192" s="1014"/>
      <c r="H192" s="1014"/>
      <c r="I192" s="1014"/>
      <c r="J192" s="1014"/>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row>
    <row r="193" spans="2:36" x14ac:dyDescent="0.25">
      <c r="B193" s="700"/>
      <c r="C193" s="700"/>
      <c r="D193" s="700"/>
      <c r="E193" s="1014"/>
      <c r="F193" s="1014"/>
      <c r="G193" s="1014"/>
      <c r="H193" s="1014"/>
      <c r="I193" s="1014"/>
      <c r="J193" s="1014"/>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row>
    <row r="194" spans="2:36" x14ac:dyDescent="0.25">
      <c r="B194" s="700"/>
      <c r="C194" s="700"/>
      <c r="D194" s="700"/>
      <c r="E194" s="1014"/>
      <c r="F194" s="1014"/>
      <c r="G194" s="1014"/>
      <c r="H194" s="1014"/>
      <c r="I194" s="1014"/>
      <c r="J194" s="1014"/>
      <c r="K194" s="1014"/>
      <c r="L194" s="1014"/>
      <c r="M194" s="1014"/>
      <c r="N194" s="1014"/>
      <c r="O194" s="1014"/>
      <c r="P194" s="1014"/>
      <c r="Q194" s="1014"/>
      <c r="R194" s="1014"/>
      <c r="S194" s="1014"/>
      <c r="T194" s="1014"/>
      <c r="U194" s="1014"/>
      <c r="V194" s="1014"/>
      <c r="W194" s="1014"/>
      <c r="X194" s="1014"/>
      <c r="Y194" s="1014"/>
      <c r="Z194" s="1014"/>
      <c r="AA194" s="1014"/>
      <c r="AB194" s="1014"/>
      <c r="AC194" s="1014"/>
      <c r="AD194" s="1014"/>
      <c r="AE194" s="1014"/>
      <c r="AF194" s="1014"/>
      <c r="AG194" s="1014"/>
      <c r="AH194" s="1014"/>
      <c r="AI194" s="1014"/>
      <c r="AJ194" s="1014"/>
    </row>
    <row r="195" spans="2:36" x14ac:dyDescent="0.25">
      <c r="B195" s="700"/>
      <c r="C195" s="700"/>
      <c r="D195" s="700"/>
      <c r="E195" s="1014"/>
      <c r="F195" s="1014"/>
      <c r="G195" s="1014"/>
      <c r="H195" s="1014"/>
      <c r="I195" s="1014"/>
      <c r="J195" s="1014"/>
      <c r="K195" s="1014"/>
      <c r="L195" s="1014"/>
      <c r="M195" s="1014"/>
      <c r="N195" s="1014"/>
      <c r="O195" s="1014"/>
      <c r="P195" s="1014"/>
      <c r="Q195" s="1014"/>
      <c r="R195" s="1014"/>
      <c r="S195" s="1014"/>
      <c r="T195" s="1014"/>
      <c r="U195" s="1014"/>
      <c r="V195" s="1014"/>
      <c r="W195" s="1014"/>
      <c r="X195" s="1014"/>
      <c r="Y195" s="1014"/>
      <c r="Z195" s="1014"/>
      <c r="AA195" s="1014"/>
      <c r="AB195" s="1014"/>
      <c r="AC195" s="1014"/>
      <c r="AD195" s="1014"/>
      <c r="AE195" s="1014"/>
      <c r="AF195" s="1014"/>
      <c r="AG195" s="1014"/>
      <c r="AH195" s="1014"/>
      <c r="AI195" s="1014"/>
      <c r="AJ195" s="1014"/>
    </row>
    <row r="196" spans="2:36" x14ac:dyDescent="0.25">
      <c r="B196" s="700"/>
      <c r="C196" s="700"/>
      <c r="D196" s="700"/>
      <c r="E196" s="1014"/>
      <c r="F196" s="1014"/>
      <c r="G196" s="1014"/>
      <c r="H196" s="1014"/>
      <c r="I196" s="1014"/>
      <c r="J196" s="1014"/>
      <c r="K196" s="1014"/>
      <c r="L196" s="1014"/>
      <c r="M196" s="1014"/>
      <c r="N196" s="1014"/>
      <c r="O196" s="1014"/>
      <c r="P196" s="1014"/>
      <c r="Q196" s="1014"/>
      <c r="R196" s="1014"/>
      <c r="S196" s="1014"/>
      <c r="T196" s="1014"/>
      <c r="U196" s="1014"/>
      <c r="V196" s="1014"/>
      <c r="W196" s="1014"/>
      <c r="X196" s="1014"/>
      <c r="Y196" s="1014"/>
      <c r="Z196" s="1014"/>
      <c r="AA196" s="1014"/>
      <c r="AB196" s="1014"/>
      <c r="AC196" s="1014"/>
      <c r="AD196" s="1014"/>
      <c r="AE196" s="1014"/>
      <c r="AF196" s="1014"/>
      <c r="AG196" s="1014"/>
      <c r="AH196" s="1014"/>
      <c r="AI196" s="1014"/>
      <c r="AJ196" s="1014"/>
    </row>
    <row r="197" spans="2:36" x14ac:dyDescent="0.25">
      <c r="B197" s="700"/>
      <c r="C197" s="700"/>
      <c r="D197" s="700"/>
      <c r="E197" s="1014"/>
      <c r="F197" s="1014"/>
      <c r="G197" s="1014"/>
      <c r="H197" s="1014"/>
      <c r="I197" s="1014"/>
      <c r="J197" s="1014"/>
      <c r="K197" s="1014"/>
      <c r="L197" s="1014"/>
      <c r="M197" s="1014"/>
      <c r="N197" s="1014"/>
      <c r="O197" s="1014"/>
      <c r="P197" s="1014"/>
      <c r="Q197" s="1014"/>
      <c r="R197" s="1014"/>
      <c r="S197" s="1014"/>
      <c r="T197" s="1014"/>
      <c r="U197" s="1014"/>
      <c r="V197" s="1014"/>
      <c r="W197" s="1014"/>
      <c r="X197" s="1014"/>
      <c r="Y197" s="1014"/>
      <c r="Z197" s="1014"/>
      <c r="AA197" s="1014"/>
      <c r="AB197" s="1014"/>
      <c r="AC197" s="1014"/>
      <c r="AD197" s="1014"/>
      <c r="AE197" s="1014"/>
      <c r="AF197" s="1014"/>
      <c r="AG197" s="1014"/>
      <c r="AH197" s="1014"/>
      <c r="AI197" s="1014"/>
      <c r="AJ197" s="1014"/>
    </row>
    <row r="198" spans="2:36" x14ac:dyDescent="0.25">
      <c r="B198" s="700"/>
      <c r="C198" s="700"/>
      <c r="D198" s="700"/>
      <c r="E198" s="1014"/>
      <c r="F198" s="1014"/>
      <c r="G198" s="1014"/>
      <c r="H198" s="1014"/>
      <c r="I198" s="1014"/>
      <c r="J198" s="1014"/>
      <c r="K198" s="1014"/>
      <c r="L198" s="1014"/>
      <c r="M198" s="1014"/>
      <c r="N198" s="1014"/>
      <c r="O198" s="1014"/>
      <c r="P198" s="1014"/>
      <c r="Q198" s="1014"/>
      <c r="R198" s="1014"/>
      <c r="S198" s="1014"/>
      <c r="T198" s="1014"/>
      <c r="U198" s="1014"/>
      <c r="V198" s="1014"/>
      <c r="W198" s="1014"/>
      <c r="X198" s="1014"/>
      <c r="Y198" s="1014"/>
      <c r="Z198" s="1014"/>
      <c r="AA198" s="1014"/>
      <c r="AB198" s="1014"/>
      <c r="AC198" s="1014"/>
      <c r="AD198" s="1014"/>
      <c r="AE198" s="1014"/>
      <c r="AF198" s="1014"/>
      <c r="AG198" s="1014"/>
      <c r="AH198" s="1014"/>
      <c r="AI198" s="1014"/>
      <c r="AJ198" s="1014"/>
    </row>
    <row r="199" spans="2:36" x14ac:dyDescent="0.25">
      <c r="B199" s="700"/>
      <c r="C199" s="700"/>
      <c r="D199" s="700"/>
      <c r="E199" s="1014"/>
      <c r="F199" s="1014"/>
      <c r="G199" s="1014"/>
      <c r="H199" s="1014"/>
      <c r="I199" s="1014"/>
      <c r="J199" s="1014"/>
      <c r="K199" s="1014"/>
      <c r="L199" s="1014"/>
      <c r="M199" s="1014"/>
      <c r="N199" s="1014"/>
      <c r="O199" s="1014"/>
      <c r="P199" s="1014"/>
      <c r="Q199" s="1014"/>
      <c r="R199" s="1014"/>
      <c r="S199" s="1014"/>
      <c r="T199" s="1014"/>
      <c r="U199" s="1014"/>
      <c r="V199" s="1014"/>
      <c r="W199" s="1014"/>
      <c r="X199" s="1014"/>
      <c r="Y199" s="1014"/>
      <c r="Z199" s="1014"/>
      <c r="AA199" s="1014"/>
      <c r="AB199" s="1014"/>
      <c r="AC199" s="1014"/>
      <c r="AD199" s="1014"/>
      <c r="AE199" s="1014"/>
      <c r="AF199" s="1014"/>
      <c r="AG199" s="1014"/>
      <c r="AH199" s="1014"/>
      <c r="AI199" s="1014"/>
      <c r="AJ199" s="1014"/>
    </row>
    <row r="200" spans="2:36" x14ac:dyDescent="0.25">
      <c r="B200" s="700"/>
      <c r="C200" s="700"/>
      <c r="D200" s="700"/>
      <c r="E200" s="1014"/>
      <c r="F200" s="1014"/>
      <c r="G200" s="1014"/>
      <c r="H200" s="1014"/>
      <c r="I200" s="1014"/>
      <c r="J200" s="1014"/>
      <c r="K200" s="1014"/>
      <c r="L200" s="1014"/>
      <c r="M200" s="1014"/>
      <c r="N200" s="1014"/>
      <c r="O200" s="1014"/>
      <c r="P200" s="1014"/>
      <c r="Q200" s="1014"/>
      <c r="R200" s="1014"/>
      <c r="S200" s="1014"/>
      <c r="T200" s="1014"/>
      <c r="U200" s="1014"/>
      <c r="V200" s="1014"/>
      <c r="W200" s="1014"/>
      <c r="X200" s="1014"/>
      <c r="Y200" s="1014"/>
      <c r="Z200" s="1014"/>
      <c r="AA200" s="1014"/>
      <c r="AB200" s="1014"/>
      <c r="AC200" s="1014"/>
      <c r="AD200" s="1014"/>
      <c r="AE200" s="1014"/>
      <c r="AF200" s="1014"/>
      <c r="AG200" s="1014"/>
      <c r="AH200" s="1014"/>
      <c r="AI200" s="1014"/>
      <c r="AJ200" s="1014"/>
    </row>
    <row r="201" spans="2:36" x14ac:dyDescent="0.25">
      <c r="B201" s="700"/>
      <c r="C201" s="700"/>
      <c r="D201" s="700"/>
      <c r="E201" s="1014"/>
      <c r="F201" s="1014"/>
      <c r="G201" s="1014"/>
      <c r="H201" s="1014"/>
      <c r="I201" s="1014"/>
      <c r="J201" s="1014"/>
      <c r="K201" s="1014"/>
      <c r="L201" s="1014"/>
      <c r="M201" s="1014"/>
      <c r="N201" s="1014"/>
      <c r="O201" s="1014"/>
      <c r="P201" s="1014"/>
      <c r="Q201" s="1014"/>
      <c r="R201" s="1014"/>
      <c r="S201" s="1014"/>
      <c r="T201" s="1014"/>
      <c r="U201" s="1014"/>
      <c r="V201" s="1014"/>
      <c r="W201" s="1014"/>
      <c r="X201" s="1014"/>
      <c r="Y201" s="1014"/>
      <c r="Z201" s="1014"/>
      <c r="AA201" s="1014"/>
      <c r="AB201" s="1014"/>
      <c r="AC201" s="1014"/>
      <c r="AD201" s="1014"/>
      <c r="AE201" s="1014"/>
      <c r="AF201" s="1014"/>
      <c r="AG201" s="1014"/>
      <c r="AH201" s="1014"/>
      <c r="AI201" s="1014"/>
      <c r="AJ201" s="1014"/>
    </row>
    <row r="202" spans="2:36" x14ac:dyDescent="0.25">
      <c r="B202" s="700"/>
      <c r="C202" s="700"/>
      <c r="D202" s="700"/>
      <c r="E202" s="1014"/>
      <c r="F202" s="1014"/>
      <c r="G202" s="1014"/>
      <c r="H202" s="1014"/>
      <c r="I202" s="1014"/>
      <c r="J202" s="1014"/>
      <c r="K202" s="1014"/>
      <c r="L202" s="1014"/>
      <c r="M202" s="1014"/>
      <c r="N202" s="1014"/>
      <c r="O202" s="1014"/>
      <c r="P202" s="1014"/>
      <c r="Q202" s="1014"/>
      <c r="R202" s="1014"/>
      <c r="S202" s="1014"/>
      <c r="T202" s="1014"/>
      <c r="U202" s="1014"/>
      <c r="V202" s="1014"/>
      <c r="W202" s="1014"/>
      <c r="X202" s="1014"/>
      <c r="Y202" s="1014"/>
      <c r="Z202" s="1014"/>
      <c r="AA202" s="1014"/>
      <c r="AB202" s="1014"/>
      <c r="AC202" s="1014"/>
      <c r="AD202" s="1014"/>
      <c r="AE202" s="1014"/>
      <c r="AF202" s="1014"/>
      <c r="AG202" s="1014"/>
      <c r="AH202" s="1014"/>
      <c r="AI202" s="1014"/>
      <c r="AJ202" s="1014"/>
    </row>
    <row r="203" spans="2:36" x14ac:dyDescent="0.25">
      <c r="B203" s="700"/>
      <c r="C203" s="700"/>
      <c r="D203" s="700"/>
      <c r="E203" s="1014"/>
      <c r="F203" s="1014"/>
      <c r="G203" s="1014"/>
      <c r="H203" s="1014"/>
      <c r="I203" s="1014"/>
      <c r="J203" s="1014"/>
      <c r="K203" s="1014"/>
      <c r="L203" s="1014"/>
      <c r="M203" s="1014"/>
      <c r="N203" s="1014"/>
      <c r="O203" s="1014"/>
      <c r="P203" s="1014"/>
      <c r="Q203" s="1014"/>
      <c r="R203" s="1014"/>
      <c r="S203" s="1014"/>
      <c r="T203" s="1014"/>
      <c r="U203" s="1014"/>
      <c r="V203" s="1014"/>
      <c r="W203" s="1014"/>
      <c r="X203" s="1014"/>
      <c r="Y203" s="1014"/>
      <c r="Z203" s="1014"/>
      <c r="AA203" s="1014"/>
      <c r="AB203" s="1014"/>
      <c r="AC203" s="1014"/>
      <c r="AD203" s="1014"/>
      <c r="AE203" s="1014"/>
      <c r="AF203" s="1014"/>
      <c r="AG203" s="1014"/>
      <c r="AH203" s="1014"/>
      <c r="AI203" s="1014"/>
      <c r="AJ203" s="1014"/>
    </row>
    <row r="204" spans="2:36" x14ac:dyDescent="0.25">
      <c r="B204" s="700"/>
      <c r="C204" s="700"/>
      <c r="D204" s="700"/>
      <c r="E204" s="1014"/>
      <c r="F204" s="1014"/>
      <c r="G204" s="1014"/>
      <c r="H204" s="1014"/>
      <c r="I204" s="1014"/>
      <c r="J204" s="1014"/>
      <c r="K204" s="1014"/>
      <c r="L204" s="1014"/>
      <c r="M204" s="1014"/>
      <c r="N204" s="1014"/>
      <c r="O204" s="1014"/>
      <c r="P204" s="1014"/>
      <c r="Q204" s="1014"/>
      <c r="R204" s="1014"/>
      <c r="S204" s="1014"/>
      <c r="T204" s="1014"/>
      <c r="U204" s="1014"/>
      <c r="V204" s="1014"/>
      <c r="W204" s="1014"/>
      <c r="X204" s="1014"/>
      <c r="Y204" s="1014"/>
      <c r="Z204" s="1014"/>
      <c r="AA204" s="1014"/>
      <c r="AB204" s="1014"/>
      <c r="AC204" s="1014"/>
      <c r="AD204" s="1014"/>
      <c r="AE204" s="1014"/>
      <c r="AF204" s="1014"/>
      <c r="AG204" s="1014"/>
      <c r="AH204" s="1014"/>
      <c r="AI204" s="1014"/>
      <c r="AJ204" s="1014"/>
    </row>
    <row r="205" spans="2:36" x14ac:dyDescent="0.25">
      <c r="B205" s="700"/>
      <c r="C205" s="700"/>
      <c r="D205" s="700"/>
      <c r="E205" s="1014"/>
      <c r="F205" s="1014"/>
      <c r="G205" s="1014"/>
      <c r="H205" s="1014"/>
      <c r="I205" s="1014"/>
      <c r="J205" s="1014"/>
      <c r="K205" s="1014"/>
      <c r="L205" s="1014"/>
      <c r="M205" s="1014"/>
      <c r="N205" s="1014"/>
      <c r="O205" s="1014"/>
      <c r="P205" s="1014"/>
      <c r="Q205" s="1014"/>
      <c r="R205" s="1014"/>
      <c r="S205" s="1014"/>
      <c r="T205" s="1014"/>
      <c r="U205" s="1014"/>
      <c r="V205" s="1014"/>
      <c r="W205" s="1014"/>
      <c r="X205" s="1014"/>
      <c r="Y205" s="1014"/>
      <c r="Z205" s="1014"/>
      <c r="AA205" s="1014"/>
      <c r="AB205" s="1014"/>
      <c r="AC205" s="1014"/>
      <c r="AD205" s="1014"/>
      <c r="AE205" s="1014"/>
      <c r="AF205" s="1014"/>
      <c r="AG205" s="1014"/>
      <c r="AH205" s="1014"/>
      <c r="AI205" s="1014"/>
      <c r="AJ205" s="1014"/>
    </row>
    <row r="206" spans="2:36" x14ac:dyDescent="0.25">
      <c r="B206" s="700"/>
      <c r="C206" s="700"/>
      <c r="D206" s="700"/>
      <c r="E206" s="1014"/>
      <c r="F206" s="1014"/>
      <c r="G206" s="1014"/>
      <c r="H206" s="1014"/>
      <c r="I206" s="1014"/>
      <c r="J206" s="1014"/>
      <c r="K206" s="1014"/>
      <c r="L206" s="1014"/>
      <c r="M206" s="1014"/>
      <c r="N206" s="1014"/>
      <c r="O206" s="1014"/>
      <c r="P206" s="1014"/>
      <c r="Q206" s="1014"/>
      <c r="R206" s="1014"/>
      <c r="S206" s="1014"/>
      <c r="T206" s="1014"/>
      <c r="U206" s="1014"/>
      <c r="V206" s="1014"/>
      <c r="W206" s="1014"/>
      <c r="X206" s="1014"/>
      <c r="Y206" s="1014"/>
      <c r="Z206" s="1014"/>
      <c r="AA206" s="1014"/>
      <c r="AB206" s="1014"/>
      <c r="AC206" s="1014"/>
      <c r="AD206" s="1014"/>
      <c r="AE206" s="1014"/>
      <c r="AF206" s="1014"/>
      <c r="AG206" s="1014"/>
      <c r="AH206" s="1014"/>
      <c r="AI206" s="1014"/>
      <c r="AJ206" s="1014"/>
    </row>
    <row r="207" spans="2:36" x14ac:dyDescent="0.25">
      <c r="B207" s="700"/>
      <c r="C207" s="700"/>
      <c r="D207" s="700"/>
      <c r="E207" s="1014"/>
      <c r="F207" s="1014"/>
      <c r="G207" s="1014"/>
      <c r="H207" s="1014"/>
      <c r="I207" s="1014"/>
      <c r="J207" s="1014"/>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row>
    <row r="208" spans="2:36" x14ac:dyDescent="0.25">
      <c r="B208" s="700"/>
      <c r="C208" s="700"/>
      <c r="D208" s="700"/>
      <c r="E208" s="1014"/>
      <c r="F208" s="1014"/>
      <c r="G208" s="1014"/>
      <c r="H208" s="1014"/>
      <c r="I208" s="1014"/>
      <c r="J208" s="1014"/>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row>
    <row r="209" spans="2:36" x14ac:dyDescent="0.25">
      <c r="B209" s="700"/>
      <c r="C209" s="700"/>
      <c r="D209" s="700"/>
      <c r="E209" s="1014"/>
      <c r="F209" s="1014"/>
      <c r="G209" s="1014"/>
      <c r="H209" s="1014"/>
      <c r="I209" s="1014"/>
      <c r="J209" s="1014"/>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row>
    <row r="210" spans="2:36" x14ac:dyDescent="0.25">
      <c r="B210" s="700"/>
      <c r="C210" s="700"/>
      <c r="D210" s="700"/>
      <c r="E210" s="1014"/>
      <c r="F210" s="1014"/>
      <c r="G210" s="1014"/>
      <c r="H210" s="1014"/>
      <c r="I210" s="1014"/>
      <c r="J210" s="1014"/>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row>
    <row r="211" spans="2:36" x14ac:dyDescent="0.25">
      <c r="B211" s="700"/>
      <c r="C211" s="700"/>
      <c r="D211" s="700"/>
      <c r="E211" s="1014"/>
      <c r="F211" s="1014"/>
      <c r="G211" s="1014"/>
      <c r="H211" s="1014"/>
      <c r="I211" s="1014"/>
      <c r="J211" s="1014"/>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row>
    <row r="212" spans="2:36" x14ac:dyDescent="0.25">
      <c r="B212" s="700"/>
      <c r="C212" s="700"/>
      <c r="D212" s="700"/>
      <c r="E212" s="1014"/>
      <c r="F212" s="1014"/>
      <c r="G212" s="1014"/>
      <c r="H212" s="1014"/>
      <c r="I212" s="1014"/>
      <c r="J212" s="1014"/>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row>
    <row r="213" spans="2:36" x14ac:dyDescent="0.25">
      <c r="B213" s="700"/>
      <c r="C213" s="700"/>
      <c r="D213" s="700"/>
      <c r="E213" s="1014"/>
      <c r="F213" s="1014"/>
      <c r="G213" s="1014"/>
      <c r="H213" s="1014"/>
      <c r="I213" s="1014"/>
      <c r="J213" s="1014"/>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row>
    <row r="214" spans="2:36" x14ac:dyDescent="0.25">
      <c r="B214" s="700"/>
      <c r="C214" s="700"/>
      <c r="D214" s="700"/>
      <c r="E214" s="1014"/>
      <c r="F214" s="1014"/>
      <c r="G214" s="1014"/>
      <c r="H214" s="1014"/>
      <c r="I214" s="1014"/>
      <c r="J214" s="1014"/>
      <c r="K214" s="1014"/>
      <c r="L214" s="1014"/>
      <c r="M214" s="1014"/>
      <c r="N214" s="1014"/>
      <c r="O214" s="1014"/>
      <c r="P214" s="1014"/>
      <c r="Q214" s="1014"/>
      <c r="R214" s="1014"/>
      <c r="S214" s="1014"/>
      <c r="T214" s="1014"/>
      <c r="U214" s="1014"/>
      <c r="V214" s="1014"/>
      <c r="W214" s="1014"/>
      <c r="X214" s="1014"/>
      <c r="Y214" s="1014"/>
      <c r="Z214" s="1014"/>
      <c r="AA214" s="1014"/>
      <c r="AB214" s="1014"/>
      <c r="AC214" s="1014"/>
      <c r="AD214" s="1014"/>
      <c r="AE214" s="1014"/>
      <c r="AF214" s="1014"/>
      <c r="AG214" s="1014"/>
      <c r="AH214" s="1014"/>
      <c r="AI214" s="1014"/>
      <c r="AJ214" s="1014"/>
    </row>
    <row r="215" spans="2:36" x14ac:dyDescent="0.25">
      <c r="B215" s="700"/>
      <c r="C215" s="700"/>
      <c r="D215" s="700"/>
      <c r="E215" s="1014"/>
      <c r="F215" s="1014"/>
      <c r="G215" s="1014"/>
      <c r="H215" s="1014"/>
      <c r="I215" s="1014"/>
      <c r="J215" s="1014"/>
      <c r="K215" s="1014"/>
      <c r="L215" s="1014"/>
      <c r="M215" s="1014"/>
      <c r="N215" s="1014"/>
      <c r="O215" s="1014"/>
      <c r="P215" s="1014"/>
      <c r="Q215" s="1014"/>
      <c r="R215" s="1014"/>
      <c r="S215" s="1014"/>
      <c r="T215" s="1014"/>
      <c r="U215" s="1014"/>
      <c r="V215" s="1014"/>
      <c r="W215" s="1014"/>
      <c r="X215" s="1014"/>
      <c r="Y215" s="1014"/>
      <c r="Z215" s="1014"/>
      <c r="AA215" s="1014"/>
      <c r="AB215" s="1014"/>
      <c r="AC215" s="1014"/>
      <c r="AD215" s="1014"/>
      <c r="AE215" s="1014"/>
      <c r="AF215" s="1014"/>
      <c r="AG215" s="1014"/>
      <c r="AH215" s="1014"/>
      <c r="AI215" s="1014"/>
      <c r="AJ215" s="1014"/>
    </row>
    <row r="216" spans="2:36" x14ac:dyDescent="0.25">
      <c r="B216" s="700"/>
      <c r="C216" s="700"/>
      <c r="D216" s="700"/>
      <c r="E216" s="1014"/>
      <c r="F216" s="1014"/>
      <c r="G216" s="1014"/>
      <c r="H216" s="1014"/>
      <c r="I216" s="1014"/>
      <c r="J216" s="1014"/>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row>
    <row r="217" spans="2:36" x14ac:dyDescent="0.25">
      <c r="B217" s="700"/>
      <c r="C217" s="700"/>
      <c r="D217" s="700"/>
      <c r="E217" s="1014"/>
      <c r="F217" s="1014"/>
      <c r="G217" s="1014"/>
      <c r="H217" s="1014"/>
      <c r="I217" s="1014"/>
      <c r="J217" s="1014"/>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row>
    <row r="218" spans="2:36" x14ac:dyDescent="0.25">
      <c r="B218" s="700"/>
      <c r="C218" s="700"/>
      <c r="D218" s="700"/>
      <c r="E218" s="1014"/>
      <c r="F218" s="1014"/>
      <c r="G218" s="1014"/>
      <c r="H218" s="1014"/>
      <c r="I218" s="1014"/>
      <c r="J218" s="1014"/>
      <c r="K218" s="1014"/>
      <c r="L218" s="1014"/>
      <c r="M218" s="1014"/>
      <c r="N218" s="1014"/>
      <c r="O218" s="1014"/>
      <c r="P218" s="1014"/>
      <c r="Q218" s="1014"/>
      <c r="R218" s="1014"/>
      <c r="S218" s="1014"/>
      <c r="T218" s="1014"/>
      <c r="U218" s="1014"/>
      <c r="V218" s="1014"/>
      <c r="W218" s="1014"/>
      <c r="X218" s="1014"/>
      <c r="Y218" s="1014"/>
      <c r="Z218" s="1014"/>
      <c r="AA218" s="1014"/>
      <c r="AB218" s="1014"/>
      <c r="AC218" s="1014"/>
      <c r="AD218" s="1014"/>
      <c r="AE218" s="1014"/>
      <c r="AF218" s="1014"/>
      <c r="AG218" s="1014"/>
      <c r="AH218" s="1014"/>
      <c r="AI218" s="1014"/>
      <c r="AJ218" s="1014"/>
    </row>
    <row r="219" spans="2:36" x14ac:dyDescent="0.25">
      <c r="B219" s="700"/>
      <c r="C219" s="700"/>
      <c r="D219" s="700"/>
      <c r="E219" s="1014"/>
      <c r="F219" s="1014"/>
      <c r="G219" s="1014"/>
      <c r="H219" s="1014"/>
      <c r="I219" s="1014"/>
      <c r="J219" s="1014"/>
      <c r="K219" s="1014"/>
      <c r="L219" s="1014"/>
      <c r="M219" s="1014"/>
      <c r="N219" s="1014"/>
      <c r="O219" s="1014"/>
      <c r="P219" s="1014"/>
      <c r="Q219" s="1014"/>
      <c r="R219" s="1014"/>
      <c r="S219" s="1014"/>
      <c r="T219" s="1014"/>
      <c r="U219" s="1014"/>
      <c r="V219" s="1014"/>
      <c r="W219" s="1014"/>
      <c r="X219" s="1014"/>
      <c r="Y219" s="1014"/>
      <c r="Z219" s="1014"/>
      <c r="AA219" s="1014"/>
      <c r="AB219" s="1014"/>
      <c r="AC219" s="1014"/>
      <c r="AD219" s="1014"/>
      <c r="AE219" s="1014"/>
      <c r="AF219" s="1014"/>
      <c r="AG219" s="1014"/>
      <c r="AH219" s="1014"/>
      <c r="AI219" s="1014"/>
      <c r="AJ219" s="1014"/>
    </row>
    <row r="220" spans="2:36" x14ac:dyDescent="0.25">
      <c r="B220" s="700"/>
      <c r="C220" s="700"/>
      <c r="D220" s="700"/>
      <c r="E220" s="1014"/>
      <c r="F220" s="1014"/>
      <c r="G220" s="1014"/>
      <c r="H220" s="1014"/>
      <c r="I220" s="1014"/>
      <c r="J220" s="1014"/>
      <c r="K220" s="1014"/>
      <c r="L220" s="1014"/>
      <c r="M220" s="1014"/>
      <c r="N220" s="1014"/>
      <c r="O220" s="1014"/>
      <c r="P220" s="1014"/>
      <c r="Q220" s="1014"/>
      <c r="R220" s="1014"/>
      <c r="S220" s="1014"/>
      <c r="T220" s="1014"/>
      <c r="U220" s="1014"/>
      <c r="V220" s="1014"/>
      <c r="W220" s="1014"/>
      <c r="X220" s="1014"/>
      <c r="Y220" s="1014"/>
      <c r="Z220" s="1014"/>
      <c r="AA220" s="1014"/>
      <c r="AB220" s="1014"/>
      <c r="AC220" s="1014"/>
      <c r="AD220" s="1014"/>
      <c r="AE220" s="1014"/>
      <c r="AF220" s="1014"/>
      <c r="AG220" s="1014"/>
      <c r="AH220" s="1014"/>
      <c r="AI220" s="1014"/>
      <c r="AJ220" s="1014"/>
    </row>
    <row r="221" spans="2:36" x14ac:dyDescent="0.25">
      <c r="B221" s="700"/>
      <c r="C221" s="700"/>
      <c r="D221" s="700"/>
      <c r="E221" s="1014"/>
      <c r="F221" s="1014"/>
      <c r="G221" s="1014"/>
      <c r="H221" s="1014"/>
      <c r="I221" s="1014"/>
      <c r="J221" s="1014"/>
      <c r="K221" s="1014"/>
      <c r="L221" s="1014"/>
      <c r="M221" s="1014"/>
      <c r="N221" s="1014"/>
      <c r="O221" s="1014"/>
      <c r="P221" s="1014"/>
      <c r="Q221" s="1014"/>
      <c r="R221" s="1014"/>
      <c r="S221" s="1014"/>
      <c r="T221" s="1014"/>
      <c r="U221" s="1014"/>
      <c r="V221" s="1014"/>
      <c r="W221" s="1014"/>
      <c r="X221" s="1014"/>
      <c r="Y221" s="1014"/>
      <c r="Z221" s="1014"/>
      <c r="AA221" s="1014"/>
      <c r="AB221" s="1014"/>
      <c r="AC221" s="1014"/>
      <c r="AD221" s="1014"/>
      <c r="AE221" s="1014"/>
      <c r="AF221" s="1014"/>
      <c r="AG221" s="1014"/>
      <c r="AH221" s="1014"/>
      <c r="AI221" s="1014"/>
      <c r="AJ221" s="1014"/>
    </row>
    <row r="222" spans="2:36" x14ac:dyDescent="0.25">
      <c r="B222" s="700"/>
      <c r="C222" s="700"/>
      <c r="D222" s="700"/>
      <c r="E222" s="1014"/>
      <c r="F222" s="1014"/>
      <c r="G222" s="1014"/>
      <c r="H222" s="1014"/>
      <c r="I222" s="1014"/>
      <c r="J222" s="1014"/>
      <c r="K222" s="1014"/>
      <c r="L222" s="1014"/>
      <c r="M222" s="1014"/>
      <c r="N222" s="1014"/>
      <c r="O222" s="1014"/>
      <c r="P222" s="1014"/>
      <c r="Q222" s="1014"/>
      <c r="R222" s="1014"/>
      <c r="S222" s="1014"/>
      <c r="T222" s="1014"/>
      <c r="U222" s="1014"/>
      <c r="V222" s="1014"/>
      <c r="W222" s="1014"/>
      <c r="X222" s="1014"/>
      <c r="Y222" s="1014"/>
      <c r="Z222" s="1014"/>
      <c r="AA222" s="1014"/>
      <c r="AB222" s="1014"/>
      <c r="AC222" s="1014"/>
      <c r="AD222" s="1014"/>
      <c r="AE222" s="1014"/>
      <c r="AF222" s="1014"/>
      <c r="AG222" s="1014"/>
      <c r="AH222" s="1014"/>
      <c r="AI222" s="1014"/>
      <c r="AJ222" s="1014"/>
    </row>
    <row r="223" spans="2:36" x14ac:dyDescent="0.25">
      <c r="B223" s="700"/>
      <c r="C223" s="700"/>
      <c r="D223" s="700"/>
      <c r="E223" s="1014"/>
      <c r="F223" s="1014"/>
      <c r="G223" s="1014"/>
      <c r="H223" s="1014"/>
      <c r="I223" s="1014"/>
      <c r="J223" s="1014"/>
      <c r="K223" s="1014"/>
      <c r="L223" s="1014"/>
      <c r="M223" s="1014"/>
      <c r="N223" s="1014"/>
      <c r="O223" s="1014"/>
      <c r="P223" s="1014"/>
      <c r="Q223" s="1014"/>
      <c r="R223" s="1014"/>
      <c r="S223" s="1014"/>
      <c r="T223" s="1014"/>
      <c r="U223" s="1014"/>
      <c r="V223" s="1014"/>
      <c r="W223" s="1014"/>
      <c r="X223" s="1014"/>
      <c r="Y223" s="1014"/>
      <c r="Z223" s="1014"/>
      <c r="AA223" s="1014"/>
      <c r="AB223" s="1014"/>
      <c r="AC223" s="1014"/>
      <c r="AD223" s="1014"/>
      <c r="AE223" s="1014"/>
      <c r="AF223" s="1014"/>
      <c r="AG223" s="1014"/>
      <c r="AH223" s="1014"/>
      <c r="AI223" s="1014"/>
      <c r="AJ223" s="1014"/>
    </row>
    <row r="224" spans="2:36" x14ac:dyDescent="0.25">
      <c r="B224" s="700"/>
      <c r="C224" s="700"/>
      <c r="D224" s="700"/>
      <c r="E224" s="1014"/>
      <c r="F224" s="1014"/>
      <c r="G224" s="1014"/>
      <c r="H224" s="1014"/>
      <c r="I224" s="1014"/>
      <c r="J224" s="1014"/>
      <c r="K224" s="1014"/>
      <c r="L224" s="1014"/>
      <c r="M224" s="1014"/>
      <c r="N224" s="1014"/>
      <c r="O224" s="1014"/>
      <c r="P224" s="1014"/>
      <c r="Q224" s="1014"/>
      <c r="R224" s="1014"/>
      <c r="S224" s="1014"/>
      <c r="T224" s="1014"/>
      <c r="U224" s="1014"/>
      <c r="V224" s="1014"/>
      <c r="W224" s="1014"/>
      <c r="X224" s="1014"/>
      <c r="Y224" s="1014"/>
      <c r="Z224" s="1014"/>
      <c r="AA224" s="1014"/>
      <c r="AB224" s="1014"/>
      <c r="AC224" s="1014"/>
      <c r="AD224" s="1014"/>
      <c r="AE224" s="1014"/>
      <c r="AF224" s="1014"/>
      <c r="AG224" s="1014"/>
      <c r="AH224" s="1014"/>
      <c r="AI224" s="1014"/>
      <c r="AJ224" s="1014"/>
    </row>
    <row r="225" spans="2:36" x14ac:dyDescent="0.25">
      <c r="B225" s="700"/>
      <c r="C225" s="700"/>
      <c r="D225" s="700"/>
      <c r="E225" s="1014"/>
      <c r="F225" s="1014"/>
      <c r="G225" s="1014"/>
      <c r="H225" s="1014"/>
      <c r="I225" s="1014"/>
      <c r="J225" s="1014"/>
      <c r="K225" s="1014"/>
      <c r="L225" s="1014"/>
      <c r="M225" s="1014"/>
      <c r="N225" s="1014"/>
      <c r="O225" s="1014"/>
      <c r="P225" s="1014"/>
      <c r="Q225" s="1014"/>
      <c r="R225" s="1014"/>
      <c r="S225" s="1014"/>
      <c r="T225" s="1014"/>
      <c r="U225" s="1014"/>
      <c r="V225" s="1014"/>
      <c r="W225" s="1014"/>
      <c r="X225" s="1014"/>
      <c r="Y225" s="1014"/>
      <c r="Z225" s="1014"/>
      <c r="AA225" s="1014"/>
      <c r="AB225" s="1014"/>
      <c r="AC225" s="1014"/>
      <c r="AD225" s="1014"/>
      <c r="AE225" s="1014"/>
      <c r="AF225" s="1014"/>
      <c r="AG225" s="1014"/>
      <c r="AH225" s="1014"/>
      <c r="AI225" s="1014"/>
      <c r="AJ225" s="1014"/>
    </row>
    <row r="226" spans="2:36" x14ac:dyDescent="0.25">
      <c r="B226" s="700"/>
      <c r="C226" s="700"/>
      <c r="D226" s="700"/>
      <c r="E226" s="1014"/>
      <c r="F226" s="1014"/>
      <c r="G226" s="1014"/>
      <c r="H226" s="1014"/>
      <c r="I226" s="1014"/>
      <c r="J226" s="1014"/>
      <c r="K226" s="1014"/>
      <c r="L226" s="1014"/>
      <c r="M226" s="1014"/>
      <c r="N226" s="1014"/>
      <c r="O226" s="1014"/>
      <c r="P226" s="1014"/>
      <c r="Q226" s="1014"/>
      <c r="R226" s="1014"/>
      <c r="S226" s="1014"/>
      <c r="T226" s="1014"/>
      <c r="U226" s="1014"/>
      <c r="V226" s="1014"/>
      <c r="W226" s="1014"/>
      <c r="X226" s="1014"/>
      <c r="Y226" s="1014"/>
      <c r="Z226" s="1014"/>
      <c r="AA226" s="1014"/>
      <c r="AB226" s="1014"/>
      <c r="AC226" s="1014"/>
      <c r="AD226" s="1014"/>
      <c r="AE226" s="1014"/>
      <c r="AF226" s="1014"/>
      <c r="AG226" s="1014"/>
      <c r="AH226" s="1014"/>
      <c r="AI226" s="1014"/>
      <c r="AJ226" s="1014"/>
    </row>
    <row r="227" spans="2:36" x14ac:dyDescent="0.25">
      <c r="B227" s="700"/>
      <c r="C227" s="700"/>
      <c r="D227" s="700"/>
      <c r="E227" s="1014"/>
      <c r="F227" s="1014"/>
      <c r="G227" s="1014"/>
      <c r="H227" s="1014"/>
      <c r="I227" s="1014"/>
      <c r="J227" s="1014"/>
      <c r="K227" s="1014"/>
      <c r="L227" s="1014"/>
      <c r="M227" s="1014"/>
      <c r="N227" s="1014"/>
      <c r="O227" s="1014"/>
      <c r="P227" s="1014"/>
      <c r="Q227" s="1014"/>
      <c r="R227" s="1014"/>
      <c r="S227" s="1014"/>
      <c r="T227" s="1014"/>
      <c r="U227" s="1014"/>
      <c r="V227" s="1014"/>
      <c r="W227" s="1014"/>
      <c r="X227" s="1014"/>
      <c r="Y227" s="1014"/>
      <c r="Z227" s="1014"/>
      <c r="AA227" s="1014"/>
      <c r="AB227" s="1014"/>
      <c r="AC227" s="1014"/>
      <c r="AD227" s="1014"/>
      <c r="AE227" s="1014"/>
      <c r="AF227" s="1014"/>
      <c r="AG227" s="1014"/>
      <c r="AH227" s="1014"/>
      <c r="AI227" s="1014"/>
      <c r="AJ227" s="1014"/>
    </row>
    <row r="228" spans="2:36" x14ac:dyDescent="0.25">
      <c r="B228" s="700"/>
      <c r="C228" s="700"/>
      <c r="D228" s="700"/>
      <c r="E228" s="1014"/>
      <c r="F228" s="1014"/>
      <c r="G228" s="1014"/>
      <c r="H228" s="1014"/>
      <c r="I228" s="1014"/>
      <c r="J228" s="1014"/>
      <c r="K228" s="1014"/>
      <c r="L228" s="1014"/>
      <c r="M228" s="1014"/>
      <c r="N228" s="1014"/>
      <c r="O228" s="1014"/>
      <c r="P228" s="1014"/>
      <c r="Q228" s="1014"/>
      <c r="R228" s="1014"/>
      <c r="S228" s="1014"/>
      <c r="T228" s="1014"/>
      <c r="U228" s="1014"/>
      <c r="V228" s="1014"/>
      <c r="W228" s="1014"/>
      <c r="X228" s="1014"/>
      <c r="Y228" s="1014"/>
      <c r="Z228" s="1014"/>
      <c r="AA228" s="1014"/>
      <c r="AB228" s="1014"/>
      <c r="AC228" s="1014"/>
      <c r="AD228" s="1014"/>
      <c r="AE228" s="1014"/>
      <c r="AF228" s="1014"/>
      <c r="AG228" s="1014"/>
      <c r="AH228" s="1014"/>
      <c r="AI228" s="1014"/>
      <c r="AJ228" s="1014"/>
    </row>
    <row r="229" spans="2:36" x14ac:dyDescent="0.25">
      <c r="B229" s="700"/>
      <c r="C229" s="700"/>
      <c r="D229" s="700"/>
      <c r="E229" s="1014"/>
      <c r="F229" s="1014"/>
      <c r="G229" s="1014"/>
      <c r="H229" s="1014"/>
      <c r="I229" s="1014"/>
      <c r="J229" s="1014"/>
      <c r="K229" s="1014"/>
      <c r="L229" s="1014"/>
      <c r="M229" s="1014"/>
      <c r="N229" s="1014"/>
      <c r="O229" s="1014"/>
      <c r="P229" s="1014"/>
      <c r="Q229" s="1014"/>
      <c r="R229" s="1014"/>
      <c r="S229" s="1014"/>
      <c r="T229" s="1014"/>
      <c r="U229" s="1014"/>
      <c r="V229" s="1014"/>
      <c r="W229" s="1014"/>
      <c r="X229" s="1014"/>
      <c r="Y229" s="1014"/>
      <c r="Z229" s="1014"/>
      <c r="AA229" s="1014"/>
      <c r="AB229" s="1014"/>
      <c r="AC229" s="1014"/>
      <c r="AD229" s="1014"/>
      <c r="AE229" s="1014"/>
      <c r="AF229" s="1014"/>
      <c r="AG229" s="1014"/>
      <c r="AH229" s="1014"/>
      <c r="AI229" s="1014"/>
      <c r="AJ229" s="1014"/>
    </row>
    <row r="230" spans="2:36" x14ac:dyDescent="0.25">
      <c r="B230" s="700"/>
      <c r="C230" s="700"/>
      <c r="D230" s="700"/>
      <c r="E230" s="1014"/>
      <c r="F230" s="1014"/>
      <c r="G230" s="1014"/>
      <c r="H230" s="1014"/>
      <c r="I230" s="1014"/>
      <c r="J230" s="1014"/>
      <c r="K230" s="1014"/>
      <c r="L230" s="1014"/>
      <c r="M230" s="1014"/>
      <c r="N230" s="1014"/>
      <c r="O230" s="1014"/>
      <c r="P230" s="1014"/>
      <c r="Q230" s="1014"/>
      <c r="R230" s="1014"/>
      <c r="S230" s="1014"/>
      <c r="T230" s="1014"/>
      <c r="U230" s="1014"/>
      <c r="V230" s="1014"/>
      <c r="W230" s="1014"/>
      <c r="X230" s="1014"/>
      <c r="Y230" s="1014"/>
      <c r="Z230" s="1014"/>
      <c r="AA230" s="1014"/>
      <c r="AB230" s="1014"/>
      <c r="AC230" s="1014"/>
      <c r="AD230" s="1014"/>
      <c r="AE230" s="1014"/>
      <c r="AF230" s="1014"/>
      <c r="AG230" s="1014"/>
      <c r="AH230" s="1014"/>
      <c r="AI230" s="1014"/>
      <c r="AJ230" s="1014"/>
    </row>
    <row r="231" spans="2:36" x14ac:dyDescent="0.25">
      <c r="B231" s="700"/>
      <c r="C231" s="700"/>
      <c r="D231" s="700"/>
      <c r="E231" s="1014"/>
      <c r="F231" s="1014"/>
      <c r="G231" s="1014"/>
      <c r="H231" s="1014"/>
      <c r="I231" s="1014"/>
      <c r="J231" s="1014"/>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row>
    <row r="232" spans="2:36" x14ac:dyDescent="0.25">
      <c r="B232" s="700"/>
      <c r="C232" s="700"/>
      <c r="D232" s="700"/>
      <c r="E232" s="1014"/>
      <c r="F232" s="1014"/>
      <c r="G232" s="1014"/>
      <c r="H232" s="1014"/>
      <c r="I232" s="1014"/>
      <c r="J232" s="1014"/>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row>
    <row r="233" spans="2:36" x14ac:dyDescent="0.25">
      <c r="B233" s="700"/>
      <c r="C233" s="700"/>
      <c r="D233" s="700"/>
      <c r="E233" s="1014"/>
      <c r="F233" s="1014"/>
      <c r="G233" s="1014"/>
      <c r="H233" s="1014"/>
      <c r="I233" s="1014"/>
      <c r="J233" s="1014"/>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row>
    <row r="234" spans="2:36" x14ac:dyDescent="0.25">
      <c r="B234" s="700"/>
      <c r="C234" s="700"/>
      <c r="D234" s="700"/>
      <c r="E234" s="1014"/>
      <c r="F234" s="1014"/>
      <c r="G234" s="1014"/>
      <c r="H234" s="1014"/>
      <c r="I234" s="1014"/>
      <c r="J234" s="1014"/>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row>
    <row r="235" spans="2:36" x14ac:dyDescent="0.25">
      <c r="B235" s="700"/>
      <c r="C235" s="700"/>
      <c r="D235" s="700"/>
      <c r="E235" s="1014"/>
      <c r="F235" s="1014"/>
      <c r="G235" s="1014"/>
      <c r="H235" s="1014"/>
      <c r="I235" s="1014"/>
      <c r="J235" s="1014"/>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row>
    <row r="236" spans="2:36" x14ac:dyDescent="0.25">
      <c r="B236" s="700"/>
      <c r="C236" s="700"/>
      <c r="D236" s="700"/>
      <c r="E236" s="1014"/>
      <c r="F236" s="1014"/>
      <c r="G236" s="1014"/>
      <c r="H236" s="1014"/>
      <c r="I236" s="1014"/>
      <c r="J236" s="1014"/>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row>
    <row r="237" spans="2:36" x14ac:dyDescent="0.25">
      <c r="B237" s="700"/>
      <c r="C237" s="700"/>
      <c r="D237" s="700"/>
      <c r="E237" s="1014"/>
      <c r="F237" s="1014"/>
      <c r="G237" s="1014"/>
      <c r="H237" s="1014"/>
      <c r="I237" s="1014"/>
      <c r="J237" s="1014"/>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row>
    <row r="238" spans="2:36" x14ac:dyDescent="0.25">
      <c r="B238" s="700"/>
      <c r="C238" s="700"/>
      <c r="D238" s="700"/>
      <c r="E238" s="1014"/>
      <c r="F238" s="1014"/>
      <c r="G238" s="1014"/>
      <c r="H238" s="1014"/>
      <c r="I238" s="1014"/>
      <c r="J238" s="1014"/>
      <c r="K238" s="1014"/>
      <c r="L238" s="1014"/>
      <c r="M238" s="1014"/>
      <c r="N238" s="1014"/>
      <c r="O238" s="1014"/>
      <c r="P238" s="1014"/>
      <c r="Q238" s="1014"/>
      <c r="R238" s="1014"/>
      <c r="S238" s="1014"/>
      <c r="T238" s="1014"/>
      <c r="U238" s="1014"/>
      <c r="V238" s="1014"/>
      <c r="W238" s="1014"/>
      <c r="X238" s="1014"/>
      <c r="Y238" s="1014"/>
      <c r="Z238" s="1014"/>
      <c r="AA238" s="1014"/>
      <c r="AB238" s="1014"/>
      <c r="AC238" s="1014"/>
      <c r="AD238" s="1014"/>
      <c r="AE238" s="1014"/>
      <c r="AF238" s="1014"/>
      <c r="AG238" s="1014"/>
      <c r="AH238" s="1014"/>
      <c r="AI238" s="1014"/>
      <c r="AJ238" s="1014"/>
    </row>
    <row r="239" spans="2:36" x14ac:dyDescent="0.25">
      <c r="B239" s="700"/>
      <c r="C239" s="700"/>
      <c r="D239" s="700"/>
      <c r="E239" s="1014"/>
      <c r="F239" s="1014"/>
      <c r="G239" s="1014"/>
      <c r="H239" s="1014"/>
      <c r="I239" s="1014"/>
      <c r="J239" s="1014"/>
      <c r="K239" s="1014"/>
      <c r="L239" s="1014"/>
      <c r="M239" s="1014"/>
      <c r="N239" s="1014"/>
      <c r="O239" s="1014"/>
      <c r="P239" s="1014"/>
      <c r="Q239" s="1014"/>
      <c r="R239" s="1014"/>
      <c r="S239" s="1014"/>
      <c r="T239" s="1014"/>
      <c r="U239" s="1014"/>
      <c r="V239" s="1014"/>
      <c r="W239" s="1014"/>
      <c r="X239" s="1014"/>
      <c r="Y239" s="1014"/>
      <c r="Z239" s="1014"/>
      <c r="AA239" s="1014"/>
      <c r="AB239" s="1014"/>
      <c r="AC239" s="1014"/>
      <c r="AD239" s="1014"/>
      <c r="AE239" s="1014"/>
      <c r="AF239" s="1014"/>
      <c r="AG239" s="1014"/>
      <c r="AH239" s="1014"/>
      <c r="AI239" s="1014"/>
      <c r="AJ239" s="1014"/>
    </row>
    <row r="240" spans="2:36" x14ac:dyDescent="0.25">
      <c r="B240" s="700"/>
      <c r="C240" s="700"/>
      <c r="D240" s="700"/>
      <c r="E240" s="1014"/>
      <c r="F240" s="1014"/>
      <c r="G240" s="1014"/>
      <c r="H240" s="1014"/>
      <c r="I240" s="1014"/>
      <c r="J240" s="1014"/>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row>
    <row r="241" spans="2:36" x14ac:dyDescent="0.25">
      <c r="B241" s="700"/>
      <c r="C241" s="700"/>
      <c r="D241" s="700"/>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row>
    <row r="242" spans="2:36" x14ac:dyDescent="0.25">
      <c r="B242" s="700"/>
      <c r="C242" s="700"/>
      <c r="D242" s="700"/>
      <c r="E242" s="1014"/>
      <c r="F242" s="1014"/>
      <c r="G242" s="1014"/>
      <c r="H242" s="1014"/>
      <c r="I242" s="1014"/>
      <c r="J242" s="1014"/>
      <c r="K242" s="1014"/>
      <c r="L242" s="1014"/>
      <c r="M242" s="1014"/>
      <c r="N242" s="1014"/>
      <c r="O242" s="1014"/>
      <c r="P242" s="1014"/>
      <c r="Q242" s="1014"/>
      <c r="R242" s="1014"/>
      <c r="S242" s="1014"/>
      <c r="T242" s="1014"/>
      <c r="U242" s="1014"/>
      <c r="V242" s="1014"/>
      <c r="W242" s="1014"/>
      <c r="X242" s="1014"/>
      <c r="Y242" s="1014"/>
      <c r="Z242" s="1014"/>
      <c r="AA242" s="1014"/>
      <c r="AB242" s="1014"/>
      <c r="AC242" s="1014"/>
      <c r="AD242" s="1014"/>
      <c r="AE242" s="1014"/>
      <c r="AF242" s="1014"/>
      <c r="AG242" s="1014"/>
      <c r="AH242" s="1014"/>
      <c r="AI242" s="1014"/>
      <c r="AJ242" s="1014"/>
    </row>
    <row r="243" spans="2:36" x14ac:dyDescent="0.25">
      <c r="B243" s="700"/>
      <c r="C243" s="700"/>
      <c r="D243" s="700"/>
      <c r="E243" s="1014"/>
      <c r="F243" s="1014"/>
      <c r="G243" s="1014"/>
      <c r="H243" s="1014"/>
      <c r="I243" s="1014"/>
      <c r="J243" s="1014"/>
      <c r="K243" s="1014"/>
      <c r="L243" s="1014"/>
      <c r="M243" s="1014"/>
      <c r="N243" s="1014"/>
      <c r="O243" s="1014"/>
      <c r="P243" s="1014"/>
      <c r="Q243" s="1014"/>
      <c r="R243" s="1014"/>
      <c r="S243" s="1014"/>
      <c r="T243" s="1014"/>
      <c r="U243" s="1014"/>
      <c r="V243" s="1014"/>
      <c r="W243" s="1014"/>
      <c r="X243" s="1014"/>
      <c r="Y243" s="1014"/>
      <c r="Z243" s="1014"/>
      <c r="AA243" s="1014"/>
      <c r="AB243" s="1014"/>
      <c r="AC243" s="1014"/>
      <c r="AD243" s="1014"/>
      <c r="AE243" s="1014"/>
      <c r="AF243" s="1014"/>
      <c r="AG243" s="1014"/>
      <c r="AH243" s="1014"/>
      <c r="AI243" s="1014"/>
      <c r="AJ243" s="1014"/>
    </row>
    <row r="244" spans="2:36" x14ac:dyDescent="0.25">
      <c r="B244" s="700"/>
      <c r="C244" s="700"/>
      <c r="D244" s="700"/>
      <c r="E244" s="1014"/>
      <c r="F244" s="1014"/>
      <c r="G244" s="1014"/>
      <c r="H244" s="1014"/>
      <c r="I244" s="1014"/>
      <c r="J244" s="1014"/>
      <c r="K244" s="1014"/>
      <c r="L244" s="1014"/>
      <c r="M244" s="1014"/>
      <c r="N244" s="1014"/>
      <c r="O244" s="1014"/>
      <c r="P244" s="1014"/>
      <c r="Q244" s="1014"/>
      <c r="R244" s="1014"/>
      <c r="S244" s="1014"/>
      <c r="T244" s="1014"/>
      <c r="U244" s="1014"/>
      <c r="V244" s="1014"/>
      <c r="W244" s="1014"/>
      <c r="X244" s="1014"/>
      <c r="Y244" s="1014"/>
      <c r="Z244" s="1014"/>
      <c r="AA244" s="1014"/>
      <c r="AB244" s="1014"/>
      <c r="AC244" s="1014"/>
      <c r="AD244" s="1014"/>
      <c r="AE244" s="1014"/>
      <c r="AF244" s="1014"/>
      <c r="AG244" s="1014"/>
      <c r="AH244" s="1014"/>
      <c r="AI244" s="1014"/>
      <c r="AJ244" s="1014"/>
    </row>
    <row r="245" spans="2:36" x14ac:dyDescent="0.25">
      <c r="B245" s="700"/>
      <c r="C245" s="700"/>
      <c r="D245" s="700"/>
      <c r="E245" s="1014"/>
      <c r="F245" s="1014"/>
      <c r="G245" s="1014"/>
      <c r="H245" s="1014"/>
      <c r="I245" s="1014"/>
      <c r="J245" s="1014"/>
      <c r="K245" s="1014"/>
      <c r="L245" s="1014"/>
      <c r="M245" s="1014"/>
      <c r="N245" s="1014"/>
      <c r="O245" s="1014"/>
      <c r="P245" s="1014"/>
      <c r="Q245" s="1014"/>
      <c r="R245" s="1014"/>
      <c r="S245" s="1014"/>
      <c r="T245" s="1014"/>
      <c r="U245" s="1014"/>
      <c r="V245" s="1014"/>
      <c r="W245" s="1014"/>
      <c r="X245" s="1014"/>
      <c r="Y245" s="1014"/>
      <c r="Z245" s="1014"/>
      <c r="AA245" s="1014"/>
      <c r="AB245" s="1014"/>
      <c r="AC245" s="1014"/>
      <c r="AD245" s="1014"/>
      <c r="AE245" s="1014"/>
      <c r="AF245" s="1014"/>
      <c r="AG245" s="1014"/>
      <c r="AH245" s="1014"/>
      <c r="AI245" s="1014"/>
      <c r="AJ245" s="1014"/>
    </row>
    <row r="246" spans="2:36" x14ac:dyDescent="0.25">
      <c r="B246" s="700"/>
      <c r="C246" s="700"/>
      <c r="D246" s="700"/>
      <c r="E246" s="1014"/>
      <c r="F246" s="1014"/>
      <c r="G246" s="1014"/>
      <c r="H246" s="1014"/>
      <c r="I246" s="1014"/>
      <c r="J246" s="1014"/>
      <c r="K246" s="1014"/>
      <c r="L246" s="1014"/>
      <c r="M246" s="1014"/>
      <c r="N246" s="1014"/>
      <c r="O246" s="1014"/>
      <c r="P246" s="1014"/>
      <c r="Q246" s="1014"/>
      <c r="R246" s="1014"/>
      <c r="S246" s="1014"/>
      <c r="T246" s="1014"/>
      <c r="U246" s="1014"/>
      <c r="V246" s="1014"/>
      <c r="W246" s="1014"/>
      <c r="X246" s="1014"/>
      <c r="Y246" s="1014"/>
      <c r="Z246" s="1014"/>
      <c r="AA246" s="1014"/>
      <c r="AB246" s="1014"/>
      <c r="AC246" s="1014"/>
      <c r="AD246" s="1014"/>
      <c r="AE246" s="1014"/>
      <c r="AF246" s="1014"/>
      <c r="AG246" s="1014"/>
      <c r="AH246" s="1014"/>
      <c r="AI246" s="1014"/>
      <c r="AJ246" s="1014"/>
    </row>
    <row r="247" spans="2:36" x14ac:dyDescent="0.25">
      <c r="B247" s="700"/>
      <c r="C247" s="700"/>
      <c r="D247" s="700"/>
      <c r="E247" s="1014"/>
      <c r="F247" s="1014"/>
      <c r="G247" s="1014"/>
      <c r="H247" s="1014"/>
      <c r="I247" s="1014"/>
      <c r="J247" s="1014"/>
      <c r="K247" s="1014"/>
      <c r="L247" s="1014"/>
      <c r="M247" s="1014"/>
      <c r="N247" s="1014"/>
      <c r="O247" s="1014"/>
      <c r="P247" s="1014"/>
      <c r="Q247" s="1014"/>
      <c r="R247" s="1014"/>
      <c r="S247" s="1014"/>
      <c r="T247" s="1014"/>
      <c r="U247" s="1014"/>
      <c r="V247" s="1014"/>
      <c r="W247" s="1014"/>
      <c r="X247" s="1014"/>
      <c r="Y247" s="1014"/>
      <c r="Z247" s="1014"/>
      <c r="AA247" s="1014"/>
      <c r="AB247" s="1014"/>
      <c r="AC247" s="1014"/>
      <c r="AD247" s="1014"/>
      <c r="AE247" s="1014"/>
      <c r="AF247" s="1014"/>
      <c r="AG247" s="1014"/>
      <c r="AH247" s="1014"/>
      <c r="AI247" s="1014"/>
      <c r="AJ247" s="1014"/>
    </row>
    <row r="248" spans="2:36" x14ac:dyDescent="0.25">
      <c r="B248" s="700"/>
      <c r="C248" s="700"/>
      <c r="D248" s="700"/>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1014"/>
      <c r="AE248" s="1014"/>
      <c r="AF248" s="1014"/>
      <c r="AG248" s="1014"/>
      <c r="AH248" s="1014"/>
      <c r="AI248" s="1014"/>
      <c r="AJ248" s="1014"/>
    </row>
    <row r="249" spans="2:36" x14ac:dyDescent="0.25">
      <c r="B249" s="700"/>
      <c r="C249" s="700"/>
      <c r="D249" s="700"/>
      <c r="E249" s="1014"/>
      <c r="F249" s="1014"/>
      <c r="G249" s="1014"/>
      <c r="H249" s="1014"/>
      <c r="I249" s="1014"/>
      <c r="J249" s="1014"/>
      <c r="K249" s="1014"/>
      <c r="L249" s="1014"/>
      <c r="M249" s="1014"/>
      <c r="N249" s="1014"/>
      <c r="O249" s="1014"/>
      <c r="P249" s="1014"/>
      <c r="Q249" s="1014"/>
      <c r="R249" s="1014"/>
      <c r="S249" s="1014"/>
      <c r="T249" s="1014"/>
      <c r="U249" s="1014"/>
      <c r="V249" s="1014"/>
      <c r="W249" s="1014"/>
      <c r="X249" s="1014"/>
      <c r="Y249" s="1014"/>
      <c r="Z249" s="1014"/>
      <c r="AA249" s="1014"/>
      <c r="AB249" s="1014"/>
      <c r="AC249" s="1014"/>
      <c r="AD249" s="1014"/>
      <c r="AE249" s="1014"/>
      <c r="AF249" s="1014"/>
      <c r="AG249" s="1014"/>
      <c r="AH249" s="1014"/>
      <c r="AI249" s="1014"/>
      <c r="AJ249" s="1014"/>
    </row>
    <row r="250" spans="2:36" x14ac:dyDescent="0.25">
      <c r="B250" s="700"/>
      <c r="C250" s="700"/>
      <c r="D250" s="700"/>
      <c r="E250" s="1014"/>
      <c r="F250" s="1014"/>
      <c r="G250" s="1014"/>
      <c r="H250" s="1014"/>
      <c r="I250" s="1014"/>
      <c r="J250" s="1014"/>
      <c r="K250" s="1014"/>
      <c r="L250" s="1014"/>
      <c r="M250" s="1014"/>
      <c r="N250" s="1014"/>
      <c r="O250" s="1014"/>
      <c r="P250" s="1014"/>
      <c r="Q250" s="1014"/>
      <c r="R250" s="1014"/>
      <c r="S250" s="1014"/>
      <c r="T250" s="1014"/>
      <c r="U250" s="1014"/>
      <c r="V250" s="1014"/>
      <c r="W250" s="1014"/>
      <c r="X250" s="1014"/>
      <c r="Y250" s="1014"/>
      <c r="Z250" s="1014"/>
      <c r="AA250" s="1014"/>
      <c r="AB250" s="1014"/>
      <c r="AC250" s="1014"/>
      <c r="AD250" s="1014"/>
      <c r="AE250" s="1014"/>
      <c r="AF250" s="1014"/>
      <c r="AG250" s="1014"/>
      <c r="AH250" s="1014"/>
      <c r="AI250" s="1014"/>
      <c r="AJ250" s="1014"/>
    </row>
    <row r="251" spans="2:36" x14ac:dyDescent="0.25">
      <c r="B251" s="700"/>
      <c r="C251" s="700"/>
      <c r="D251" s="700"/>
      <c r="E251" s="1014"/>
      <c r="F251" s="1014"/>
      <c r="G251" s="1014"/>
      <c r="H251" s="1014"/>
      <c r="I251" s="1014"/>
      <c r="J251" s="1014"/>
      <c r="K251" s="1014"/>
      <c r="L251" s="1014"/>
      <c r="M251" s="1014"/>
      <c r="N251" s="1014"/>
      <c r="O251" s="1014"/>
      <c r="P251" s="1014"/>
      <c r="Q251" s="1014"/>
      <c r="R251" s="1014"/>
      <c r="S251" s="1014"/>
      <c r="T251" s="1014"/>
      <c r="U251" s="1014"/>
      <c r="V251" s="1014"/>
      <c r="W251" s="1014"/>
      <c r="X251" s="1014"/>
      <c r="Y251" s="1014"/>
      <c r="Z251" s="1014"/>
      <c r="AA251" s="1014"/>
      <c r="AB251" s="1014"/>
      <c r="AC251" s="1014"/>
      <c r="AD251" s="1014"/>
      <c r="AE251" s="1014"/>
      <c r="AF251" s="1014"/>
      <c r="AG251" s="1014"/>
      <c r="AH251" s="1014"/>
      <c r="AI251" s="1014"/>
      <c r="AJ251" s="1014"/>
    </row>
    <row r="252" spans="2:36" x14ac:dyDescent="0.25">
      <c r="B252" s="700"/>
      <c r="C252" s="700"/>
      <c r="D252" s="700"/>
      <c r="E252" s="1014"/>
      <c r="F252" s="1014"/>
      <c r="G252" s="1014"/>
      <c r="H252" s="1014"/>
      <c r="I252" s="1014"/>
      <c r="J252" s="1014"/>
      <c r="K252" s="1014"/>
      <c r="L252" s="1014"/>
      <c r="M252" s="1014"/>
      <c r="N252" s="1014"/>
      <c r="O252" s="1014"/>
      <c r="P252" s="1014"/>
      <c r="Q252" s="1014"/>
      <c r="R252" s="1014"/>
      <c r="S252" s="1014"/>
      <c r="T252" s="1014"/>
      <c r="U252" s="1014"/>
      <c r="V252" s="1014"/>
      <c r="W252" s="1014"/>
      <c r="X252" s="1014"/>
      <c r="Y252" s="1014"/>
      <c r="Z252" s="1014"/>
      <c r="AA252" s="1014"/>
      <c r="AB252" s="1014"/>
      <c r="AC252" s="1014"/>
      <c r="AD252" s="1014"/>
      <c r="AE252" s="1014"/>
      <c r="AF252" s="1014"/>
      <c r="AG252" s="1014"/>
      <c r="AH252" s="1014"/>
      <c r="AI252" s="1014"/>
      <c r="AJ252" s="1014"/>
    </row>
    <row r="253" spans="2:36" x14ac:dyDescent="0.25">
      <c r="B253" s="700"/>
      <c r="C253" s="700"/>
      <c r="D253" s="700"/>
      <c r="E253" s="1014"/>
      <c r="F253" s="1014"/>
      <c r="G253" s="1014"/>
      <c r="H253" s="1014"/>
      <c r="I253" s="1014"/>
      <c r="J253" s="1014"/>
      <c r="K253" s="1014"/>
      <c r="L253" s="1014"/>
      <c r="M253" s="1014"/>
      <c r="N253" s="1014"/>
      <c r="O253" s="1014"/>
      <c r="P253" s="1014"/>
      <c r="Q253" s="1014"/>
      <c r="R253" s="1014"/>
      <c r="S253" s="1014"/>
      <c r="T253" s="1014"/>
      <c r="U253" s="1014"/>
      <c r="V253" s="1014"/>
      <c r="W253" s="1014"/>
      <c r="X253" s="1014"/>
      <c r="Y253" s="1014"/>
      <c r="Z253" s="1014"/>
      <c r="AA253" s="1014"/>
      <c r="AB253" s="1014"/>
      <c r="AC253" s="1014"/>
      <c r="AD253" s="1014"/>
      <c r="AE253" s="1014"/>
      <c r="AF253" s="1014"/>
      <c r="AG253" s="1014"/>
      <c r="AH253" s="1014"/>
      <c r="AI253" s="1014"/>
      <c r="AJ253" s="1014"/>
    </row>
    <row r="254" spans="2:36" x14ac:dyDescent="0.25">
      <c r="B254" s="700"/>
      <c r="C254" s="700"/>
      <c r="D254" s="700"/>
      <c r="E254" s="1014"/>
      <c r="F254" s="1014"/>
      <c r="G254" s="1014"/>
      <c r="H254" s="1014"/>
      <c r="I254" s="1014"/>
      <c r="J254" s="1014"/>
      <c r="K254" s="1014"/>
      <c r="L254" s="1014"/>
      <c r="M254" s="1014"/>
      <c r="N254" s="1014"/>
      <c r="O254" s="1014"/>
      <c r="P254" s="1014"/>
      <c r="Q254" s="1014"/>
      <c r="R254" s="1014"/>
      <c r="S254" s="1014"/>
      <c r="T254" s="1014"/>
      <c r="U254" s="1014"/>
      <c r="V254" s="1014"/>
      <c r="W254" s="1014"/>
      <c r="X254" s="1014"/>
      <c r="Y254" s="1014"/>
      <c r="Z254" s="1014"/>
      <c r="AA254" s="1014"/>
      <c r="AB254" s="1014"/>
      <c r="AC254" s="1014"/>
      <c r="AD254" s="1014"/>
      <c r="AE254" s="1014"/>
      <c r="AF254" s="1014"/>
      <c r="AG254" s="1014"/>
      <c r="AH254" s="1014"/>
      <c r="AI254" s="1014"/>
      <c r="AJ254" s="1014"/>
    </row>
    <row r="255" spans="2:36" x14ac:dyDescent="0.25">
      <c r="B255" s="700"/>
      <c r="C255" s="700"/>
      <c r="D255" s="700"/>
      <c r="E255" s="1014"/>
      <c r="F255" s="1014"/>
      <c r="G255" s="1014"/>
      <c r="H255" s="1014"/>
      <c r="I255" s="1014"/>
      <c r="J255" s="1014"/>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row>
    <row r="256" spans="2:36" x14ac:dyDescent="0.25">
      <c r="B256" s="700"/>
      <c r="C256" s="700"/>
      <c r="D256" s="700"/>
      <c r="E256" s="1014"/>
      <c r="F256" s="1014"/>
      <c r="G256" s="1014"/>
      <c r="H256" s="1014"/>
      <c r="I256" s="1014"/>
      <c r="J256" s="1014"/>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row>
    <row r="257" spans="2:36" x14ac:dyDescent="0.25">
      <c r="B257" s="700"/>
      <c r="C257" s="700"/>
      <c r="D257" s="700"/>
      <c r="E257" s="1014"/>
      <c r="F257" s="1014"/>
      <c r="G257" s="1014"/>
      <c r="H257" s="1014"/>
      <c r="I257" s="1014"/>
      <c r="J257" s="1014"/>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row>
    <row r="258" spans="2:36" x14ac:dyDescent="0.25">
      <c r="B258" s="700"/>
      <c r="C258" s="700"/>
      <c r="D258" s="700"/>
      <c r="E258" s="1014"/>
      <c r="F258" s="1014"/>
      <c r="G258" s="1014"/>
      <c r="H258" s="1014"/>
      <c r="I258" s="1014"/>
      <c r="J258" s="1014"/>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row>
    <row r="259" spans="2:36" x14ac:dyDescent="0.25">
      <c r="B259" s="700"/>
      <c r="C259" s="700"/>
      <c r="D259" s="700"/>
      <c r="E259" s="1014"/>
      <c r="F259" s="1014"/>
      <c r="G259" s="1014"/>
      <c r="H259" s="1014"/>
      <c r="I259" s="1014"/>
      <c r="J259" s="1014"/>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row>
    <row r="260" spans="2:36" x14ac:dyDescent="0.25">
      <c r="B260" s="700"/>
      <c r="C260" s="700"/>
      <c r="D260" s="700"/>
      <c r="E260" s="1014"/>
      <c r="F260" s="1014"/>
      <c r="G260" s="1014"/>
      <c r="H260" s="1014"/>
      <c r="I260" s="1014"/>
      <c r="J260" s="1014"/>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row>
    <row r="261" spans="2:36" x14ac:dyDescent="0.25">
      <c r="B261" s="700"/>
      <c r="C261" s="700"/>
      <c r="D261" s="700"/>
      <c r="E261" s="1014"/>
      <c r="F261" s="1014"/>
      <c r="G261" s="1014"/>
      <c r="H261" s="1014"/>
      <c r="I261" s="1014"/>
      <c r="J261" s="1014"/>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row>
    <row r="262" spans="2:36" x14ac:dyDescent="0.25">
      <c r="B262" s="700"/>
      <c r="C262" s="700"/>
      <c r="D262" s="700"/>
      <c r="E262" s="1014"/>
      <c r="F262" s="1014"/>
      <c r="G262" s="1014"/>
      <c r="H262" s="1014"/>
      <c r="I262" s="1014"/>
      <c r="J262" s="1014"/>
      <c r="K262" s="1014"/>
      <c r="L262" s="1014"/>
      <c r="M262" s="1014"/>
      <c r="N262" s="1014"/>
      <c r="O262" s="1014"/>
      <c r="P262" s="1014"/>
      <c r="Q262" s="1014"/>
      <c r="R262" s="1014"/>
      <c r="S262" s="1014"/>
      <c r="T262" s="1014"/>
      <c r="U262" s="1014"/>
      <c r="V262" s="1014"/>
      <c r="W262" s="1014"/>
      <c r="X262" s="1014"/>
      <c r="Y262" s="1014"/>
      <c r="Z262" s="1014"/>
      <c r="AA262" s="1014"/>
      <c r="AB262" s="1014"/>
      <c r="AC262" s="1014"/>
      <c r="AD262" s="1014"/>
      <c r="AE262" s="1014"/>
      <c r="AF262" s="1014"/>
      <c r="AG262" s="1014"/>
      <c r="AH262" s="1014"/>
      <c r="AI262" s="1014"/>
      <c r="AJ262" s="1014"/>
    </row>
    <row r="263" spans="2:36" x14ac:dyDescent="0.25">
      <c r="B263" s="700"/>
      <c r="C263" s="700"/>
      <c r="D263" s="700"/>
      <c r="E263" s="1014"/>
      <c r="F263" s="1014"/>
      <c r="G263" s="1014"/>
      <c r="H263" s="1014"/>
      <c r="I263" s="1014"/>
      <c r="J263" s="1014"/>
      <c r="K263" s="1014"/>
      <c r="L263" s="1014"/>
      <c r="M263" s="1014"/>
      <c r="N263" s="1014"/>
      <c r="O263" s="1014"/>
      <c r="P263" s="1014"/>
      <c r="Q263" s="1014"/>
      <c r="R263" s="1014"/>
      <c r="S263" s="1014"/>
      <c r="T263" s="1014"/>
      <c r="U263" s="1014"/>
      <c r="V263" s="1014"/>
      <c r="W263" s="1014"/>
      <c r="X263" s="1014"/>
      <c r="Y263" s="1014"/>
      <c r="Z263" s="1014"/>
      <c r="AA263" s="1014"/>
      <c r="AB263" s="1014"/>
      <c r="AC263" s="1014"/>
      <c r="AD263" s="1014"/>
      <c r="AE263" s="1014"/>
      <c r="AF263" s="1014"/>
      <c r="AG263" s="1014"/>
      <c r="AH263" s="1014"/>
      <c r="AI263" s="1014"/>
      <c r="AJ263" s="1014"/>
    </row>
    <row r="264" spans="2:36" x14ac:dyDescent="0.25">
      <c r="B264" s="700"/>
      <c r="C264" s="700"/>
      <c r="D264" s="700"/>
      <c r="E264" s="1014"/>
      <c r="F264" s="1014"/>
      <c r="G264" s="1014"/>
      <c r="H264" s="1014"/>
      <c r="I264" s="1014"/>
      <c r="J264" s="1014"/>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row>
    <row r="265" spans="2:36" x14ac:dyDescent="0.25">
      <c r="B265" s="700"/>
      <c r="C265" s="700"/>
      <c r="D265" s="700"/>
      <c r="E265" s="1014"/>
      <c r="F265" s="1014"/>
      <c r="G265" s="1014"/>
      <c r="H265" s="1014"/>
      <c r="I265" s="1014"/>
      <c r="J265" s="1014"/>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row>
    <row r="266" spans="2:36" x14ac:dyDescent="0.25">
      <c r="B266" s="700"/>
      <c r="C266" s="700"/>
      <c r="D266" s="700"/>
      <c r="E266" s="1014"/>
      <c r="F266" s="1014"/>
      <c r="G266" s="1014"/>
      <c r="H266" s="1014"/>
      <c r="I266" s="1014"/>
      <c r="J266" s="1014"/>
      <c r="K266" s="1014"/>
      <c r="L266" s="1014"/>
      <c r="M266" s="1014"/>
      <c r="N266" s="1014"/>
      <c r="O266" s="1014"/>
      <c r="P266" s="1014"/>
      <c r="Q266" s="1014"/>
      <c r="R266" s="1014"/>
      <c r="S266" s="1014"/>
      <c r="T266" s="1014"/>
      <c r="U266" s="1014"/>
      <c r="V266" s="1014"/>
      <c r="W266" s="1014"/>
      <c r="X266" s="1014"/>
      <c r="Y266" s="1014"/>
      <c r="Z266" s="1014"/>
      <c r="AA266" s="1014"/>
      <c r="AB266" s="1014"/>
      <c r="AC266" s="1014"/>
      <c r="AD266" s="1014"/>
      <c r="AE266" s="1014"/>
      <c r="AF266" s="1014"/>
      <c r="AG266" s="1014"/>
      <c r="AH266" s="1014"/>
      <c r="AI266" s="1014"/>
      <c r="AJ266" s="1014"/>
    </row>
    <row r="267" spans="2:36" x14ac:dyDescent="0.25">
      <c r="B267" s="700"/>
      <c r="C267" s="700"/>
      <c r="D267" s="700"/>
      <c r="E267" s="1014"/>
      <c r="F267" s="1014"/>
      <c r="G267" s="1014"/>
      <c r="H267" s="1014"/>
      <c r="I267" s="1014"/>
      <c r="J267" s="1014"/>
      <c r="K267" s="1014"/>
      <c r="L267" s="1014"/>
      <c r="M267" s="1014"/>
      <c r="N267" s="1014"/>
      <c r="O267" s="1014"/>
      <c r="P267" s="1014"/>
      <c r="Q267" s="1014"/>
      <c r="R267" s="1014"/>
      <c r="S267" s="1014"/>
      <c r="T267" s="1014"/>
      <c r="U267" s="1014"/>
      <c r="V267" s="1014"/>
      <c r="W267" s="1014"/>
      <c r="X267" s="1014"/>
      <c r="Y267" s="1014"/>
      <c r="Z267" s="1014"/>
      <c r="AA267" s="1014"/>
      <c r="AB267" s="1014"/>
      <c r="AC267" s="1014"/>
      <c r="AD267" s="1014"/>
      <c r="AE267" s="1014"/>
      <c r="AF267" s="1014"/>
      <c r="AG267" s="1014"/>
      <c r="AH267" s="1014"/>
      <c r="AI267" s="1014"/>
      <c r="AJ267" s="1014"/>
    </row>
    <row r="268" spans="2:36" x14ac:dyDescent="0.25">
      <c r="B268" s="700"/>
      <c r="C268" s="700"/>
      <c r="D268" s="700"/>
      <c r="E268" s="1014"/>
      <c r="F268" s="1014"/>
      <c r="G268" s="1014"/>
      <c r="H268" s="1014"/>
      <c r="I268" s="1014"/>
      <c r="J268" s="1014"/>
      <c r="K268" s="1014"/>
      <c r="L268" s="1014"/>
      <c r="M268" s="1014"/>
      <c r="N268" s="1014"/>
      <c r="O268" s="1014"/>
      <c r="P268" s="1014"/>
      <c r="Q268" s="1014"/>
      <c r="R268" s="1014"/>
      <c r="S268" s="1014"/>
      <c r="T268" s="1014"/>
      <c r="U268" s="1014"/>
      <c r="V268" s="1014"/>
      <c r="W268" s="1014"/>
      <c r="X268" s="1014"/>
      <c r="Y268" s="1014"/>
      <c r="Z268" s="1014"/>
      <c r="AA268" s="1014"/>
      <c r="AB268" s="1014"/>
      <c r="AC268" s="1014"/>
      <c r="AD268" s="1014"/>
      <c r="AE268" s="1014"/>
      <c r="AF268" s="1014"/>
      <c r="AG268" s="1014"/>
      <c r="AH268" s="1014"/>
      <c r="AI268" s="1014"/>
      <c r="AJ268" s="1014"/>
    </row>
    <row r="269" spans="2:36" x14ac:dyDescent="0.25">
      <c r="B269" s="700"/>
      <c r="C269" s="700"/>
      <c r="D269" s="700"/>
      <c r="E269" s="1014"/>
      <c r="F269" s="1014"/>
      <c r="G269" s="1014"/>
      <c r="H269" s="1014"/>
      <c r="I269" s="1014"/>
      <c r="J269" s="1014"/>
      <c r="K269" s="1014"/>
      <c r="L269" s="1014"/>
      <c r="M269" s="1014"/>
      <c r="N269" s="1014"/>
      <c r="O269" s="1014"/>
      <c r="P269" s="1014"/>
      <c r="Q269" s="1014"/>
      <c r="R269" s="1014"/>
      <c r="S269" s="1014"/>
      <c r="T269" s="1014"/>
      <c r="U269" s="1014"/>
      <c r="V269" s="1014"/>
      <c r="W269" s="1014"/>
      <c r="X269" s="1014"/>
      <c r="Y269" s="1014"/>
      <c r="Z269" s="1014"/>
      <c r="AA269" s="1014"/>
      <c r="AB269" s="1014"/>
      <c r="AC269" s="1014"/>
      <c r="AD269" s="1014"/>
      <c r="AE269" s="1014"/>
      <c r="AF269" s="1014"/>
      <c r="AG269" s="1014"/>
      <c r="AH269" s="1014"/>
      <c r="AI269" s="1014"/>
      <c r="AJ269" s="1014"/>
    </row>
    <row r="270" spans="2:36" x14ac:dyDescent="0.25">
      <c r="B270" s="700"/>
      <c r="C270" s="700"/>
      <c r="D270" s="700"/>
      <c r="E270" s="1014"/>
      <c r="F270" s="1014"/>
      <c r="G270" s="1014"/>
      <c r="H270" s="1014"/>
      <c r="I270" s="1014"/>
      <c r="J270" s="1014"/>
      <c r="K270" s="1014"/>
      <c r="L270" s="1014"/>
      <c r="M270" s="1014"/>
      <c r="N270" s="1014"/>
      <c r="O270" s="1014"/>
      <c r="P270" s="1014"/>
      <c r="Q270" s="1014"/>
      <c r="R270" s="1014"/>
      <c r="S270" s="1014"/>
      <c r="T270" s="1014"/>
      <c r="U270" s="1014"/>
      <c r="V270" s="1014"/>
      <c r="W270" s="1014"/>
      <c r="X270" s="1014"/>
      <c r="Y270" s="1014"/>
      <c r="Z270" s="1014"/>
      <c r="AA270" s="1014"/>
      <c r="AB270" s="1014"/>
      <c r="AC270" s="1014"/>
      <c r="AD270" s="1014"/>
      <c r="AE270" s="1014"/>
      <c r="AF270" s="1014"/>
      <c r="AG270" s="1014"/>
      <c r="AH270" s="1014"/>
      <c r="AI270" s="1014"/>
      <c r="AJ270" s="1014"/>
    </row>
    <row r="271" spans="2:36" x14ac:dyDescent="0.25">
      <c r="B271" s="700"/>
      <c r="C271" s="700"/>
      <c r="D271" s="700"/>
      <c r="E271" s="1014"/>
      <c r="F271" s="1014"/>
      <c r="G271" s="1014"/>
      <c r="H271" s="1014"/>
      <c r="I271" s="1014"/>
      <c r="J271" s="1014"/>
      <c r="K271" s="1014"/>
      <c r="L271" s="1014"/>
      <c r="M271" s="1014"/>
      <c r="N271" s="1014"/>
      <c r="O271" s="1014"/>
      <c r="P271" s="1014"/>
      <c r="Q271" s="1014"/>
      <c r="R271" s="1014"/>
      <c r="S271" s="1014"/>
      <c r="T271" s="1014"/>
      <c r="U271" s="1014"/>
      <c r="V271" s="1014"/>
      <c r="W271" s="1014"/>
      <c r="X271" s="1014"/>
      <c r="Y271" s="1014"/>
      <c r="Z271" s="1014"/>
      <c r="AA271" s="1014"/>
      <c r="AB271" s="1014"/>
      <c r="AC271" s="1014"/>
      <c r="AD271" s="1014"/>
      <c r="AE271" s="1014"/>
      <c r="AF271" s="1014"/>
      <c r="AG271" s="1014"/>
      <c r="AH271" s="1014"/>
      <c r="AI271" s="1014"/>
      <c r="AJ271" s="1014"/>
    </row>
    <row r="272" spans="2:36" x14ac:dyDescent="0.25">
      <c r="B272" s="700"/>
      <c r="C272" s="700"/>
      <c r="D272" s="700"/>
      <c r="E272" s="1014"/>
      <c r="F272" s="1014"/>
      <c r="G272" s="1014"/>
      <c r="H272" s="1014"/>
      <c r="I272" s="1014"/>
      <c r="J272" s="1014"/>
      <c r="K272" s="1014"/>
      <c r="L272" s="1014"/>
      <c r="M272" s="1014"/>
      <c r="N272" s="1014"/>
      <c r="O272" s="1014"/>
      <c r="P272" s="1014"/>
      <c r="Q272" s="1014"/>
      <c r="R272" s="1014"/>
      <c r="S272" s="1014"/>
      <c r="T272" s="1014"/>
      <c r="U272" s="1014"/>
      <c r="V272" s="1014"/>
      <c r="W272" s="1014"/>
      <c r="X272" s="1014"/>
      <c r="Y272" s="1014"/>
      <c r="Z272" s="1014"/>
      <c r="AA272" s="1014"/>
      <c r="AB272" s="1014"/>
      <c r="AC272" s="1014"/>
      <c r="AD272" s="1014"/>
      <c r="AE272" s="1014"/>
      <c r="AF272" s="1014"/>
      <c r="AG272" s="1014"/>
      <c r="AH272" s="1014"/>
      <c r="AI272" s="1014"/>
      <c r="AJ272" s="1014"/>
    </row>
    <row r="273" spans="2:36" x14ac:dyDescent="0.25">
      <c r="B273" s="700"/>
      <c r="C273" s="700"/>
      <c r="D273" s="700"/>
      <c r="E273" s="1014"/>
      <c r="F273" s="1014"/>
      <c r="G273" s="1014"/>
      <c r="H273" s="1014"/>
      <c r="I273" s="1014"/>
      <c r="J273" s="1014"/>
      <c r="K273" s="1014"/>
      <c r="L273" s="1014"/>
      <c r="M273" s="1014"/>
      <c r="N273" s="1014"/>
      <c r="O273" s="1014"/>
      <c r="P273" s="1014"/>
      <c r="Q273" s="1014"/>
      <c r="R273" s="1014"/>
      <c r="S273" s="1014"/>
      <c r="T273" s="1014"/>
      <c r="U273" s="1014"/>
      <c r="V273" s="1014"/>
      <c r="W273" s="1014"/>
      <c r="X273" s="1014"/>
      <c r="Y273" s="1014"/>
      <c r="Z273" s="1014"/>
      <c r="AA273" s="1014"/>
      <c r="AB273" s="1014"/>
      <c r="AC273" s="1014"/>
      <c r="AD273" s="1014"/>
      <c r="AE273" s="1014"/>
      <c r="AF273" s="1014"/>
      <c r="AG273" s="1014"/>
      <c r="AH273" s="1014"/>
      <c r="AI273" s="1014"/>
      <c r="AJ273" s="1014"/>
    </row>
    <row r="274" spans="2:36" x14ac:dyDescent="0.25">
      <c r="B274" s="700"/>
      <c r="C274" s="700"/>
      <c r="D274" s="700"/>
      <c r="E274" s="1014"/>
      <c r="F274" s="1014"/>
      <c r="G274" s="1014"/>
      <c r="H274" s="1014"/>
      <c r="I274" s="1014"/>
      <c r="J274" s="1014"/>
      <c r="K274" s="1014"/>
      <c r="L274" s="1014"/>
      <c r="M274" s="1014"/>
      <c r="N274" s="1014"/>
      <c r="O274" s="1014"/>
      <c r="P274" s="1014"/>
      <c r="Q274" s="1014"/>
      <c r="R274" s="1014"/>
      <c r="S274" s="1014"/>
      <c r="T274" s="1014"/>
      <c r="U274" s="1014"/>
      <c r="V274" s="1014"/>
      <c r="W274" s="1014"/>
      <c r="X274" s="1014"/>
      <c r="Y274" s="1014"/>
      <c r="Z274" s="1014"/>
      <c r="AA274" s="1014"/>
      <c r="AB274" s="1014"/>
      <c r="AC274" s="1014"/>
      <c r="AD274" s="1014"/>
      <c r="AE274" s="1014"/>
      <c r="AF274" s="1014"/>
      <c r="AG274" s="1014"/>
      <c r="AH274" s="1014"/>
      <c r="AI274" s="1014"/>
      <c r="AJ274" s="1014"/>
    </row>
    <row r="275" spans="2:36" x14ac:dyDescent="0.25">
      <c r="B275" s="700"/>
      <c r="C275" s="700"/>
      <c r="D275" s="700"/>
      <c r="E275" s="1014"/>
      <c r="F275" s="1014"/>
      <c r="G275" s="1014"/>
      <c r="H275" s="1014"/>
      <c r="I275" s="1014"/>
      <c r="J275" s="1014"/>
      <c r="K275" s="1014"/>
      <c r="L275" s="1014"/>
      <c r="M275" s="1014"/>
      <c r="N275" s="1014"/>
      <c r="O275" s="1014"/>
      <c r="P275" s="1014"/>
      <c r="Q275" s="1014"/>
      <c r="R275" s="1014"/>
      <c r="S275" s="1014"/>
      <c r="T275" s="1014"/>
      <c r="U275" s="1014"/>
      <c r="V275" s="1014"/>
      <c r="W275" s="1014"/>
      <c r="X275" s="1014"/>
      <c r="Y275" s="1014"/>
      <c r="Z275" s="1014"/>
      <c r="AA275" s="1014"/>
      <c r="AB275" s="1014"/>
      <c r="AC275" s="1014"/>
      <c r="AD275" s="1014"/>
      <c r="AE275" s="1014"/>
      <c r="AF275" s="1014"/>
      <c r="AG275" s="1014"/>
      <c r="AH275" s="1014"/>
      <c r="AI275" s="1014"/>
      <c r="AJ275" s="1014"/>
    </row>
    <row r="276" spans="2:36" x14ac:dyDescent="0.25">
      <c r="B276" s="700"/>
      <c r="C276" s="700"/>
      <c r="D276" s="700"/>
      <c r="E276" s="1014"/>
      <c r="F276" s="1014"/>
      <c r="G276" s="1014"/>
      <c r="H276" s="1014"/>
      <c r="I276" s="1014"/>
      <c r="J276" s="1014"/>
      <c r="K276" s="1014"/>
      <c r="L276" s="1014"/>
      <c r="M276" s="1014"/>
      <c r="N276" s="1014"/>
      <c r="O276" s="1014"/>
      <c r="P276" s="1014"/>
      <c r="Q276" s="1014"/>
      <c r="R276" s="1014"/>
      <c r="S276" s="1014"/>
      <c r="T276" s="1014"/>
      <c r="U276" s="1014"/>
      <c r="V276" s="1014"/>
      <c r="W276" s="1014"/>
      <c r="X276" s="1014"/>
      <c r="Y276" s="1014"/>
      <c r="Z276" s="1014"/>
      <c r="AA276" s="1014"/>
      <c r="AB276" s="1014"/>
      <c r="AC276" s="1014"/>
      <c r="AD276" s="1014"/>
      <c r="AE276" s="1014"/>
      <c r="AF276" s="1014"/>
      <c r="AG276" s="1014"/>
      <c r="AH276" s="1014"/>
      <c r="AI276" s="1014"/>
      <c r="AJ276" s="1014"/>
    </row>
    <row r="277" spans="2:36" x14ac:dyDescent="0.25">
      <c r="B277" s="700"/>
      <c r="C277" s="700"/>
      <c r="D277" s="700"/>
      <c r="E277" s="1014"/>
      <c r="F277" s="1014"/>
      <c r="G277" s="1014"/>
      <c r="H277" s="1014"/>
      <c r="I277" s="1014"/>
      <c r="J277" s="1014"/>
      <c r="K277" s="1014"/>
      <c r="L277" s="1014"/>
      <c r="M277" s="1014"/>
      <c r="N277" s="1014"/>
      <c r="O277" s="1014"/>
      <c r="P277" s="1014"/>
      <c r="Q277" s="1014"/>
      <c r="R277" s="1014"/>
      <c r="S277" s="1014"/>
      <c r="T277" s="1014"/>
      <c r="U277" s="1014"/>
      <c r="V277" s="1014"/>
      <c r="W277" s="1014"/>
      <c r="X277" s="1014"/>
      <c r="Y277" s="1014"/>
      <c r="Z277" s="1014"/>
      <c r="AA277" s="1014"/>
      <c r="AB277" s="1014"/>
      <c r="AC277" s="1014"/>
      <c r="AD277" s="1014"/>
      <c r="AE277" s="1014"/>
      <c r="AF277" s="1014"/>
      <c r="AG277" s="1014"/>
      <c r="AH277" s="1014"/>
      <c r="AI277" s="1014"/>
      <c r="AJ277" s="1014"/>
    </row>
    <row r="278" spans="2:36" x14ac:dyDescent="0.25">
      <c r="B278" s="700"/>
      <c r="C278" s="700"/>
      <c r="D278" s="700"/>
      <c r="E278" s="1014"/>
      <c r="F278" s="1014"/>
      <c r="G278" s="1014"/>
      <c r="H278" s="1014"/>
      <c r="I278" s="1014"/>
      <c r="J278" s="1014"/>
      <c r="K278" s="1014"/>
      <c r="L278" s="1014"/>
      <c r="M278" s="1014"/>
      <c r="N278" s="1014"/>
      <c r="O278" s="1014"/>
      <c r="P278" s="1014"/>
      <c r="Q278" s="1014"/>
      <c r="R278" s="1014"/>
      <c r="S278" s="1014"/>
      <c r="T278" s="1014"/>
      <c r="U278" s="1014"/>
      <c r="V278" s="1014"/>
      <c r="W278" s="1014"/>
      <c r="X278" s="1014"/>
      <c r="Y278" s="1014"/>
      <c r="Z278" s="1014"/>
      <c r="AA278" s="1014"/>
      <c r="AB278" s="1014"/>
      <c r="AC278" s="1014"/>
      <c r="AD278" s="1014"/>
      <c r="AE278" s="1014"/>
      <c r="AF278" s="1014"/>
      <c r="AG278" s="1014"/>
      <c r="AH278" s="1014"/>
      <c r="AI278" s="1014"/>
      <c r="AJ278" s="1014"/>
    </row>
    <row r="279" spans="2:36" x14ac:dyDescent="0.25">
      <c r="B279" s="700"/>
      <c r="C279" s="700"/>
      <c r="D279" s="700"/>
      <c r="E279" s="1014"/>
      <c r="F279" s="1014"/>
      <c r="G279" s="1014"/>
      <c r="H279" s="1014"/>
      <c r="I279" s="1014"/>
      <c r="J279" s="1014"/>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row>
    <row r="280" spans="2:36" x14ac:dyDescent="0.25">
      <c r="B280" s="700"/>
      <c r="C280" s="700"/>
      <c r="D280" s="700"/>
      <c r="E280" s="1014"/>
      <c r="F280" s="1014"/>
      <c r="G280" s="1014"/>
      <c r="H280" s="1014"/>
      <c r="I280" s="1014"/>
      <c r="J280" s="1014"/>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row>
    <row r="281" spans="2:36" x14ac:dyDescent="0.25">
      <c r="B281" s="700"/>
      <c r="C281" s="700"/>
      <c r="D281" s="700"/>
      <c r="E281" s="1014"/>
      <c r="F281" s="1014"/>
      <c r="G281" s="1014"/>
      <c r="H281" s="1014"/>
      <c r="I281" s="1014"/>
      <c r="J281" s="1014"/>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row>
    <row r="282" spans="2:36" x14ac:dyDescent="0.25">
      <c r="B282" s="700"/>
      <c r="C282" s="700"/>
      <c r="D282" s="700"/>
      <c r="E282" s="1014"/>
      <c r="F282" s="1014"/>
      <c r="G282" s="1014"/>
      <c r="H282" s="1014"/>
      <c r="I282" s="1014"/>
      <c r="J282" s="1014"/>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row>
    <row r="283" spans="2:36" x14ac:dyDescent="0.25">
      <c r="B283" s="700"/>
      <c r="C283" s="700"/>
      <c r="D283" s="700"/>
      <c r="E283" s="1014"/>
      <c r="F283" s="1014"/>
      <c r="G283" s="1014"/>
      <c r="H283" s="1014"/>
      <c r="I283" s="1014"/>
      <c r="J283" s="1014"/>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row>
    <row r="284" spans="2:36" x14ac:dyDescent="0.25">
      <c r="B284" s="700"/>
      <c r="C284" s="700"/>
      <c r="D284" s="700"/>
      <c r="E284" s="1014"/>
      <c r="F284" s="1014"/>
      <c r="G284" s="1014"/>
      <c r="H284" s="1014"/>
      <c r="I284" s="1014"/>
      <c r="J284" s="1014"/>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row>
    <row r="285" spans="2:36" x14ac:dyDescent="0.25">
      <c r="B285" s="700"/>
      <c r="C285" s="700"/>
      <c r="D285" s="700"/>
      <c r="E285" s="1014"/>
      <c r="F285" s="1014"/>
      <c r="G285" s="1014"/>
      <c r="H285" s="1014"/>
      <c r="I285" s="1014"/>
      <c r="J285" s="1014"/>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row>
    <row r="286" spans="2:36" x14ac:dyDescent="0.25">
      <c r="B286" s="700"/>
      <c r="C286" s="700"/>
      <c r="D286" s="700"/>
      <c r="E286" s="1014"/>
      <c r="F286" s="1014"/>
      <c r="G286" s="1014"/>
      <c r="H286" s="1014"/>
      <c r="I286" s="1014"/>
      <c r="J286" s="1014"/>
      <c r="K286" s="1014"/>
      <c r="L286" s="1014"/>
      <c r="M286" s="1014"/>
      <c r="N286" s="1014"/>
      <c r="O286" s="1014"/>
      <c r="P286" s="1014"/>
      <c r="Q286" s="1014"/>
      <c r="R286" s="1014"/>
      <c r="S286" s="1014"/>
      <c r="T286" s="1014"/>
      <c r="U286" s="1014"/>
      <c r="V286" s="1014"/>
      <c r="W286" s="1014"/>
      <c r="X286" s="1014"/>
      <c r="Y286" s="1014"/>
      <c r="Z286" s="1014"/>
      <c r="AA286" s="1014"/>
      <c r="AB286" s="1014"/>
      <c r="AC286" s="1014"/>
      <c r="AD286" s="1014"/>
      <c r="AE286" s="1014"/>
      <c r="AF286" s="1014"/>
      <c r="AG286" s="1014"/>
      <c r="AH286" s="1014"/>
      <c r="AI286" s="1014"/>
      <c r="AJ286" s="1014"/>
    </row>
    <row r="287" spans="2:36" x14ac:dyDescent="0.25">
      <c r="B287" s="700"/>
      <c r="C287" s="700"/>
      <c r="D287" s="700"/>
      <c r="E287" s="1014"/>
      <c r="F287" s="1014"/>
      <c r="G287" s="1014"/>
      <c r="H287" s="1014"/>
      <c r="I287" s="1014"/>
      <c r="J287" s="1014"/>
      <c r="K287" s="1014"/>
      <c r="L287" s="1014"/>
      <c r="M287" s="1014"/>
      <c r="N287" s="1014"/>
      <c r="O287" s="1014"/>
      <c r="P287" s="1014"/>
      <c r="Q287" s="1014"/>
      <c r="R287" s="1014"/>
      <c r="S287" s="1014"/>
      <c r="T287" s="1014"/>
      <c r="U287" s="1014"/>
      <c r="V287" s="1014"/>
      <c r="W287" s="1014"/>
      <c r="X287" s="1014"/>
      <c r="Y287" s="1014"/>
      <c r="Z287" s="1014"/>
      <c r="AA287" s="1014"/>
      <c r="AB287" s="1014"/>
      <c r="AC287" s="1014"/>
      <c r="AD287" s="1014"/>
      <c r="AE287" s="1014"/>
      <c r="AF287" s="1014"/>
      <c r="AG287" s="1014"/>
      <c r="AH287" s="1014"/>
      <c r="AI287" s="1014"/>
      <c r="AJ287" s="1014"/>
    </row>
    <row r="288" spans="2:36" x14ac:dyDescent="0.25">
      <c r="B288" s="700"/>
      <c r="C288" s="700"/>
      <c r="D288" s="700"/>
      <c r="E288" s="1014"/>
      <c r="F288" s="1014"/>
      <c r="G288" s="1014"/>
      <c r="H288" s="1014"/>
      <c r="I288" s="1014"/>
      <c r="J288" s="1014"/>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row>
    <row r="289" spans="2:36" x14ac:dyDescent="0.25">
      <c r="B289" s="700"/>
      <c r="C289" s="700"/>
      <c r="D289" s="700"/>
      <c r="E289" s="1014"/>
      <c r="F289" s="1014"/>
      <c r="G289" s="1014"/>
      <c r="H289" s="1014"/>
      <c r="I289" s="1014"/>
      <c r="J289" s="1014"/>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row>
    <row r="290" spans="2:36" x14ac:dyDescent="0.25">
      <c r="B290" s="700"/>
      <c r="C290" s="700"/>
      <c r="D290" s="700"/>
      <c r="E290" s="1014"/>
      <c r="F290" s="1014"/>
      <c r="G290" s="1014"/>
      <c r="H290" s="1014"/>
      <c r="I290" s="1014"/>
      <c r="J290" s="1014"/>
      <c r="K290" s="1014"/>
      <c r="L290" s="1014"/>
      <c r="M290" s="1014"/>
      <c r="N290" s="1014"/>
      <c r="O290" s="1014"/>
      <c r="P290" s="1014"/>
      <c r="Q290" s="1014"/>
      <c r="R290" s="1014"/>
      <c r="S290" s="1014"/>
      <c r="T290" s="1014"/>
      <c r="U290" s="1014"/>
      <c r="V290" s="1014"/>
      <c r="W290" s="1014"/>
      <c r="X290" s="1014"/>
      <c r="Y290" s="1014"/>
      <c r="Z290" s="1014"/>
      <c r="AA290" s="1014"/>
      <c r="AB290" s="1014"/>
      <c r="AC290" s="1014"/>
      <c r="AD290" s="1014"/>
      <c r="AE290" s="1014"/>
      <c r="AF290" s="1014"/>
      <c r="AG290" s="1014"/>
      <c r="AH290" s="1014"/>
      <c r="AI290" s="1014"/>
      <c r="AJ290" s="1014"/>
    </row>
    <row r="291" spans="2:36" x14ac:dyDescent="0.25">
      <c r="B291" s="700"/>
      <c r="C291" s="700"/>
      <c r="D291" s="700"/>
      <c r="E291" s="1014"/>
      <c r="F291" s="1014"/>
      <c r="G291" s="1014"/>
      <c r="H291" s="1014"/>
      <c r="I291" s="1014"/>
      <c r="J291" s="1014"/>
      <c r="K291" s="1014"/>
      <c r="L291" s="1014"/>
      <c r="M291" s="1014"/>
      <c r="N291" s="1014"/>
      <c r="O291" s="1014"/>
      <c r="P291" s="1014"/>
      <c r="Q291" s="1014"/>
      <c r="R291" s="1014"/>
      <c r="S291" s="1014"/>
      <c r="T291" s="1014"/>
      <c r="U291" s="1014"/>
      <c r="V291" s="1014"/>
      <c r="W291" s="1014"/>
      <c r="X291" s="1014"/>
      <c r="Y291" s="1014"/>
      <c r="Z291" s="1014"/>
      <c r="AA291" s="1014"/>
      <c r="AB291" s="1014"/>
      <c r="AC291" s="1014"/>
      <c r="AD291" s="1014"/>
      <c r="AE291" s="1014"/>
      <c r="AF291" s="1014"/>
      <c r="AG291" s="1014"/>
      <c r="AH291" s="1014"/>
      <c r="AI291" s="1014"/>
      <c r="AJ291" s="1014"/>
    </row>
    <row r="292" spans="2:36" x14ac:dyDescent="0.25">
      <c r="B292" s="700"/>
      <c r="C292" s="700"/>
      <c r="D292" s="700"/>
      <c r="E292" s="1014"/>
      <c r="F292" s="1014"/>
      <c r="G292" s="1014"/>
      <c r="H292" s="1014"/>
      <c r="I292" s="1014"/>
      <c r="J292" s="1014"/>
      <c r="K292" s="1014"/>
      <c r="L292" s="1014"/>
      <c r="M292" s="1014"/>
      <c r="N292" s="1014"/>
      <c r="O292" s="1014"/>
      <c r="P292" s="1014"/>
      <c r="Q292" s="1014"/>
      <c r="R292" s="1014"/>
      <c r="S292" s="1014"/>
      <c r="T292" s="1014"/>
      <c r="U292" s="1014"/>
      <c r="V292" s="1014"/>
      <c r="W292" s="1014"/>
      <c r="X292" s="1014"/>
      <c r="Y292" s="1014"/>
      <c r="Z292" s="1014"/>
      <c r="AA292" s="1014"/>
      <c r="AB292" s="1014"/>
      <c r="AC292" s="1014"/>
      <c r="AD292" s="1014"/>
      <c r="AE292" s="1014"/>
      <c r="AF292" s="1014"/>
      <c r="AG292" s="1014"/>
      <c r="AH292" s="1014"/>
      <c r="AI292" s="1014"/>
      <c r="AJ292" s="1014"/>
    </row>
    <row r="293" spans="2:36" x14ac:dyDescent="0.25">
      <c r="B293" s="700"/>
      <c r="C293" s="700"/>
      <c r="D293" s="700"/>
      <c r="E293" s="1014"/>
      <c r="F293" s="1014"/>
      <c r="G293" s="1014"/>
      <c r="H293" s="1014"/>
      <c r="I293" s="1014"/>
      <c r="J293" s="1014"/>
      <c r="K293" s="1014"/>
      <c r="L293" s="1014"/>
      <c r="M293" s="1014"/>
      <c r="N293" s="1014"/>
      <c r="O293" s="1014"/>
      <c r="P293" s="1014"/>
      <c r="Q293" s="1014"/>
      <c r="R293" s="1014"/>
      <c r="S293" s="1014"/>
      <c r="T293" s="1014"/>
      <c r="U293" s="1014"/>
      <c r="V293" s="1014"/>
      <c r="W293" s="1014"/>
      <c r="X293" s="1014"/>
      <c r="Y293" s="1014"/>
      <c r="Z293" s="1014"/>
      <c r="AA293" s="1014"/>
      <c r="AB293" s="1014"/>
      <c r="AC293" s="1014"/>
      <c r="AD293" s="1014"/>
      <c r="AE293" s="1014"/>
      <c r="AF293" s="1014"/>
      <c r="AG293" s="1014"/>
      <c r="AH293" s="1014"/>
      <c r="AI293" s="1014"/>
      <c r="AJ293" s="1014"/>
    </row>
    <row r="294" spans="2:36" x14ac:dyDescent="0.25">
      <c r="B294" s="700"/>
      <c r="C294" s="700"/>
      <c r="D294" s="700"/>
      <c r="E294" s="1014"/>
      <c r="F294" s="1014"/>
      <c r="G294" s="1014"/>
      <c r="H294" s="1014"/>
      <c r="I294" s="1014"/>
      <c r="J294" s="1014"/>
      <c r="K294" s="1014"/>
      <c r="L294" s="1014"/>
      <c r="M294" s="1014"/>
      <c r="N294" s="1014"/>
      <c r="O294" s="1014"/>
      <c r="P294" s="1014"/>
      <c r="Q294" s="1014"/>
      <c r="R294" s="1014"/>
      <c r="S294" s="1014"/>
      <c r="T294" s="1014"/>
      <c r="U294" s="1014"/>
      <c r="V294" s="1014"/>
      <c r="W294" s="1014"/>
      <c r="X294" s="1014"/>
      <c r="Y294" s="1014"/>
      <c r="Z294" s="1014"/>
      <c r="AA294" s="1014"/>
      <c r="AB294" s="1014"/>
      <c r="AC294" s="1014"/>
      <c r="AD294" s="1014"/>
      <c r="AE294" s="1014"/>
      <c r="AF294" s="1014"/>
      <c r="AG294" s="1014"/>
      <c r="AH294" s="1014"/>
      <c r="AI294" s="1014"/>
      <c r="AJ294" s="1014"/>
    </row>
    <row r="295" spans="2:36" x14ac:dyDescent="0.25">
      <c r="B295" s="700"/>
      <c r="C295" s="700"/>
      <c r="D295" s="700"/>
      <c r="E295" s="1014"/>
      <c r="F295" s="1014"/>
      <c r="G295" s="1014"/>
      <c r="H295" s="1014"/>
      <c r="I295" s="1014"/>
      <c r="J295" s="1014"/>
      <c r="K295" s="1014"/>
      <c r="L295" s="1014"/>
      <c r="M295" s="1014"/>
      <c r="N295" s="1014"/>
      <c r="O295" s="1014"/>
      <c r="P295" s="1014"/>
      <c r="Q295" s="1014"/>
      <c r="R295" s="1014"/>
      <c r="S295" s="1014"/>
      <c r="T295" s="1014"/>
      <c r="U295" s="1014"/>
      <c r="V295" s="1014"/>
      <c r="W295" s="1014"/>
      <c r="X295" s="1014"/>
      <c r="Y295" s="1014"/>
      <c r="Z295" s="1014"/>
      <c r="AA295" s="1014"/>
      <c r="AB295" s="1014"/>
      <c r="AC295" s="1014"/>
      <c r="AD295" s="1014"/>
      <c r="AE295" s="1014"/>
      <c r="AF295" s="1014"/>
      <c r="AG295" s="1014"/>
      <c r="AH295" s="1014"/>
      <c r="AI295" s="1014"/>
      <c r="AJ295" s="1014"/>
    </row>
    <row r="296" spans="2:36" x14ac:dyDescent="0.25">
      <c r="B296" s="700"/>
      <c r="C296" s="700"/>
      <c r="D296" s="700"/>
      <c r="E296" s="1014"/>
      <c r="F296" s="1014"/>
      <c r="G296" s="101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row>
    <row r="297" spans="2:36" x14ac:dyDescent="0.25">
      <c r="B297" s="700"/>
      <c r="C297" s="700"/>
      <c r="D297" s="700"/>
      <c r="E297" s="1014"/>
      <c r="F297" s="1014"/>
      <c r="G297" s="1014"/>
      <c r="H297" s="1014"/>
      <c r="I297" s="101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row>
    <row r="298" spans="2:36" x14ac:dyDescent="0.25">
      <c r="B298" s="700"/>
      <c r="C298" s="700"/>
      <c r="D298" s="700"/>
      <c r="E298" s="1014"/>
      <c r="F298" s="1014"/>
      <c r="G298" s="1014"/>
      <c r="H298" s="1014"/>
      <c r="I298" s="1014"/>
      <c r="J298" s="1014"/>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row>
    <row r="299" spans="2:36" x14ac:dyDescent="0.25">
      <c r="B299" s="700"/>
      <c r="C299" s="700"/>
      <c r="D299" s="700"/>
      <c r="E299" s="1014"/>
      <c r="F299" s="1014"/>
      <c r="G299" s="1014"/>
      <c r="H299" s="1014"/>
      <c r="I299" s="1014"/>
      <c r="J299" s="1014"/>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row>
    <row r="300" spans="2:36" x14ac:dyDescent="0.25">
      <c r="B300" s="700"/>
      <c r="C300" s="700"/>
      <c r="D300" s="700"/>
      <c r="E300" s="1014"/>
      <c r="F300" s="1014"/>
      <c r="G300" s="1014"/>
      <c r="H300" s="1014"/>
      <c r="I300" s="1014"/>
      <c r="J300" s="1014"/>
      <c r="K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row>
    <row r="301" spans="2:36" x14ac:dyDescent="0.25">
      <c r="B301" s="700"/>
      <c r="C301" s="700"/>
      <c r="D301" s="700"/>
      <c r="E301" s="1014"/>
      <c r="F301" s="1014"/>
      <c r="G301" s="101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row>
    <row r="302" spans="2:36" x14ac:dyDescent="0.25">
      <c r="B302" s="700"/>
      <c r="C302" s="700"/>
      <c r="D302" s="700"/>
      <c r="E302" s="1014"/>
      <c r="F302" s="1014"/>
      <c r="G302" s="1014"/>
      <c r="H302" s="1014"/>
      <c r="I302" s="1014"/>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row>
    <row r="303" spans="2:36" x14ac:dyDescent="0.25">
      <c r="B303" s="700"/>
      <c r="C303" s="700"/>
      <c r="D303" s="700"/>
      <c r="E303" s="1014"/>
      <c r="F303" s="1014"/>
      <c r="G303" s="1014"/>
      <c r="H303" s="1014"/>
      <c r="I303" s="1014"/>
      <c r="J303" s="1014"/>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row>
    <row r="304" spans="2:36" x14ac:dyDescent="0.25">
      <c r="B304" s="700"/>
      <c r="C304" s="700"/>
      <c r="D304" s="700"/>
      <c r="E304" s="1014"/>
      <c r="F304" s="1014"/>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row>
    <row r="305" spans="2:36" x14ac:dyDescent="0.25">
      <c r="B305" s="700"/>
      <c r="C305" s="700"/>
      <c r="D305" s="700"/>
      <c r="E305" s="1014"/>
      <c r="F305" s="1014"/>
      <c r="G305" s="1014"/>
      <c r="H305" s="1014"/>
      <c r="I305" s="1014"/>
      <c r="J305" s="1014"/>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row>
    <row r="306" spans="2:36" x14ac:dyDescent="0.25">
      <c r="B306" s="700"/>
      <c r="C306" s="700"/>
      <c r="D306" s="700"/>
      <c r="E306" s="1014"/>
      <c r="F306" s="1014"/>
      <c r="G306" s="1014"/>
      <c r="H306" s="1014"/>
      <c r="I306" s="1014"/>
      <c r="J306" s="1014"/>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row>
    <row r="307" spans="2:36" x14ac:dyDescent="0.25">
      <c r="B307" s="700"/>
      <c r="C307" s="700"/>
      <c r="D307" s="700"/>
      <c r="E307" s="1014"/>
      <c r="F307" s="1014"/>
      <c r="G307" s="1014"/>
      <c r="H307" s="1014"/>
      <c r="I307" s="1014"/>
      <c r="J307" s="1014"/>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row>
    <row r="308" spans="2:36" x14ac:dyDescent="0.25">
      <c r="B308" s="700"/>
      <c r="C308" s="700"/>
      <c r="D308" s="700"/>
      <c r="E308" s="1014"/>
      <c r="F308" s="1014"/>
      <c r="G308" s="1014"/>
      <c r="H308" s="1014"/>
      <c r="I308" s="1014"/>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row>
    <row r="309" spans="2:36" x14ac:dyDescent="0.25">
      <c r="B309" s="700"/>
      <c r="C309" s="700"/>
      <c r="D309" s="700"/>
      <c r="E309" s="1014"/>
      <c r="F309" s="1014"/>
      <c r="G309" s="1014"/>
      <c r="H309" s="1014"/>
      <c r="I309" s="1014"/>
      <c r="J309" s="1014"/>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row>
    <row r="310" spans="2:36" x14ac:dyDescent="0.25">
      <c r="B310" s="700"/>
      <c r="C310" s="700"/>
      <c r="D310" s="700"/>
      <c r="E310" s="1014"/>
      <c r="F310" s="1014"/>
      <c r="G310" s="1014"/>
      <c r="H310" s="1014"/>
      <c r="I310" s="1014"/>
      <c r="J310" s="1014"/>
      <c r="K310" s="1014"/>
      <c r="L310" s="1014"/>
      <c r="M310" s="1014"/>
      <c r="N310" s="1014"/>
      <c r="O310" s="1014"/>
      <c r="P310" s="1014"/>
      <c r="Q310" s="1014"/>
      <c r="R310" s="1014"/>
      <c r="S310" s="1014"/>
      <c r="T310" s="1014"/>
      <c r="U310" s="1014"/>
      <c r="V310" s="1014"/>
      <c r="W310" s="1014"/>
      <c r="X310" s="1014"/>
      <c r="Y310" s="1014"/>
      <c r="Z310" s="1014"/>
      <c r="AA310" s="1014"/>
      <c r="AB310" s="1014"/>
      <c r="AC310" s="1014"/>
      <c r="AD310" s="1014"/>
      <c r="AE310" s="1014"/>
      <c r="AF310" s="1014"/>
      <c r="AG310" s="1014"/>
      <c r="AH310" s="1014"/>
      <c r="AI310" s="1014"/>
      <c r="AJ310" s="1014"/>
    </row>
    <row r="311" spans="2:36" x14ac:dyDescent="0.25">
      <c r="B311" s="700"/>
      <c r="C311" s="700"/>
      <c r="D311" s="700"/>
      <c r="E311" s="1014"/>
      <c r="F311" s="1014"/>
      <c r="G311" s="1014"/>
      <c r="H311" s="1014"/>
      <c r="I311" s="1014"/>
      <c r="J311" s="1014"/>
      <c r="K311" s="1014"/>
      <c r="L311" s="1014"/>
      <c r="M311" s="1014"/>
      <c r="N311" s="1014"/>
      <c r="O311" s="1014"/>
      <c r="P311" s="1014"/>
      <c r="Q311" s="1014"/>
      <c r="R311" s="1014"/>
      <c r="S311" s="1014"/>
      <c r="T311" s="1014"/>
      <c r="U311" s="1014"/>
      <c r="V311" s="1014"/>
      <c r="W311" s="1014"/>
      <c r="X311" s="1014"/>
      <c r="Y311" s="1014"/>
      <c r="Z311" s="1014"/>
      <c r="AA311" s="1014"/>
      <c r="AB311" s="1014"/>
      <c r="AC311" s="1014"/>
      <c r="AD311" s="1014"/>
      <c r="AE311" s="1014"/>
      <c r="AF311" s="1014"/>
      <c r="AG311" s="1014"/>
      <c r="AH311" s="1014"/>
      <c r="AI311" s="1014"/>
      <c r="AJ311" s="1014"/>
    </row>
    <row r="312" spans="2:36" x14ac:dyDescent="0.25">
      <c r="B312" s="700"/>
      <c r="C312" s="700"/>
      <c r="D312" s="700"/>
      <c r="E312" s="1014"/>
      <c r="F312" s="1014"/>
      <c r="G312" s="1014"/>
      <c r="H312" s="1014"/>
      <c r="I312" s="1014"/>
      <c r="J312" s="1014"/>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row>
    <row r="313" spans="2:36" x14ac:dyDescent="0.25">
      <c r="B313" s="700"/>
      <c r="C313" s="700"/>
      <c r="D313" s="700"/>
      <c r="E313" s="1014"/>
      <c r="F313" s="1014"/>
      <c r="G313" s="1014"/>
      <c r="H313" s="1014"/>
      <c r="I313" s="1014"/>
      <c r="J313" s="1014"/>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row>
    <row r="314" spans="2:36" x14ac:dyDescent="0.25">
      <c r="B314" s="700"/>
      <c r="C314" s="700"/>
      <c r="D314" s="700"/>
      <c r="E314" s="1014"/>
      <c r="F314" s="1014"/>
      <c r="G314" s="1014"/>
      <c r="H314" s="1014"/>
      <c r="I314" s="1014"/>
      <c r="J314" s="1014"/>
      <c r="K314" s="1014"/>
      <c r="L314" s="1014"/>
      <c r="M314" s="1014"/>
      <c r="N314" s="1014"/>
      <c r="O314" s="1014"/>
      <c r="P314" s="1014"/>
      <c r="Q314" s="1014"/>
      <c r="R314" s="1014"/>
      <c r="S314" s="1014"/>
      <c r="T314" s="1014"/>
      <c r="U314" s="1014"/>
      <c r="V314" s="1014"/>
      <c r="W314" s="1014"/>
      <c r="X314" s="1014"/>
      <c r="Y314" s="1014"/>
      <c r="Z314" s="1014"/>
      <c r="AA314" s="1014"/>
      <c r="AB314" s="1014"/>
      <c r="AC314" s="1014"/>
      <c r="AD314" s="1014"/>
      <c r="AE314" s="1014"/>
      <c r="AF314" s="1014"/>
      <c r="AG314" s="1014"/>
      <c r="AH314" s="1014"/>
      <c r="AI314" s="1014"/>
      <c r="AJ314" s="1014"/>
    </row>
    <row r="315" spans="2:36" x14ac:dyDescent="0.25">
      <c r="B315" s="700"/>
      <c r="C315" s="700"/>
      <c r="D315" s="700"/>
      <c r="E315" s="1014"/>
      <c r="F315" s="1014"/>
      <c r="G315" s="1014"/>
      <c r="H315" s="1014"/>
      <c r="I315" s="1014"/>
      <c r="J315" s="1014"/>
      <c r="K315" s="1014"/>
      <c r="L315" s="1014"/>
      <c r="M315" s="1014"/>
      <c r="N315" s="1014"/>
      <c r="O315" s="1014"/>
      <c r="P315" s="1014"/>
      <c r="Q315" s="1014"/>
      <c r="R315" s="1014"/>
      <c r="S315" s="1014"/>
      <c r="T315" s="1014"/>
      <c r="U315" s="1014"/>
      <c r="V315" s="1014"/>
      <c r="W315" s="1014"/>
      <c r="X315" s="1014"/>
      <c r="Y315" s="1014"/>
      <c r="Z315" s="1014"/>
      <c r="AA315" s="1014"/>
      <c r="AB315" s="1014"/>
      <c r="AC315" s="1014"/>
      <c r="AD315" s="1014"/>
      <c r="AE315" s="1014"/>
      <c r="AF315" s="1014"/>
      <c r="AG315" s="1014"/>
      <c r="AH315" s="1014"/>
      <c r="AI315" s="1014"/>
      <c r="AJ315" s="1014"/>
    </row>
    <row r="316" spans="2:36" x14ac:dyDescent="0.25">
      <c r="B316" s="700"/>
      <c r="C316" s="700"/>
      <c r="D316" s="700"/>
      <c r="E316" s="1014"/>
      <c r="F316" s="1014"/>
      <c r="G316" s="1014"/>
      <c r="H316" s="1014"/>
      <c r="I316" s="1014"/>
      <c r="J316" s="1014"/>
      <c r="K316" s="1014"/>
      <c r="L316" s="1014"/>
      <c r="M316" s="1014"/>
      <c r="N316" s="1014"/>
      <c r="O316" s="1014"/>
      <c r="P316" s="1014"/>
      <c r="Q316" s="1014"/>
      <c r="R316" s="1014"/>
      <c r="S316" s="1014"/>
      <c r="T316" s="1014"/>
      <c r="U316" s="1014"/>
      <c r="V316" s="1014"/>
      <c r="W316" s="1014"/>
      <c r="X316" s="1014"/>
      <c r="Y316" s="1014"/>
      <c r="Z316" s="1014"/>
      <c r="AA316" s="1014"/>
      <c r="AB316" s="1014"/>
      <c r="AC316" s="1014"/>
      <c r="AD316" s="1014"/>
      <c r="AE316" s="1014"/>
      <c r="AF316" s="1014"/>
      <c r="AG316" s="1014"/>
      <c r="AH316" s="1014"/>
      <c r="AI316" s="1014"/>
      <c r="AJ316" s="1014"/>
    </row>
    <row r="317" spans="2:36" x14ac:dyDescent="0.25">
      <c r="B317" s="700"/>
      <c r="C317" s="700"/>
      <c r="D317" s="700"/>
      <c r="E317" s="1014"/>
      <c r="F317" s="1014"/>
      <c r="G317" s="1014"/>
      <c r="H317" s="1014"/>
      <c r="I317" s="1014"/>
      <c r="J317" s="1014"/>
      <c r="K317" s="1014"/>
      <c r="L317" s="1014"/>
      <c r="M317" s="1014"/>
      <c r="N317" s="1014"/>
      <c r="O317" s="1014"/>
      <c r="P317" s="1014"/>
      <c r="Q317" s="1014"/>
      <c r="R317" s="1014"/>
      <c r="S317" s="1014"/>
      <c r="T317" s="1014"/>
      <c r="U317" s="1014"/>
      <c r="V317" s="1014"/>
      <c r="W317" s="1014"/>
      <c r="X317" s="1014"/>
      <c r="Y317" s="1014"/>
      <c r="Z317" s="1014"/>
      <c r="AA317" s="1014"/>
      <c r="AB317" s="1014"/>
      <c r="AC317" s="1014"/>
      <c r="AD317" s="1014"/>
      <c r="AE317" s="1014"/>
      <c r="AF317" s="1014"/>
      <c r="AG317" s="1014"/>
      <c r="AH317" s="1014"/>
      <c r="AI317" s="1014"/>
      <c r="AJ317" s="1014"/>
    </row>
    <row r="318" spans="2:36" x14ac:dyDescent="0.25">
      <c r="B318" s="700"/>
      <c r="C318" s="700"/>
      <c r="D318" s="700"/>
      <c r="E318" s="1014"/>
      <c r="F318" s="1014"/>
      <c r="G318" s="1014"/>
      <c r="H318" s="1014"/>
      <c r="I318" s="1014"/>
      <c r="J318" s="1014"/>
      <c r="K318" s="1014"/>
      <c r="L318" s="1014"/>
      <c r="M318" s="1014"/>
      <c r="N318" s="1014"/>
      <c r="O318" s="1014"/>
      <c r="P318" s="1014"/>
      <c r="Q318" s="1014"/>
      <c r="R318" s="1014"/>
      <c r="S318" s="1014"/>
      <c r="T318" s="1014"/>
      <c r="U318" s="1014"/>
      <c r="V318" s="1014"/>
      <c r="W318" s="1014"/>
      <c r="X318" s="1014"/>
      <c r="Y318" s="1014"/>
      <c r="Z318" s="1014"/>
      <c r="AA318" s="1014"/>
      <c r="AB318" s="1014"/>
      <c r="AC318" s="1014"/>
      <c r="AD318" s="1014"/>
      <c r="AE318" s="1014"/>
      <c r="AF318" s="1014"/>
      <c r="AG318" s="1014"/>
      <c r="AH318" s="1014"/>
      <c r="AI318" s="1014"/>
      <c r="AJ318" s="1014"/>
    </row>
    <row r="319" spans="2:36" x14ac:dyDescent="0.25">
      <c r="B319" s="700"/>
      <c r="C319" s="700"/>
      <c r="D319" s="700"/>
      <c r="E319" s="1014"/>
      <c r="F319" s="1014"/>
      <c r="G319" s="1014"/>
      <c r="H319" s="1014"/>
      <c r="I319" s="1014"/>
      <c r="J319" s="1014"/>
      <c r="K319" s="1014"/>
      <c r="L319" s="1014"/>
      <c r="M319" s="1014"/>
      <c r="N319" s="1014"/>
      <c r="O319" s="1014"/>
      <c r="P319" s="1014"/>
      <c r="Q319" s="1014"/>
      <c r="R319" s="1014"/>
      <c r="S319" s="1014"/>
      <c r="T319" s="1014"/>
      <c r="U319" s="1014"/>
      <c r="V319" s="1014"/>
      <c r="W319" s="1014"/>
      <c r="X319" s="1014"/>
      <c r="Y319" s="1014"/>
      <c r="Z319" s="1014"/>
      <c r="AA319" s="1014"/>
      <c r="AB319" s="1014"/>
      <c r="AC319" s="1014"/>
      <c r="AD319" s="1014"/>
      <c r="AE319" s="1014"/>
      <c r="AF319" s="1014"/>
      <c r="AG319" s="1014"/>
      <c r="AH319" s="1014"/>
      <c r="AI319" s="1014"/>
      <c r="AJ319" s="1014"/>
    </row>
    <row r="320" spans="2:36" x14ac:dyDescent="0.25">
      <c r="B320" s="700"/>
      <c r="C320" s="700"/>
      <c r="D320" s="700"/>
      <c r="E320" s="1014"/>
      <c r="F320" s="1014"/>
      <c r="G320" s="1014"/>
      <c r="H320" s="1014"/>
      <c r="I320" s="1014"/>
      <c r="J320" s="1014"/>
      <c r="K320" s="1014"/>
      <c r="L320" s="1014"/>
      <c r="M320" s="1014"/>
      <c r="N320" s="1014"/>
      <c r="O320" s="1014"/>
      <c r="P320" s="1014"/>
      <c r="Q320" s="1014"/>
      <c r="R320" s="1014"/>
      <c r="S320" s="1014"/>
      <c r="T320" s="1014"/>
      <c r="U320" s="1014"/>
      <c r="V320" s="1014"/>
      <c r="W320" s="1014"/>
      <c r="X320" s="1014"/>
      <c r="Y320" s="1014"/>
      <c r="Z320" s="1014"/>
      <c r="AA320" s="1014"/>
      <c r="AB320" s="1014"/>
      <c r="AC320" s="1014"/>
      <c r="AD320" s="1014"/>
      <c r="AE320" s="1014"/>
      <c r="AF320" s="1014"/>
      <c r="AG320" s="1014"/>
      <c r="AH320" s="1014"/>
      <c r="AI320" s="1014"/>
      <c r="AJ320" s="1014"/>
    </row>
    <row r="321" spans="2:36" x14ac:dyDescent="0.25">
      <c r="B321" s="700"/>
      <c r="C321" s="700"/>
      <c r="D321" s="700"/>
      <c r="E321" s="1014"/>
      <c r="F321" s="1014"/>
      <c r="G321" s="1014"/>
      <c r="H321" s="1014"/>
      <c r="I321" s="1014"/>
      <c r="J321" s="1014"/>
      <c r="K321" s="1014"/>
      <c r="L321" s="1014"/>
      <c r="M321" s="1014"/>
      <c r="N321" s="1014"/>
      <c r="O321" s="1014"/>
      <c r="P321" s="1014"/>
      <c r="Q321" s="1014"/>
      <c r="R321" s="1014"/>
      <c r="S321" s="1014"/>
      <c r="T321" s="1014"/>
      <c r="U321" s="1014"/>
      <c r="V321" s="1014"/>
      <c r="W321" s="1014"/>
      <c r="X321" s="1014"/>
      <c r="Y321" s="1014"/>
      <c r="Z321" s="1014"/>
      <c r="AA321" s="1014"/>
      <c r="AB321" s="1014"/>
      <c r="AC321" s="1014"/>
      <c r="AD321" s="1014"/>
      <c r="AE321" s="1014"/>
      <c r="AF321" s="1014"/>
      <c r="AG321" s="1014"/>
      <c r="AH321" s="1014"/>
      <c r="AI321" s="1014"/>
      <c r="AJ321" s="1014"/>
    </row>
    <row r="322" spans="2:36" x14ac:dyDescent="0.25">
      <c r="B322" s="700"/>
      <c r="C322" s="700"/>
      <c r="D322" s="700"/>
      <c r="E322" s="1014"/>
      <c r="F322" s="1014"/>
      <c r="G322" s="1014"/>
      <c r="H322" s="1014"/>
      <c r="I322" s="1014"/>
      <c r="J322" s="1014"/>
      <c r="K322" s="1014"/>
      <c r="L322" s="1014"/>
      <c r="M322" s="1014"/>
      <c r="N322" s="1014"/>
      <c r="O322" s="1014"/>
      <c r="P322" s="1014"/>
      <c r="Q322" s="1014"/>
      <c r="R322" s="1014"/>
      <c r="S322" s="1014"/>
      <c r="T322" s="1014"/>
      <c r="U322" s="1014"/>
      <c r="V322" s="1014"/>
      <c r="W322" s="1014"/>
      <c r="X322" s="1014"/>
      <c r="Y322" s="1014"/>
      <c r="Z322" s="1014"/>
      <c r="AA322" s="1014"/>
      <c r="AB322" s="1014"/>
      <c r="AC322" s="1014"/>
      <c r="AD322" s="1014"/>
      <c r="AE322" s="1014"/>
      <c r="AF322" s="1014"/>
      <c r="AG322" s="1014"/>
      <c r="AH322" s="1014"/>
      <c r="AI322" s="1014"/>
      <c r="AJ322" s="1014"/>
    </row>
    <row r="323" spans="2:36" x14ac:dyDescent="0.25">
      <c r="B323" s="700"/>
      <c r="C323" s="700"/>
      <c r="D323" s="700"/>
      <c r="E323" s="1014"/>
      <c r="F323" s="1014"/>
      <c r="G323" s="1014"/>
      <c r="H323" s="1014"/>
      <c r="I323" s="1014"/>
      <c r="J323" s="1014"/>
      <c r="K323" s="1014"/>
      <c r="L323" s="1014"/>
      <c r="M323" s="1014"/>
      <c r="N323" s="1014"/>
      <c r="O323" s="1014"/>
      <c r="P323" s="1014"/>
      <c r="Q323" s="1014"/>
      <c r="R323" s="1014"/>
      <c r="S323" s="1014"/>
      <c r="T323" s="1014"/>
      <c r="U323" s="1014"/>
      <c r="V323" s="1014"/>
      <c r="W323" s="1014"/>
      <c r="X323" s="1014"/>
      <c r="Y323" s="1014"/>
      <c r="Z323" s="1014"/>
      <c r="AA323" s="1014"/>
      <c r="AB323" s="1014"/>
      <c r="AC323" s="1014"/>
      <c r="AD323" s="1014"/>
      <c r="AE323" s="1014"/>
      <c r="AF323" s="1014"/>
      <c r="AG323" s="1014"/>
      <c r="AH323" s="1014"/>
      <c r="AI323" s="1014"/>
      <c r="AJ323" s="1014"/>
    </row>
    <row r="324" spans="2:36" x14ac:dyDescent="0.25">
      <c r="B324" s="700"/>
      <c r="C324" s="700"/>
      <c r="D324" s="700"/>
      <c r="E324" s="1014"/>
      <c r="F324" s="1014"/>
      <c r="G324" s="1014"/>
      <c r="H324" s="1014"/>
      <c r="I324" s="1014"/>
      <c r="J324" s="1014"/>
      <c r="K324" s="1014"/>
      <c r="L324" s="1014"/>
      <c r="M324" s="1014"/>
      <c r="N324" s="1014"/>
      <c r="O324" s="1014"/>
      <c r="P324" s="1014"/>
      <c r="Q324" s="1014"/>
      <c r="R324" s="1014"/>
      <c r="S324" s="1014"/>
      <c r="T324" s="1014"/>
      <c r="U324" s="1014"/>
      <c r="V324" s="1014"/>
      <c r="W324" s="1014"/>
      <c r="X324" s="1014"/>
      <c r="Y324" s="1014"/>
      <c r="Z324" s="1014"/>
      <c r="AA324" s="1014"/>
      <c r="AB324" s="1014"/>
      <c r="AC324" s="1014"/>
      <c r="AD324" s="1014"/>
      <c r="AE324" s="1014"/>
      <c r="AF324" s="1014"/>
      <c r="AG324" s="1014"/>
      <c r="AH324" s="1014"/>
      <c r="AI324" s="1014"/>
      <c r="AJ324" s="1014"/>
    </row>
    <row r="325" spans="2:36" x14ac:dyDescent="0.25">
      <c r="B325" s="700"/>
      <c r="C325" s="700"/>
      <c r="D325" s="700"/>
      <c r="E325" s="1014"/>
      <c r="F325" s="1014"/>
      <c r="G325" s="1014"/>
      <c r="H325" s="1014"/>
      <c r="I325" s="1014"/>
      <c r="J325" s="1014"/>
      <c r="K325" s="1014"/>
      <c r="L325" s="1014"/>
      <c r="M325" s="1014"/>
      <c r="N325" s="1014"/>
      <c r="O325" s="1014"/>
      <c r="P325" s="1014"/>
      <c r="Q325" s="1014"/>
      <c r="R325" s="1014"/>
      <c r="S325" s="1014"/>
      <c r="T325" s="1014"/>
      <c r="U325" s="1014"/>
      <c r="V325" s="1014"/>
      <c r="W325" s="1014"/>
      <c r="X325" s="1014"/>
      <c r="Y325" s="1014"/>
      <c r="Z325" s="1014"/>
      <c r="AA325" s="1014"/>
      <c r="AB325" s="1014"/>
      <c r="AC325" s="1014"/>
      <c r="AD325" s="1014"/>
      <c r="AE325" s="1014"/>
      <c r="AF325" s="1014"/>
      <c r="AG325" s="1014"/>
      <c r="AH325" s="1014"/>
      <c r="AI325" s="1014"/>
      <c r="AJ325" s="1014"/>
    </row>
    <row r="326" spans="2:36" x14ac:dyDescent="0.25">
      <c r="B326" s="700"/>
      <c r="C326" s="700"/>
      <c r="D326" s="700"/>
      <c r="E326" s="1014"/>
      <c r="F326" s="1014"/>
      <c r="G326" s="1014"/>
      <c r="H326" s="1014"/>
      <c r="I326" s="1014"/>
      <c r="J326" s="1014"/>
      <c r="K326" s="1014"/>
      <c r="L326" s="1014"/>
      <c r="M326" s="1014"/>
      <c r="N326" s="1014"/>
      <c r="O326" s="1014"/>
      <c r="P326" s="1014"/>
      <c r="Q326" s="1014"/>
      <c r="R326" s="1014"/>
      <c r="S326" s="1014"/>
      <c r="T326" s="1014"/>
      <c r="U326" s="1014"/>
      <c r="V326" s="1014"/>
      <c r="W326" s="1014"/>
      <c r="X326" s="1014"/>
      <c r="Y326" s="1014"/>
      <c r="Z326" s="1014"/>
      <c r="AA326" s="1014"/>
      <c r="AB326" s="1014"/>
      <c r="AC326" s="1014"/>
      <c r="AD326" s="1014"/>
      <c r="AE326" s="1014"/>
      <c r="AF326" s="1014"/>
      <c r="AG326" s="1014"/>
      <c r="AH326" s="1014"/>
      <c r="AI326" s="1014"/>
      <c r="AJ326" s="1014"/>
    </row>
    <row r="327" spans="2:36" x14ac:dyDescent="0.25">
      <c r="B327" s="700"/>
      <c r="C327" s="700"/>
      <c r="D327" s="700"/>
      <c r="E327" s="1014"/>
      <c r="F327" s="1014"/>
      <c r="G327" s="1014"/>
      <c r="H327" s="1014"/>
      <c r="I327" s="1014"/>
      <c r="J327" s="1014"/>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row>
    <row r="328" spans="2:36" x14ac:dyDescent="0.25">
      <c r="B328" s="700"/>
      <c r="C328" s="700"/>
      <c r="D328" s="700"/>
      <c r="E328" s="1014"/>
      <c r="F328" s="1014"/>
      <c r="G328" s="1014"/>
      <c r="H328" s="1014"/>
      <c r="I328" s="1014"/>
      <c r="J328" s="1014"/>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row>
    <row r="329" spans="2:36" x14ac:dyDescent="0.25">
      <c r="B329" s="700"/>
      <c r="C329" s="700"/>
      <c r="D329" s="700"/>
      <c r="E329" s="1014"/>
      <c r="F329" s="1014"/>
      <c r="G329" s="1014"/>
      <c r="H329" s="1014"/>
      <c r="I329" s="1014"/>
      <c r="J329" s="1014"/>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row>
    <row r="330" spans="2:36" x14ac:dyDescent="0.25">
      <c r="B330" s="700"/>
      <c r="C330" s="700"/>
      <c r="D330" s="700"/>
      <c r="E330" s="1014"/>
      <c r="F330" s="1014"/>
      <c r="G330" s="1014"/>
      <c r="H330" s="1014"/>
      <c r="I330" s="1014"/>
      <c r="J330" s="1014"/>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row>
    <row r="331" spans="2:36" x14ac:dyDescent="0.25">
      <c r="B331" s="700"/>
      <c r="C331" s="700"/>
      <c r="D331" s="700"/>
      <c r="E331" s="1014"/>
      <c r="F331" s="1014"/>
      <c r="G331" s="1014"/>
      <c r="H331" s="1014"/>
      <c r="I331" s="1014"/>
      <c r="J331" s="1014"/>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row>
    <row r="332" spans="2:36" x14ac:dyDescent="0.25">
      <c r="B332" s="700"/>
      <c r="C332" s="700"/>
      <c r="D332" s="700"/>
      <c r="E332" s="1014"/>
      <c r="F332" s="1014"/>
      <c r="G332" s="1014"/>
      <c r="H332" s="1014"/>
      <c r="I332" s="1014"/>
      <c r="J332" s="1014"/>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row>
    <row r="333" spans="2:36" x14ac:dyDescent="0.25">
      <c r="B333" s="700"/>
      <c r="C333" s="700"/>
      <c r="D333" s="700"/>
      <c r="E333" s="1014"/>
      <c r="F333" s="1014"/>
      <c r="G333" s="1014"/>
      <c r="H333" s="1014"/>
      <c r="I333" s="1014"/>
      <c r="J333" s="1014"/>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row>
    <row r="334" spans="2:36" x14ac:dyDescent="0.25">
      <c r="B334" s="700"/>
      <c r="C334" s="700"/>
      <c r="D334" s="700"/>
      <c r="E334" s="1014"/>
      <c r="F334" s="1014"/>
      <c r="G334" s="1014"/>
      <c r="H334" s="1014"/>
      <c r="I334" s="1014"/>
      <c r="J334" s="1014"/>
      <c r="K334" s="1014"/>
      <c r="L334" s="1014"/>
      <c r="M334" s="1014"/>
      <c r="N334" s="1014"/>
      <c r="O334" s="1014"/>
      <c r="P334" s="1014"/>
      <c r="Q334" s="1014"/>
      <c r="R334" s="1014"/>
      <c r="S334" s="1014"/>
      <c r="T334" s="1014"/>
      <c r="U334" s="1014"/>
      <c r="V334" s="1014"/>
      <c r="W334" s="1014"/>
      <c r="X334" s="1014"/>
      <c r="Y334" s="1014"/>
      <c r="Z334" s="1014"/>
      <c r="AA334" s="1014"/>
      <c r="AB334" s="1014"/>
      <c r="AC334" s="1014"/>
      <c r="AD334" s="1014"/>
      <c r="AE334" s="1014"/>
      <c r="AF334" s="1014"/>
      <c r="AG334" s="1014"/>
      <c r="AH334" s="1014"/>
      <c r="AI334" s="1014"/>
      <c r="AJ334" s="1014"/>
    </row>
    <row r="335" spans="2:36" x14ac:dyDescent="0.25">
      <c r="B335" s="700"/>
      <c r="C335" s="700"/>
      <c r="D335" s="700"/>
      <c r="E335" s="1014"/>
      <c r="F335" s="1014"/>
      <c r="G335" s="1014"/>
      <c r="H335" s="1014"/>
      <c r="I335" s="1014"/>
      <c r="J335" s="1014"/>
      <c r="K335" s="1014"/>
      <c r="L335" s="1014"/>
      <c r="M335" s="1014"/>
      <c r="N335" s="1014"/>
      <c r="O335" s="1014"/>
      <c r="P335" s="1014"/>
      <c r="Q335" s="1014"/>
      <c r="R335" s="1014"/>
      <c r="S335" s="1014"/>
      <c r="T335" s="1014"/>
      <c r="U335" s="1014"/>
      <c r="V335" s="1014"/>
      <c r="W335" s="1014"/>
      <c r="X335" s="1014"/>
      <c r="Y335" s="1014"/>
      <c r="Z335" s="1014"/>
      <c r="AA335" s="1014"/>
      <c r="AB335" s="1014"/>
      <c r="AC335" s="1014"/>
      <c r="AD335" s="1014"/>
      <c r="AE335" s="1014"/>
      <c r="AF335" s="1014"/>
      <c r="AG335" s="1014"/>
      <c r="AH335" s="1014"/>
      <c r="AI335" s="1014"/>
      <c r="AJ335" s="1014"/>
    </row>
    <row r="336" spans="2:36" x14ac:dyDescent="0.25">
      <c r="B336" s="700"/>
      <c r="C336" s="700"/>
      <c r="D336" s="700"/>
      <c r="E336" s="1014"/>
      <c r="F336" s="1014"/>
      <c r="G336" s="1014"/>
      <c r="H336" s="1014"/>
      <c r="I336" s="1014"/>
      <c r="J336" s="1014"/>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row>
    <row r="337" spans="2:36" x14ac:dyDescent="0.25">
      <c r="B337" s="700"/>
      <c r="C337" s="700"/>
      <c r="D337" s="700"/>
      <c r="E337" s="1014"/>
      <c r="F337" s="1014"/>
      <c r="G337" s="1014"/>
      <c r="H337" s="1014"/>
      <c r="I337" s="1014"/>
      <c r="J337" s="1014"/>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row>
    <row r="338" spans="2:36" x14ac:dyDescent="0.25">
      <c r="B338" s="700"/>
      <c r="C338" s="700"/>
      <c r="D338" s="700"/>
      <c r="E338" s="1014"/>
      <c r="F338" s="1014"/>
      <c r="G338" s="1014"/>
      <c r="H338" s="1014"/>
      <c r="I338" s="1014"/>
      <c r="J338" s="1014"/>
      <c r="K338" s="1014"/>
      <c r="L338" s="1014"/>
      <c r="M338" s="1014"/>
      <c r="N338" s="1014"/>
      <c r="O338" s="1014"/>
      <c r="P338" s="1014"/>
      <c r="Q338" s="1014"/>
      <c r="R338" s="1014"/>
      <c r="S338" s="1014"/>
      <c r="T338" s="1014"/>
      <c r="U338" s="1014"/>
      <c r="V338" s="1014"/>
      <c r="W338" s="1014"/>
      <c r="X338" s="1014"/>
      <c r="Y338" s="1014"/>
      <c r="Z338" s="1014"/>
      <c r="AA338" s="1014"/>
      <c r="AB338" s="1014"/>
      <c r="AC338" s="1014"/>
      <c r="AD338" s="1014"/>
      <c r="AE338" s="1014"/>
      <c r="AF338" s="1014"/>
      <c r="AG338" s="1014"/>
      <c r="AH338" s="1014"/>
      <c r="AI338" s="1014"/>
      <c r="AJ338" s="1014"/>
    </row>
    <row r="339" spans="2:36" x14ac:dyDescent="0.25">
      <c r="B339" s="700"/>
      <c r="C339" s="700"/>
      <c r="D339" s="700"/>
      <c r="E339" s="1014"/>
      <c r="F339" s="1014"/>
      <c r="G339" s="1014"/>
      <c r="H339" s="1014"/>
      <c r="I339" s="1014"/>
      <c r="J339" s="1014"/>
      <c r="K339" s="1014"/>
      <c r="L339" s="1014"/>
      <c r="M339" s="1014"/>
      <c r="N339" s="1014"/>
      <c r="O339" s="1014"/>
      <c r="P339" s="1014"/>
      <c r="Q339" s="1014"/>
      <c r="R339" s="1014"/>
      <c r="S339" s="1014"/>
      <c r="T339" s="1014"/>
      <c r="U339" s="1014"/>
      <c r="V339" s="1014"/>
      <c r="W339" s="1014"/>
      <c r="X339" s="1014"/>
      <c r="Y339" s="1014"/>
      <c r="Z339" s="1014"/>
      <c r="AA339" s="1014"/>
      <c r="AB339" s="1014"/>
      <c r="AC339" s="1014"/>
      <c r="AD339" s="1014"/>
      <c r="AE339" s="1014"/>
      <c r="AF339" s="1014"/>
      <c r="AG339" s="1014"/>
      <c r="AH339" s="1014"/>
      <c r="AI339" s="1014"/>
      <c r="AJ339" s="1014"/>
    </row>
    <row r="340" spans="2:36" x14ac:dyDescent="0.25">
      <c r="B340" s="700"/>
      <c r="C340" s="700"/>
      <c r="D340" s="700"/>
      <c r="E340" s="1014"/>
      <c r="F340" s="1014"/>
      <c r="G340" s="1014"/>
      <c r="H340" s="1014"/>
      <c r="I340" s="1014"/>
      <c r="J340" s="1014"/>
      <c r="K340" s="1014"/>
      <c r="L340" s="1014"/>
      <c r="M340" s="1014"/>
      <c r="N340" s="1014"/>
      <c r="O340" s="1014"/>
      <c r="P340" s="1014"/>
      <c r="Q340" s="1014"/>
      <c r="R340" s="1014"/>
      <c r="S340" s="1014"/>
      <c r="T340" s="1014"/>
      <c r="U340" s="1014"/>
      <c r="V340" s="1014"/>
      <c r="W340" s="1014"/>
      <c r="X340" s="1014"/>
      <c r="Y340" s="1014"/>
      <c r="Z340" s="1014"/>
      <c r="AA340" s="1014"/>
      <c r="AB340" s="1014"/>
      <c r="AC340" s="1014"/>
      <c r="AD340" s="1014"/>
      <c r="AE340" s="1014"/>
      <c r="AF340" s="1014"/>
      <c r="AG340" s="1014"/>
      <c r="AH340" s="1014"/>
      <c r="AI340" s="1014"/>
      <c r="AJ340" s="1014"/>
    </row>
    <row r="341" spans="2:36" x14ac:dyDescent="0.25">
      <c r="B341" s="700"/>
      <c r="C341" s="700"/>
      <c r="D341" s="700"/>
      <c r="E341" s="1014"/>
      <c r="F341" s="1014"/>
      <c r="G341" s="1014"/>
      <c r="H341" s="1014"/>
      <c r="I341" s="1014"/>
      <c r="J341" s="1014"/>
      <c r="K341" s="1014"/>
      <c r="L341" s="1014"/>
      <c r="M341" s="1014"/>
      <c r="N341" s="1014"/>
      <c r="O341" s="1014"/>
      <c r="P341" s="1014"/>
      <c r="Q341" s="1014"/>
      <c r="R341" s="1014"/>
      <c r="S341" s="1014"/>
      <c r="T341" s="1014"/>
      <c r="U341" s="1014"/>
      <c r="V341" s="1014"/>
      <c r="W341" s="1014"/>
      <c r="X341" s="1014"/>
      <c r="Y341" s="1014"/>
      <c r="Z341" s="1014"/>
      <c r="AA341" s="1014"/>
      <c r="AB341" s="1014"/>
      <c r="AC341" s="1014"/>
      <c r="AD341" s="1014"/>
      <c r="AE341" s="1014"/>
      <c r="AF341" s="1014"/>
      <c r="AG341" s="1014"/>
      <c r="AH341" s="1014"/>
      <c r="AI341" s="1014"/>
      <c r="AJ341" s="1014"/>
    </row>
    <row r="342" spans="2:36" x14ac:dyDescent="0.25">
      <c r="B342" s="700"/>
      <c r="C342" s="700"/>
      <c r="D342" s="700"/>
      <c r="E342" s="1014"/>
      <c r="F342" s="1014"/>
      <c r="G342" s="1014"/>
      <c r="H342" s="1014"/>
      <c r="I342" s="1014"/>
      <c r="J342" s="1014"/>
      <c r="K342" s="1014"/>
      <c r="L342" s="1014"/>
      <c r="M342" s="1014"/>
      <c r="N342" s="1014"/>
      <c r="O342" s="1014"/>
      <c r="P342" s="1014"/>
      <c r="Q342" s="1014"/>
      <c r="R342" s="1014"/>
      <c r="S342" s="1014"/>
      <c r="T342" s="1014"/>
      <c r="U342" s="1014"/>
      <c r="V342" s="1014"/>
      <c r="W342" s="1014"/>
      <c r="X342" s="1014"/>
      <c r="Y342" s="1014"/>
      <c r="Z342" s="1014"/>
      <c r="AA342" s="1014"/>
      <c r="AB342" s="1014"/>
      <c r="AC342" s="1014"/>
      <c r="AD342" s="1014"/>
      <c r="AE342" s="1014"/>
      <c r="AF342" s="1014"/>
      <c r="AG342" s="1014"/>
      <c r="AH342" s="1014"/>
      <c r="AI342" s="1014"/>
      <c r="AJ342" s="1014"/>
    </row>
    <row r="343" spans="2:36" x14ac:dyDescent="0.25">
      <c r="B343" s="700"/>
      <c r="C343" s="700"/>
      <c r="D343" s="700"/>
      <c r="E343" s="1014"/>
      <c r="F343" s="1014"/>
      <c r="G343" s="1014"/>
      <c r="H343" s="1014"/>
      <c r="I343" s="1014"/>
      <c r="J343" s="1014"/>
      <c r="K343" s="1014"/>
      <c r="L343" s="1014"/>
      <c r="M343" s="1014"/>
      <c r="N343" s="1014"/>
      <c r="O343" s="1014"/>
      <c r="P343" s="1014"/>
      <c r="Q343" s="1014"/>
      <c r="R343" s="1014"/>
      <c r="S343" s="1014"/>
      <c r="T343" s="1014"/>
      <c r="U343" s="1014"/>
      <c r="V343" s="1014"/>
      <c r="W343" s="1014"/>
      <c r="X343" s="1014"/>
      <c r="Y343" s="1014"/>
      <c r="Z343" s="1014"/>
      <c r="AA343" s="1014"/>
      <c r="AB343" s="1014"/>
      <c r="AC343" s="1014"/>
      <c r="AD343" s="1014"/>
      <c r="AE343" s="1014"/>
      <c r="AF343" s="1014"/>
      <c r="AG343" s="1014"/>
      <c r="AH343" s="1014"/>
      <c r="AI343" s="1014"/>
      <c r="AJ343" s="1014"/>
    </row>
    <row r="344" spans="2:36" x14ac:dyDescent="0.25">
      <c r="B344" s="700"/>
      <c r="C344" s="700"/>
      <c r="D344" s="700"/>
      <c r="E344" s="1014"/>
      <c r="F344" s="1014"/>
      <c r="G344" s="1014"/>
      <c r="H344" s="1014"/>
      <c r="I344" s="1014"/>
      <c r="J344" s="1014"/>
      <c r="K344" s="1014"/>
      <c r="L344" s="1014"/>
      <c r="M344" s="1014"/>
      <c r="N344" s="1014"/>
      <c r="O344" s="1014"/>
      <c r="P344" s="1014"/>
      <c r="Q344" s="1014"/>
      <c r="R344" s="1014"/>
      <c r="S344" s="1014"/>
      <c r="T344" s="1014"/>
      <c r="U344" s="1014"/>
      <c r="V344" s="1014"/>
      <c r="W344" s="1014"/>
      <c r="X344" s="1014"/>
      <c r="Y344" s="1014"/>
      <c r="Z344" s="1014"/>
      <c r="AA344" s="1014"/>
      <c r="AB344" s="1014"/>
      <c r="AC344" s="1014"/>
      <c r="AD344" s="1014"/>
      <c r="AE344" s="1014"/>
      <c r="AF344" s="1014"/>
      <c r="AG344" s="1014"/>
      <c r="AH344" s="1014"/>
      <c r="AI344" s="1014"/>
      <c r="AJ344" s="1014"/>
    </row>
    <row r="345" spans="2:36" x14ac:dyDescent="0.25">
      <c r="B345" s="700"/>
      <c r="C345" s="700"/>
      <c r="D345" s="700"/>
      <c r="E345" s="1014"/>
      <c r="F345" s="1014"/>
      <c r="G345" s="1014"/>
      <c r="H345" s="1014"/>
      <c r="I345" s="1014"/>
      <c r="J345" s="1014"/>
      <c r="K345" s="1014"/>
      <c r="L345" s="1014"/>
      <c r="M345" s="1014"/>
      <c r="N345" s="1014"/>
      <c r="O345" s="1014"/>
      <c r="P345" s="1014"/>
      <c r="Q345" s="1014"/>
      <c r="R345" s="1014"/>
      <c r="S345" s="1014"/>
      <c r="T345" s="1014"/>
      <c r="U345" s="1014"/>
      <c r="V345" s="1014"/>
      <c r="W345" s="1014"/>
      <c r="X345" s="1014"/>
      <c r="Y345" s="1014"/>
      <c r="Z345" s="1014"/>
      <c r="AA345" s="1014"/>
      <c r="AB345" s="1014"/>
      <c r="AC345" s="1014"/>
      <c r="AD345" s="1014"/>
      <c r="AE345" s="1014"/>
      <c r="AF345" s="1014"/>
      <c r="AG345" s="1014"/>
      <c r="AH345" s="1014"/>
      <c r="AI345" s="1014"/>
      <c r="AJ345" s="1014"/>
    </row>
    <row r="346" spans="2:36" x14ac:dyDescent="0.25">
      <c r="B346" s="700"/>
      <c r="C346" s="700"/>
      <c r="D346" s="700"/>
      <c r="E346" s="1014"/>
      <c r="F346" s="1014"/>
      <c r="G346" s="1014"/>
      <c r="H346" s="1014"/>
      <c r="I346" s="1014"/>
      <c r="J346" s="1014"/>
      <c r="K346" s="1014"/>
      <c r="L346" s="1014"/>
      <c r="M346" s="1014"/>
      <c r="N346" s="1014"/>
      <c r="O346" s="1014"/>
      <c r="P346" s="1014"/>
      <c r="Q346" s="1014"/>
      <c r="R346" s="1014"/>
      <c r="S346" s="1014"/>
      <c r="T346" s="1014"/>
      <c r="U346" s="1014"/>
      <c r="V346" s="1014"/>
      <c r="W346" s="1014"/>
      <c r="X346" s="1014"/>
      <c r="Y346" s="1014"/>
      <c r="Z346" s="1014"/>
      <c r="AA346" s="1014"/>
      <c r="AB346" s="1014"/>
      <c r="AC346" s="1014"/>
      <c r="AD346" s="1014"/>
      <c r="AE346" s="1014"/>
      <c r="AF346" s="1014"/>
      <c r="AG346" s="1014"/>
      <c r="AH346" s="1014"/>
      <c r="AI346" s="1014"/>
      <c r="AJ346" s="1014"/>
    </row>
    <row r="347" spans="2:36" x14ac:dyDescent="0.25">
      <c r="B347" s="700"/>
      <c r="C347" s="700"/>
      <c r="D347" s="700"/>
      <c r="E347" s="1014"/>
      <c r="F347" s="1014"/>
      <c r="G347" s="1014"/>
      <c r="H347" s="1014"/>
      <c r="I347" s="1014"/>
      <c r="J347" s="1014"/>
      <c r="K347" s="1014"/>
      <c r="L347" s="1014"/>
      <c r="M347" s="1014"/>
      <c r="N347" s="1014"/>
      <c r="O347" s="1014"/>
      <c r="P347" s="1014"/>
      <c r="Q347" s="1014"/>
      <c r="R347" s="1014"/>
      <c r="S347" s="1014"/>
      <c r="T347" s="1014"/>
      <c r="U347" s="1014"/>
      <c r="V347" s="1014"/>
      <c r="W347" s="1014"/>
      <c r="X347" s="1014"/>
      <c r="Y347" s="1014"/>
      <c r="Z347" s="1014"/>
      <c r="AA347" s="1014"/>
      <c r="AB347" s="1014"/>
      <c r="AC347" s="1014"/>
      <c r="AD347" s="1014"/>
      <c r="AE347" s="1014"/>
      <c r="AF347" s="1014"/>
      <c r="AG347" s="1014"/>
      <c r="AH347" s="1014"/>
      <c r="AI347" s="1014"/>
      <c r="AJ347" s="1014"/>
    </row>
    <row r="348" spans="2:36" x14ac:dyDescent="0.25">
      <c r="B348" s="700"/>
      <c r="C348" s="700"/>
      <c r="D348" s="700"/>
      <c r="E348" s="1014"/>
      <c r="F348" s="1014"/>
      <c r="G348" s="1014"/>
      <c r="H348" s="1014"/>
      <c r="I348" s="1014"/>
      <c r="J348" s="1014"/>
      <c r="K348" s="1014"/>
      <c r="L348" s="1014"/>
      <c r="M348" s="1014"/>
      <c r="N348" s="1014"/>
      <c r="O348" s="1014"/>
      <c r="P348" s="1014"/>
      <c r="Q348" s="1014"/>
      <c r="R348" s="1014"/>
      <c r="S348" s="1014"/>
      <c r="T348" s="1014"/>
      <c r="U348" s="1014"/>
      <c r="V348" s="1014"/>
      <c r="W348" s="1014"/>
      <c r="X348" s="1014"/>
      <c r="Y348" s="1014"/>
      <c r="Z348" s="1014"/>
      <c r="AA348" s="1014"/>
      <c r="AB348" s="1014"/>
      <c r="AC348" s="1014"/>
      <c r="AD348" s="1014"/>
      <c r="AE348" s="1014"/>
      <c r="AF348" s="1014"/>
      <c r="AG348" s="1014"/>
      <c r="AH348" s="1014"/>
      <c r="AI348" s="1014"/>
      <c r="AJ348" s="1014"/>
    </row>
    <row r="349" spans="2:36" x14ac:dyDescent="0.25">
      <c r="B349" s="700"/>
      <c r="C349" s="700"/>
      <c r="D349" s="700"/>
      <c r="E349" s="1014"/>
      <c r="F349" s="1014"/>
      <c r="G349" s="1014"/>
      <c r="H349" s="1014"/>
      <c r="I349" s="1014"/>
      <c r="J349" s="1014"/>
      <c r="K349" s="1014"/>
      <c r="L349" s="1014"/>
      <c r="M349" s="1014"/>
      <c r="N349" s="1014"/>
      <c r="O349" s="1014"/>
      <c r="P349" s="1014"/>
      <c r="Q349" s="1014"/>
      <c r="R349" s="1014"/>
      <c r="S349" s="1014"/>
      <c r="T349" s="1014"/>
      <c r="U349" s="1014"/>
      <c r="V349" s="1014"/>
      <c r="W349" s="1014"/>
      <c r="X349" s="1014"/>
      <c r="Y349" s="1014"/>
      <c r="Z349" s="1014"/>
      <c r="AA349" s="1014"/>
      <c r="AB349" s="1014"/>
      <c r="AC349" s="1014"/>
      <c r="AD349" s="1014"/>
      <c r="AE349" s="1014"/>
      <c r="AF349" s="1014"/>
      <c r="AG349" s="1014"/>
      <c r="AH349" s="1014"/>
      <c r="AI349" s="1014"/>
      <c r="AJ349" s="1014"/>
    </row>
    <row r="350" spans="2:36" x14ac:dyDescent="0.25">
      <c r="B350" s="700"/>
      <c r="C350" s="700"/>
      <c r="D350" s="700"/>
      <c r="E350" s="1014"/>
      <c r="F350" s="1014"/>
      <c r="G350" s="1014"/>
      <c r="H350" s="1014"/>
      <c r="I350" s="1014"/>
      <c r="J350" s="1014"/>
      <c r="K350" s="1014"/>
      <c r="L350" s="1014"/>
      <c r="M350" s="1014"/>
      <c r="N350" s="1014"/>
      <c r="O350" s="1014"/>
      <c r="P350" s="1014"/>
      <c r="Q350" s="1014"/>
      <c r="R350" s="1014"/>
      <c r="S350" s="1014"/>
      <c r="T350" s="1014"/>
      <c r="U350" s="1014"/>
      <c r="V350" s="1014"/>
      <c r="W350" s="1014"/>
      <c r="X350" s="1014"/>
      <c r="Y350" s="1014"/>
      <c r="Z350" s="1014"/>
      <c r="AA350" s="1014"/>
      <c r="AB350" s="1014"/>
      <c r="AC350" s="1014"/>
      <c r="AD350" s="1014"/>
      <c r="AE350" s="1014"/>
      <c r="AF350" s="1014"/>
      <c r="AG350" s="1014"/>
      <c r="AH350" s="1014"/>
      <c r="AI350" s="1014"/>
      <c r="AJ350" s="1014"/>
    </row>
    <row r="351" spans="2:36" x14ac:dyDescent="0.25">
      <c r="B351" s="700"/>
      <c r="C351" s="700"/>
      <c r="D351" s="700"/>
      <c r="E351" s="1014"/>
      <c r="F351" s="1014"/>
      <c r="G351" s="1014"/>
      <c r="H351" s="1014"/>
      <c r="I351" s="1014"/>
      <c r="J351" s="1014"/>
      <c r="K351" s="1014"/>
      <c r="L351" s="1014"/>
      <c r="M351" s="1014"/>
      <c r="N351" s="1014"/>
      <c r="O351" s="1014"/>
      <c r="P351" s="1014"/>
      <c r="Q351" s="1014"/>
      <c r="R351" s="1014"/>
      <c r="S351" s="1014"/>
      <c r="T351" s="1014"/>
      <c r="U351" s="1014"/>
      <c r="V351" s="1014"/>
      <c r="W351" s="1014"/>
      <c r="X351" s="1014"/>
      <c r="Y351" s="1014"/>
      <c r="Z351" s="1014"/>
      <c r="AA351" s="1014"/>
      <c r="AB351" s="1014"/>
      <c r="AC351" s="1014"/>
      <c r="AD351" s="1014"/>
      <c r="AE351" s="1014"/>
      <c r="AF351" s="1014"/>
      <c r="AG351" s="1014"/>
      <c r="AH351" s="1014"/>
      <c r="AI351" s="1014"/>
      <c r="AJ351" s="1014"/>
    </row>
    <row r="352" spans="2:36" x14ac:dyDescent="0.25">
      <c r="B352" s="700"/>
      <c r="C352" s="700"/>
      <c r="D352" s="700"/>
      <c r="E352" s="1014"/>
      <c r="F352" s="1014"/>
      <c r="G352" s="1014"/>
      <c r="H352" s="1014"/>
      <c r="I352" s="1014"/>
      <c r="J352" s="1014"/>
      <c r="K352" s="1014"/>
      <c r="L352" s="1014"/>
      <c r="M352" s="1014"/>
      <c r="N352" s="1014"/>
      <c r="O352" s="1014"/>
      <c r="P352" s="1014"/>
      <c r="Q352" s="1014"/>
      <c r="R352" s="1014"/>
      <c r="S352" s="1014"/>
      <c r="T352" s="1014"/>
      <c r="U352" s="1014"/>
      <c r="V352" s="1014"/>
      <c r="W352" s="1014"/>
      <c r="X352" s="1014"/>
      <c r="Y352" s="1014"/>
      <c r="Z352" s="1014"/>
      <c r="AA352" s="1014"/>
      <c r="AB352" s="1014"/>
      <c r="AC352" s="1014"/>
      <c r="AD352" s="1014"/>
      <c r="AE352" s="1014"/>
      <c r="AF352" s="1014"/>
      <c r="AG352" s="1014"/>
      <c r="AH352" s="1014"/>
      <c r="AI352" s="1014"/>
      <c r="AJ352" s="1014"/>
    </row>
    <row r="353" spans="2:36" x14ac:dyDescent="0.25">
      <c r="B353" s="700"/>
      <c r="C353" s="700"/>
      <c r="D353" s="700"/>
      <c r="E353" s="1014"/>
      <c r="F353" s="1014"/>
      <c r="G353" s="1014"/>
      <c r="H353" s="1014"/>
      <c r="I353" s="1014"/>
      <c r="J353" s="1014"/>
      <c r="K353" s="1014"/>
      <c r="L353" s="1014"/>
      <c r="M353" s="1014"/>
      <c r="N353" s="1014"/>
      <c r="O353" s="1014"/>
      <c r="P353" s="1014"/>
      <c r="Q353" s="1014"/>
      <c r="R353" s="1014"/>
      <c r="S353" s="1014"/>
      <c r="T353" s="1014"/>
      <c r="U353" s="1014"/>
      <c r="V353" s="1014"/>
      <c r="W353" s="1014"/>
      <c r="X353" s="1014"/>
      <c r="Y353" s="1014"/>
      <c r="Z353" s="1014"/>
      <c r="AA353" s="1014"/>
      <c r="AB353" s="1014"/>
      <c r="AC353" s="1014"/>
      <c r="AD353" s="1014"/>
      <c r="AE353" s="1014"/>
      <c r="AF353" s="1014"/>
      <c r="AG353" s="1014"/>
      <c r="AH353" s="1014"/>
      <c r="AI353" s="1014"/>
      <c r="AJ353" s="1014"/>
    </row>
    <row r="354" spans="2:36" x14ac:dyDescent="0.25">
      <c r="B354" s="700"/>
      <c r="C354" s="700"/>
      <c r="D354" s="700"/>
      <c r="E354" s="1014"/>
      <c r="F354" s="1014"/>
      <c r="G354" s="1014"/>
      <c r="H354" s="1014"/>
      <c r="I354" s="1014"/>
      <c r="J354" s="1014"/>
      <c r="K354" s="1014"/>
      <c r="L354" s="1014"/>
      <c r="M354" s="1014"/>
      <c r="N354" s="1014"/>
      <c r="O354" s="1014"/>
      <c r="P354" s="1014"/>
      <c r="Q354" s="1014"/>
      <c r="R354" s="1014"/>
      <c r="S354" s="1014"/>
      <c r="T354" s="1014"/>
      <c r="U354" s="1014"/>
      <c r="V354" s="1014"/>
      <c r="W354" s="1014"/>
      <c r="X354" s="1014"/>
      <c r="Y354" s="1014"/>
      <c r="Z354" s="1014"/>
      <c r="AA354" s="1014"/>
      <c r="AB354" s="1014"/>
      <c r="AC354" s="1014"/>
      <c r="AD354" s="1014"/>
      <c r="AE354" s="1014"/>
      <c r="AF354" s="1014"/>
      <c r="AG354" s="1014"/>
      <c r="AH354" s="1014"/>
      <c r="AI354" s="1014"/>
      <c r="AJ354" s="1014"/>
    </row>
    <row r="355" spans="2:36" x14ac:dyDescent="0.25">
      <c r="B355" s="700"/>
      <c r="C355" s="700"/>
      <c r="D355" s="700"/>
      <c r="E355" s="1014"/>
      <c r="F355" s="1014"/>
      <c r="G355" s="1014"/>
      <c r="H355" s="1014"/>
      <c r="I355" s="1014"/>
      <c r="J355" s="1014"/>
      <c r="K355" s="1014"/>
      <c r="L355" s="1014"/>
      <c r="M355" s="1014"/>
      <c r="N355" s="1014"/>
      <c r="O355" s="1014"/>
      <c r="P355" s="1014"/>
      <c r="Q355" s="1014"/>
      <c r="R355" s="1014"/>
      <c r="S355" s="1014"/>
      <c r="T355" s="1014"/>
      <c r="U355" s="1014"/>
      <c r="V355" s="1014"/>
      <c r="W355" s="1014"/>
      <c r="X355" s="1014"/>
      <c r="Y355" s="1014"/>
      <c r="Z355" s="1014"/>
      <c r="AA355" s="1014"/>
      <c r="AB355" s="1014"/>
      <c r="AC355" s="1014"/>
      <c r="AD355" s="1014"/>
      <c r="AE355" s="1014"/>
      <c r="AF355" s="1014"/>
      <c r="AG355" s="1014"/>
      <c r="AH355" s="1014"/>
      <c r="AI355" s="1014"/>
      <c r="AJ355" s="1014"/>
    </row>
    <row r="356" spans="2:36" x14ac:dyDescent="0.25">
      <c r="B356" s="700"/>
      <c r="C356" s="700"/>
      <c r="D356" s="700"/>
      <c r="E356" s="1014"/>
      <c r="F356" s="1014"/>
      <c r="G356" s="1014"/>
      <c r="H356" s="1014"/>
      <c r="I356" s="1014"/>
      <c r="J356" s="1014"/>
      <c r="K356" s="1014"/>
      <c r="L356" s="1014"/>
      <c r="M356" s="1014"/>
      <c r="N356" s="1014"/>
      <c r="O356" s="1014"/>
      <c r="P356" s="1014"/>
      <c r="Q356" s="1014"/>
      <c r="R356" s="1014"/>
      <c r="S356" s="1014"/>
      <c r="T356" s="1014"/>
      <c r="U356" s="1014"/>
      <c r="V356" s="1014"/>
      <c r="W356" s="1014"/>
      <c r="X356" s="1014"/>
      <c r="Y356" s="1014"/>
      <c r="Z356" s="1014"/>
      <c r="AA356" s="1014"/>
      <c r="AB356" s="1014"/>
      <c r="AC356" s="1014"/>
      <c r="AD356" s="1014"/>
      <c r="AE356" s="1014"/>
      <c r="AF356" s="1014"/>
      <c r="AG356" s="1014"/>
      <c r="AH356" s="1014"/>
      <c r="AI356" s="1014"/>
      <c r="AJ356" s="1014"/>
    </row>
    <row r="357" spans="2:36" x14ac:dyDescent="0.25">
      <c r="B357" s="700"/>
      <c r="C357" s="700"/>
      <c r="D357" s="700"/>
      <c r="E357" s="1014"/>
      <c r="F357" s="1014"/>
      <c r="G357" s="1014"/>
      <c r="H357" s="1014"/>
      <c r="I357" s="1014"/>
      <c r="J357" s="1014"/>
      <c r="K357" s="1014"/>
      <c r="L357" s="1014"/>
      <c r="M357" s="1014"/>
      <c r="N357" s="1014"/>
      <c r="O357" s="1014"/>
      <c r="P357" s="1014"/>
      <c r="Q357" s="1014"/>
      <c r="R357" s="1014"/>
      <c r="S357" s="1014"/>
      <c r="T357" s="1014"/>
      <c r="U357" s="1014"/>
      <c r="V357" s="1014"/>
      <c r="W357" s="1014"/>
      <c r="X357" s="1014"/>
      <c r="Y357" s="1014"/>
      <c r="Z357" s="1014"/>
      <c r="AA357" s="1014"/>
      <c r="AB357" s="1014"/>
      <c r="AC357" s="1014"/>
      <c r="AD357" s="1014"/>
      <c r="AE357" s="1014"/>
      <c r="AF357" s="1014"/>
      <c r="AG357" s="1014"/>
      <c r="AH357" s="1014"/>
      <c r="AI357" s="1014"/>
      <c r="AJ357" s="1014"/>
    </row>
    <row r="358" spans="2:36" x14ac:dyDescent="0.25">
      <c r="B358" s="700"/>
      <c r="C358" s="700"/>
      <c r="D358" s="700"/>
      <c r="E358" s="1014"/>
      <c r="F358" s="1014"/>
      <c r="G358" s="1014"/>
      <c r="H358" s="1014"/>
      <c r="I358" s="1014"/>
      <c r="J358" s="1014"/>
      <c r="K358" s="1014"/>
      <c r="L358" s="1014"/>
      <c r="M358" s="1014"/>
      <c r="N358" s="1014"/>
      <c r="O358" s="1014"/>
      <c r="P358" s="1014"/>
      <c r="Q358" s="1014"/>
      <c r="R358" s="1014"/>
      <c r="S358" s="1014"/>
      <c r="T358" s="1014"/>
      <c r="U358" s="1014"/>
      <c r="V358" s="1014"/>
      <c r="W358" s="1014"/>
      <c r="X358" s="1014"/>
      <c r="Y358" s="1014"/>
      <c r="Z358" s="1014"/>
      <c r="AA358" s="1014"/>
      <c r="AB358" s="1014"/>
      <c r="AC358" s="1014"/>
      <c r="AD358" s="1014"/>
      <c r="AE358" s="1014"/>
      <c r="AF358" s="1014"/>
      <c r="AG358" s="1014"/>
      <c r="AH358" s="1014"/>
      <c r="AI358" s="1014"/>
      <c r="AJ358" s="1014"/>
    </row>
    <row r="359" spans="2:36" x14ac:dyDescent="0.25">
      <c r="B359" s="700"/>
      <c r="C359" s="700"/>
      <c r="D359" s="700"/>
      <c r="E359" s="1014"/>
      <c r="F359" s="1014"/>
      <c r="G359" s="1014"/>
      <c r="H359" s="1014"/>
      <c r="I359" s="1014"/>
      <c r="J359" s="1014"/>
      <c r="K359" s="1014"/>
      <c r="L359" s="1014"/>
      <c r="M359" s="1014"/>
      <c r="N359" s="1014"/>
      <c r="O359" s="1014"/>
      <c r="P359" s="1014"/>
      <c r="Q359" s="1014"/>
      <c r="R359" s="1014"/>
      <c r="S359" s="1014"/>
      <c r="T359" s="1014"/>
      <c r="U359" s="1014"/>
      <c r="V359" s="1014"/>
      <c r="W359" s="1014"/>
      <c r="X359" s="1014"/>
      <c r="Y359" s="1014"/>
      <c r="Z359" s="1014"/>
      <c r="AA359" s="1014"/>
      <c r="AB359" s="1014"/>
      <c r="AC359" s="1014"/>
      <c r="AD359" s="1014"/>
      <c r="AE359" s="1014"/>
      <c r="AF359" s="1014"/>
      <c r="AG359" s="1014"/>
      <c r="AH359" s="1014"/>
      <c r="AI359" s="1014"/>
      <c r="AJ359" s="1014"/>
    </row>
    <row r="360" spans="2:36" x14ac:dyDescent="0.25">
      <c r="B360" s="700"/>
      <c r="C360" s="700"/>
      <c r="D360" s="700"/>
      <c r="E360" s="1014"/>
      <c r="F360" s="1014"/>
      <c r="G360" s="1014"/>
      <c r="H360" s="1014"/>
      <c r="I360" s="1014"/>
      <c r="J360" s="1014"/>
      <c r="K360" s="1014"/>
      <c r="L360" s="1014"/>
      <c r="M360" s="1014"/>
      <c r="N360" s="1014"/>
      <c r="O360" s="1014"/>
      <c r="P360" s="1014"/>
      <c r="Q360" s="1014"/>
      <c r="R360" s="1014"/>
      <c r="S360" s="1014"/>
      <c r="T360" s="1014"/>
      <c r="U360" s="1014"/>
      <c r="V360" s="1014"/>
      <c r="W360" s="1014"/>
      <c r="X360" s="1014"/>
      <c r="Y360" s="1014"/>
      <c r="Z360" s="1014"/>
      <c r="AA360" s="1014"/>
      <c r="AB360" s="1014"/>
      <c r="AC360" s="1014"/>
      <c r="AD360" s="1014"/>
      <c r="AE360" s="1014"/>
      <c r="AF360" s="1014"/>
      <c r="AG360" s="1014"/>
      <c r="AH360" s="1014"/>
      <c r="AI360" s="1014"/>
      <c r="AJ360" s="1014"/>
    </row>
    <row r="361" spans="2:36" x14ac:dyDescent="0.25">
      <c r="B361" s="700"/>
      <c r="C361" s="700"/>
      <c r="D361" s="700"/>
      <c r="E361" s="1014"/>
      <c r="F361" s="1014"/>
      <c r="G361" s="1014"/>
      <c r="H361" s="1014"/>
      <c r="I361" s="1014"/>
      <c r="J361" s="1014"/>
      <c r="K361" s="1014"/>
      <c r="L361" s="1014"/>
      <c r="M361" s="1014"/>
      <c r="N361" s="1014"/>
      <c r="O361" s="1014"/>
      <c r="P361" s="1014"/>
      <c r="Q361" s="1014"/>
      <c r="R361" s="1014"/>
      <c r="S361" s="1014"/>
      <c r="T361" s="1014"/>
      <c r="U361" s="1014"/>
      <c r="V361" s="1014"/>
      <c r="W361" s="1014"/>
      <c r="X361" s="1014"/>
      <c r="Y361" s="1014"/>
      <c r="Z361" s="1014"/>
      <c r="AA361" s="1014"/>
      <c r="AB361" s="1014"/>
      <c r="AC361" s="1014"/>
      <c r="AD361" s="1014"/>
      <c r="AE361" s="1014"/>
      <c r="AF361" s="1014"/>
      <c r="AG361" s="1014"/>
      <c r="AH361" s="1014"/>
      <c r="AI361" s="1014"/>
      <c r="AJ361" s="1014"/>
    </row>
    <row r="362" spans="2:36" x14ac:dyDescent="0.25">
      <c r="B362" s="700"/>
      <c r="C362" s="700"/>
      <c r="D362" s="700"/>
      <c r="E362" s="1014"/>
      <c r="F362" s="1014"/>
      <c r="G362" s="1014"/>
      <c r="H362" s="1014"/>
      <c r="I362" s="1014"/>
      <c r="J362" s="1014"/>
      <c r="K362" s="1014"/>
      <c r="L362" s="1014"/>
      <c r="M362" s="1014"/>
      <c r="N362" s="1014"/>
      <c r="O362" s="1014"/>
      <c r="P362" s="1014"/>
      <c r="Q362" s="1014"/>
      <c r="R362" s="1014"/>
      <c r="S362" s="1014"/>
      <c r="T362" s="1014"/>
      <c r="U362" s="1014"/>
      <c r="V362" s="1014"/>
      <c r="W362" s="1014"/>
      <c r="X362" s="1014"/>
      <c r="Y362" s="1014"/>
      <c r="Z362" s="1014"/>
      <c r="AA362" s="1014"/>
      <c r="AB362" s="1014"/>
      <c r="AC362" s="1014"/>
      <c r="AD362" s="1014"/>
      <c r="AE362" s="1014"/>
      <c r="AF362" s="1014"/>
      <c r="AG362" s="1014"/>
      <c r="AH362" s="1014"/>
      <c r="AI362" s="1014"/>
      <c r="AJ362" s="1014"/>
    </row>
    <row r="363" spans="2:36" x14ac:dyDescent="0.25">
      <c r="B363" s="700"/>
      <c r="C363" s="700"/>
      <c r="D363" s="700"/>
      <c r="E363" s="1014"/>
      <c r="F363" s="1014"/>
      <c r="G363" s="1014"/>
      <c r="H363" s="1014"/>
      <c r="I363" s="1014"/>
      <c r="J363" s="1014"/>
      <c r="K363" s="1014"/>
      <c r="L363" s="1014"/>
      <c r="M363" s="1014"/>
      <c r="N363" s="1014"/>
      <c r="O363" s="1014"/>
      <c r="P363" s="1014"/>
      <c r="Q363" s="1014"/>
      <c r="R363" s="1014"/>
      <c r="S363" s="1014"/>
      <c r="T363" s="1014"/>
      <c r="U363" s="1014"/>
      <c r="V363" s="1014"/>
      <c r="W363" s="1014"/>
      <c r="X363" s="1014"/>
      <c r="Y363" s="1014"/>
      <c r="Z363" s="1014"/>
      <c r="AA363" s="1014"/>
      <c r="AB363" s="1014"/>
      <c r="AC363" s="1014"/>
      <c r="AD363" s="1014"/>
      <c r="AE363" s="1014"/>
      <c r="AF363" s="1014"/>
      <c r="AG363" s="1014"/>
      <c r="AH363" s="1014"/>
      <c r="AI363" s="1014"/>
      <c r="AJ363" s="1014"/>
    </row>
    <row r="364" spans="2:36" x14ac:dyDescent="0.25">
      <c r="B364" s="700"/>
      <c r="C364" s="700"/>
      <c r="D364" s="700"/>
      <c r="E364" s="1014"/>
      <c r="F364" s="1014"/>
      <c r="G364" s="1014"/>
      <c r="H364" s="1014"/>
      <c r="I364" s="1014"/>
      <c r="J364" s="1014"/>
      <c r="K364" s="1014"/>
      <c r="L364" s="1014"/>
      <c r="M364" s="1014"/>
      <c r="N364" s="1014"/>
      <c r="O364" s="1014"/>
      <c r="P364" s="1014"/>
      <c r="Q364" s="1014"/>
      <c r="R364" s="1014"/>
      <c r="S364" s="1014"/>
      <c r="T364" s="1014"/>
      <c r="U364" s="1014"/>
      <c r="V364" s="1014"/>
      <c r="W364" s="1014"/>
      <c r="X364" s="1014"/>
      <c r="Y364" s="1014"/>
      <c r="Z364" s="1014"/>
      <c r="AA364" s="1014"/>
      <c r="AB364" s="1014"/>
      <c r="AC364" s="1014"/>
      <c r="AD364" s="1014"/>
      <c r="AE364" s="1014"/>
      <c r="AF364" s="1014"/>
      <c r="AG364" s="1014"/>
      <c r="AH364" s="1014"/>
      <c r="AI364" s="1014"/>
      <c r="AJ364" s="1014"/>
    </row>
    <row r="365" spans="2:36" x14ac:dyDescent="0.25">
      <c r="B365" s="700"/>
      <c r="C365" s="700"/>
      <c r="D365" s="700"/>
      <c r="E365" s="1014"/>
      <c r="F365" s="1014"/>
      <c r="G365" s="1014"/>
      <c r="H365" s="1014"/>
      <c r="I365" s="1014"/>
      <c r="J365" s="1014"/>
      <c r="K365" s="1014"/>
      <c r="L365" s="1014"/>
      <c r="M365" s="1014"/>
      <c r="N365" s="1014"/>
      <c r="O365" s="1014"/>
      <c r="P365" s="1014"/>
      <c r="Q365" s="1014"/>
      <c r="R365" s="1014"/>
      <c r="S365" s="1014"/>
      <c r="T365" s="1014"/>
      <c r="U365" s="1014"/>
      <c r="V365" s="1014"/>
      <c r="W365" s="1014"/>
      <c r="X365" s="1014"/>
      <c r="Y365" s="1014"/>
      <c r="Z365" s="1014"/>
      <c r="AA365" s="1014"/>
      <c r="AB365" s="1014"/>
      <c r="AC365" s="1014"/>
      <c r="AD365" s="1014"/>
      <c r="AE365" s="1014"/>
      <c r="AF365" s="1014"/>
      <c r="AG365" s="1014"/>
      <c r="AH365" s="1014"/>
      <c r="AI365" s="1014"/>
      <c r="AJ365" s="1014"/>
    </row>
    <row r="366" spans="2:36" x14ac:dyDescent="0.25">
      <c r="B366" s="700"/>
      <c r="C366" s="700"/>
      <c r="D366" s="700"/>
      <c r="E366" s="1014"/>
      <c r="F366" s="1014"/>
      <c r="G366" s="1014"/>
      <c r="H366" s="1014"/>
      <c r="I366" s="1014"/>
      <c r="J366" s="1014"/>
      <c r="K366" s="1014"/>
      <c r="L366" s="1014"/>
      <c r="M366" s="1014"/>
      <c r="N366" s="1014"/>
      <c r="O366" s="1014"/>
      <c r="P366" s="1014"/>
      <c r="Q366" s="1014"/>
      <c r="R366" s="1014"/>
      <c r="S366" s="1014"/>
      <c r="T366" s="1014"/>
      <c r="U366" s="1014"/>
      <c r="V366" s="1014"/>
      <c r="W366" s="1014"/>
      <c r="X366" s="1014"/>
      <c r="Y366" s="1014"/>
      <c r="Z366" s="1014"/>
      <c r="AA366" s="1014"/>
      <c r="AB366" s="1014"/>
      <c r="AC366" s="1014"/>
      <c r="AD366" s="1014"/>
      <c r="AE366" s="1014"/>
      <c r="AF366" s="1014"/>
      <c r="AG366" s="1014"/>
      <c r="AH366" s="1014"/>
      <c r="AI366" s="1014"/>
      <c r="AJ366" s="1014"/>
    </row>
    <row r="367" spans="2:36" x14ac:dyDescent="0.25">
      <c r="B367" s="700"/>
      <c r="C367" s="700"/>
      <c r="D367" s="700"/>
      <c r="E367" s="1014"/>
      <c r="F367" s="1014"/>
      <c r="G367" s="1014"/>
      <c r="H367" s="1014"/>
      <c r="I367" s="1014"/>
      <c r="J367" s="1014"/>
      <c r="K367" s="1014"/>
      <c r="L367" s="1014"/>
      <c r="M367" s="1014"/>
      <c r="N367" s="1014"/>
      <c r="O367" s="1014"/>
      <c r="P367" s="1014"/>
      <c r="Q367" s="1014"/>
      <c r="R367" s="1014"/>
      <c r="S367" s="1014"/>
      <c r="T367" s="1014"/>
      <c r="U367" s="1014"/>
      <c r="V367" s="1014"/>
      <c r="W367" s="1014"/>
      <c r="X367" s="1014"/>
      <c r="Y367" s="1014"/>
      <c r="Z367" s="1014"/>
      <c r="AA367" s="1014"/>
      <c r="AB367" s="1014"/>
      <c r="AC367" s="1014"/>
      <c r="AD367" s="1014"/>
      <c r="AE367" s="1014"/>
      <c r="AF367" s="1014"/>
      <c r="AG367" s="1014"/>
      <c r="AH367" s="1014"/>
      <c r="AI367" s="1014"/>
      <c r="AJ367" s="1014"/>
    </row>
    <row r="368" spans="2:36" x14ac:dyDescent="0.25">
      <c r="B368" s="700"/>
      <c r="C368" s="700"/>
      <c r="D368" s="700"/>
      <c r="E368" s="1014"/>
      <c r="F368" s="1014"/>
      <c r="G368" s="1014"/>
      <c r="H368" s="1014"/>
      <c r="I368" s="1014"/>
      <c r="J368" s="1014"/>
      <c r="K368" s="1014"/>
      <c r="L368" s="1014"/>
      <c r="M368" s="1014"/>
      <c r="N368" s="1014"/>
      <c r="O368" s="1014"/>
      <c r="P368" s="1014"/>
      <c r="Q368" s="1014"/>
      <c r="R368" s="1014"/>
      <c r="S368" s="1014"/>
      <c r="T368" s="1014"/>
      <c r="U368" s="1014"/>
      <c r="V368" s="1014"/>
      <c r="W368" s="1014"/>
      <c r="X368" s="1014"/>
      <c r="Y368" s="1014"/>
      <c r="Z368" s="1014"/>
      <c r="AA368" s="1014"/>
      <c r="AB368" s="1014"/>
      <c r="AC368" s="1014"/>
      <c r="AD368" s="1014"/>
      <c r="AE368" s="1014"/>
      <c r="AF368" s="1014"/>
      <c r="AG368" s="1014"/>
      <c r="AH368" s="1014"/>
      <c r="AI368" s="1014"/>
      <c r="AJ368" s="1014"/>
    </row>
    <row r="369" spans="2:36" x14ac:dyDescent="0.25">
      <c r="B369" s="700"/>
      <c r="C369" s="700"/>
      <c r="D369" s="700"/>
      <c r="E369" s="1014"/>
      <c r="F369" s="1014"/>
      <c r="G369" s="1014"/>
      <c r="H369" s="1014"/>
      <c r="I369" s="1014"/>
      <c r="J369" s="1014"/>
      <c r="K369" s="1014"/>
      <c r="L369" s="1014"/>
      <c r="M369" s="1014"/>
      <c r="N369" s="1014"/>
      <c r="O369" s="1014"/>
      <c r="P369" s="1014"/>
      <c r="Q369" s="1014"/>
      <c r="R369" s="1014"/>
      <c r="S369" s="1014"/>
      <c r="T369" s="1014"/>
      <c r="U369" s="1014"/>
      <c r="V369" s="1014"/>
      <c r="W369" s="1014"/>
      <c r="X369" s="1014"/>
      <c r="Y369" s="1014"/>
      <c r="Z369" s="1014"/>
      <c r="AA369" s="1014"/>
      <c r="AB369" s="1014"/>
      <c r="AC369" s="1014"/>
      <c r="AD369" s="1014"/>
      <c r="AE369" s="1014"/>
      <c r="AF369" s="1014"/>
      <c r="AG369" s="1014"/>
      <c r="AH369" s="1014"/>
      <c r="AI369" s="1014"/>
      <c r="AJ369" s="10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8" bestFit="1" customWidth="1"/>
    <col min="2" max="3" width="17.5703125" style="1019" hidden="1" customWidth="1"/>
    <col min="4" max="4" width="25.5703125" style="1019" bestFit="1" customWidth="1"/>
    <col min="5" max="5" width="26.42578125" style="1018" customWidth="1"/>
    <col min="6" max="16384" width="9.140625" style="1018"/>
  </cols>
  <sheetData>
    <row r="1" spans="1:6" hidden="1" x14ac:dyDescent="0.35">
      <c r="B1" s="1018"/>
    </row>
    <row r="2" spans="1:6" hidden="1" x14ac:dyDescent="0.35">
      <c r="B2" s="1018"/>
    </row>
    <row r="3" spans="1:6" ht="24" hidden="1" thickBot="1" x14ac:dyDescent="0.4">
      <c r="A3" s="1020" t="s">
        <v>0</v>
      </c>
      <c r="B3" s="1021" t="s">
        <v>47</v>
      </c>
      <c r="C3" s="1022" t="s">
        <v>158</v>
      </c>
      <c r="D3" s="1022" t="s">
        <v>5</v>
      </c>
    </row>
    <row r="4" spans="1:6" hidden="1" x14ac:dyDescent="0.35">
      <c r="B4" s="1018"/>
      <c r="C4" s="1018"/>
      <c r="D4" s="1018"/>
    </row>
    <row r="5" spans="1:6" ht="24" thickBot="1" x14ac:dyDescent="0.4">
      <c r="A5" s="1023"/>
      <c r="B5" s="1139" t="s">
        <v>1707</v>
      </c>
      <c r="C5" s="1024" t="s">
        <v>1815</v>
      </c>
      <c r="D5" s="1025" t="s">
        <v>46</v>
      </c>
      <c r="E5" s="1033" t="s">
        <v>10972</v>
      </c>
    </row>
    <row r="6" spans="1:6" x14ac:dyDescent="0.35">
      <c r="A6" s="1016" t="s">
        <v>10341</v>
      </c>
      <c r="B6" s="1140">
        <v>12735358</v>
      </c>
      <c r="C6" s="1140">
        <v>8930940</v>
      </c>
      <c r="D6" s="1026">
        <v>3804418</v>
      </c>
    </row>
    <row r="7" spans="1:6" x14ac:dyDescent="0.35">
      <c r="A7" s="1016" t="s">
        <v>10686</v>
      </c>
      <c r="B7" s="1140">
        <v>20806486</v>
      </c>
      <c r="C7" s="1140">
        <v>18740667</v>
      </c>
      <c r="D7" s="1026">
        <v>2065819</v>
      </c>
    </row>
    <row r="8" spans="1:6" x14ac:dyDescent="0.35">
      <c r="A8" s="1016" t="s">
        <v>11021</v>
      </c>
      <c r="B8" s="1140">
        <v>4478555</v>
      </c>
      <c r="C8" s="1140">
        <v>2707013</v>
      </c>
      <c r="D8" s="1026">
        <v>1771542</v>
      </c>
      <c r="F8" s="101"/>
    </row>
    <row r="9" spans="1:6" x14ac:dyDescent="0.35">
      <c r="A9" s="1016" t="s">
        <v>10095</v>
      </c>
      <c r="B9" s="1140">
        <v>1278570</v>
      </c>
      <c r="C9" s="1140">
        <v>680977</v>
      </c>
      <c r="D9" s="1026">
        <v>597593</v>
      </c>
    </row>
    <row r="10" spans="1:6" x14ac:dyDescent="0.35">
      <c r="A10" s="1016" t="s">
        <v>11566</v>
      </c>
      <c r="B10" s="1140">
        <v>869173</v>
      </c>
      <c r="C10" s="1140">
        <v>302104</v>
      </c>
      <c r="D10" s="1026">
        <v>567069</v>
      </c>
    </row>
    <row r="11" spans="1:6" x14ac:dyDescent="0.35">
      <c r="A11" s="1016" t="s">
        <v>11738</v>
      </c>
      <c r="B11" s="1140">
        <v>545786</v>
      </c>
      <c r="C11" s="1140">
        <v>12502</v>
      </c>
      <c r="D11" s="1026">
        <v>533284</v>
      </c>
    </row>
    <row r="12" spans="1:6" x14ac:dyDescent="0.35">
      <c r="A12" s="1077" t="s">
        <v>180</v>
      </c>
      <c r="B12" s="1140">
        <v>267520</v>
      </c>
      <c r="C12" s="1140"/>
      <c r="D12" s="1026">
        <v>267520</v>
      </c>
    </row>
    <row r="13" spans="1:6" x14ac:dyDescent="0.35">
      <c r="A13" s="1077" t="s">
        <v>8483</v>
      </c>
      <c r="B13" s="1140">
        <v>231040</v>
      </c>
      <c r="C13" s="1140"/>
      <c r="D13" s="1026">
        <v>231040</v>
      </c>
    </row>
    <row r="14" spans="1:6" x14ac:dyDescent="0.35">
      <c r="A14" s="1077" t="s">
        <v>166</v>
      </c>
      <c r="B14" s="1140">
        <v>25430</v>
      </c>
      <c r="C14" s="1140"/>
      <c r="D14" s="1083">
        <v>25430</v>
      </c>
    </row>
    <row r="15" spans="1:6" x14ac:dyDescent="0.35">
      <c r="A15" s="1077" t="s">
        <v>164</v>
      </c>
      <c r="B15" s="1140">
        <v>21796</v>
      </c>
      <c r="C15" s="1140">
        <v>12502</v>
      </c>
      <c r="D15" s="1026">
        <v>9294</v>
      </c>
    </row>
    <row r="16" spans="1:6" x14ac:dyDescent="0.35">
      <c r="A16" s="1016" t="s">
        <v>10488</v>
      </c>
      <c r="B16" s="1140">
        <v>1399144</v>
      </c>
      <c r="C16" s="1140">
        <v>874609</v>
      </c>
      <c r="D16" s="1026">
        <v>524535</v>
      </c>
    </row>
    <row r="17" spans="1:4" x14ac:dyDescent="0.35">
      <c r="A17" s="1016" t="s">
        <v>10580</v>
      </c>
      <c r="B17" s="1140">
        <v>1725755</v>
      </c>
      <c r="C17" s="1140">
        <v>1311982</v>
      </c>
      <c r="D17" s="1026">
        <v>413773</v>
      </c>
    </row>
    <row r="18" spans="1:4" x14ac:dyDescent="0.35">
      <c r="A18" s="1016" t="s">
        <v>1407</v>
      </c>
      <c r="B18" s="1140">
        <v>36968514</v>
      </c>
      <c r="C18" s="1140">
        <v>36707169</v>
      </c>
      <c r="D18" s="1026">
        <v>261345</v>
      </c>
    </row>
    <row r="19" spans="1:4" x14ac:dyDescent="0.35">
      <c r="A19" s="1016" t="s">
        <v>8752</v>
      </c>
      <c r="B19" s="1140">
        <v>11286323</v>
      </c>
      <c r="C19" s="1140">
        <v>11034775</v>
      </c>
      <c r="D19" s="1026">
        <v>251548</v>
      </c>
    </row>
    <row r="20" spans="1:4" x14ac:dyDescent="0.35">
      <c r="A20" s="1016" t="s">
        <v>10681</v>
      </c>
      <c r="B20" s="1140">
        <v>1753282</v>
      </c>
      <c r="C20" s="1140">
        <v>1523082</v>
      </c>
      <c r="D20" s="1026">
        <v>230200</v>
      </c>
    </row>
    <row r="21" spans="1:4" x14ac:dyDescent="0.35">
      <c r="A21" s="1016" t="s">
        <v>8974</v>
      </c>
      <c r="B21" s="1140">
        <v>1899307</v>
      </c>
      <c r="C21" s="1140">
        <v>1669531</v>
      </c>
      <c r="D21" s="1026">
        <v>229776</v>
      </c>
    </row>
    <row r="22" spans="1:4" x14ac:dyDescent="0.35">
      <c r="A22" s="1016" t="s">
        <v>9769</v>
      </c>
      <c r="B22" s="1140">
        <v>2984053</v>
      </c>
      <c r="C22" s="1140">
        <v>2803173</v>
      </c>
      <c r="D22" s="1026">
        <v>180880</v>
      </c>
    </row>
    <row r="23" spans="1:4" x14ac:dyDescent="0.35">
      <c r="A23" s="1016" t="s">
        <v>9463</v>
      </c>
      <c r="B23" s="1140">
        <v>4428561</v>
      </c>
      <c r="C23" s="1140">
        <v>4261002</v>
      </c>
      <c r="D23" s="1026">
        <v>167559</v>
      </c>
    </row>
    <row r="24" spans="1:4" x14ac:dyDescent="0.35">
      <c r="A24" s="1016" t="s">
        <v>8122</v>
      </c>
      <c r="B24" s="1140">
        <v>13711297</v>
      </c>
      <c r="C24" s="1140">
        <v>13597562</v>
      </c>
      <c r="D24" s="1026">
        <v>113735</v>
      </c>
    </row>
    <row r="25" spans="1:4" x14ac:dyDescent="0.35">
      <c r="A25" s="1016" t="s">
        <v>10405</v>
      </c>
      <c r="B25" s="1140">
        <v>1216578</v>
      </c>
      <c r="C25" s="1140">
        <v>1104298</v>
      </c>
      <c r="D25" s="1026">
        <v>112280</v>
      </c>
    </row>
    <row r="26" spans="1:4" x14ac:dyDescent="0.35">
      <c r="A26" s="1016" t="s">
        <v>4760</v>
      </c>
      <c r="B26" s="1140">
        <v>481480</v>
      </c>
      <c r="C26" s="1140">
        <v>382146</v>
      </c>
      <c r="D26" s="1026">
        <v>99334</v>
      </c>
    </row>
    <row r="27" spans="1:4" x14ac:dyDescent="0.35">
      <c r="A27" s="1016" t="s">
        <v>6463</v>
      </c>
      <c r="B27" s="1140">
        <v>1736321</v>
      </c>
      <c r="C27" s="1140">
        <v>1655478</v>
      </c>
      <c r="D27" s="1026">
        <v>80843</v>
      </c>
    </row>
    <row r="28" spans="1:4" x14ac:dyDescent="0.35">
      <c r="A28" s="1016" t="s">
        <v>2957</v>
      </c>
      <c r="B28" s="1140">
        <v>21934220</v>
      </c>
      <c r="C28" s="1140">
        <v>21858810</v>
      </c>
      <c r="D28" s="1026">
        <v>75410</v>
      </c>
    </row>
    <row r="29" spans="1:4" x14ac:dyDescent="0.35">
      <c r="A29" s="1016" t="s">
        <v>11191</v>
      </c>
      <c r="B29" s="1140">
        <v>900642</v>
      </c>
      <c r="C29" s="1140">
        <v>825520</v>
      </c>
      <c r="D29" s="1026">
        <v>75122</v>
      </c>
    </row>
    <row r="30" spans="1:4" x14ac:dyDescent="0.35">
      <c r="A30" s="1016" t="s">
        <v>11631</v>
      </c>
      <c r="B30" s="1140">
        <v>73043</v>
      </c>
      <c r="C30" s="1140"/>
      <c r="D30" s="1026">
        <v>73043</v>
      </c>
    </row>
    <row r="31" spans="1:4" x14ac:dyDescent="0.35">
      <c r="A31" s="1077" t="s">
        <v>8483</v>
      </c>
      <c r="B31" s="1140">
        <v>73043</v>
      </c>
      <c r="C31" s="1140"/>
      <c r="D31" s="1026">
        <v>73043</v>
      </c>
    </row>
    <row r="32" spans="1:4" x14ac:dyDescent="0.35">
      <c r="A32" s="1016" t="s">
        <v>11120</v>
      </c>
      <c r="B32" s="1140">
        <v>69890</v>
      </c>
      <c r="C32" s="1140"/>
      <c r="D32" s="1026">
        <v>69890</v>
      </c>
    </row>
    <row r="33" spans="1:4" x14ac:dyDescent="0.35">
      <c r="A33" s="1016" t="s">
        <v>11838</v>
      </c>
      <c r="B33" s="1140">
        <v>56173</v>
      </c>
      <c r="C33" s="1140"/>
      <c r="D33" s="1026">
        <v>56173</v>
      </c>
    </row>
    <row r="34" spans="1:4" hidden="1" x14ac:dyDescent="0.35">
      <c r="A34" s="1077" t="s">
        <v>8483</v>
      </c>
      <c r="B34" s="1140">
        <v>56173</v>
      </c>
      <c r="C34" s="1140"/>
      <c r="D34" s="1026">
        <v>56173</v>
      </c>
    </row>
    <row r="35" spans="1:4" hidden="1" x14ac:dyDescent="0.35">
      <c r="A35" s="1016" t="s">
        <v>11389</v>
      </c>
      <c r="B35" s="1140">
        <v>34476</v>
      </c>
      <c r="C35" s="1140">
        <v>1420</v>
      </c>
      <c r="D35" s="1026">
        <v>33056</v>
      </c>
    </row>
    <row r="36" spans="1:4" hidden="1" x14ac:dyDescent="0.35">
      <c r="A36" s="1077" t="s">
        <v>168</v>
      </c>
      <c r="B36" s="1140">
        <v>19640</v>
      </c>
      <c r="C36" s="1140"/>
      <c r="D36" s="1083">
        <v>19640</v>
      </c>
    </row>
    <row r="37" spans="1:4" hidden="1" x14ac:dyDescent="0.35">
      <c r="A37" s="1077" t="s">
        <v>8483</v>
      </c>
      <c r="B37" s="1140">
        <v>13416</v>
      </c>
      <c r="C37" s="1140"/>
      <c r="D37" s="1026">
        <v>13416</v>
      </c>
    </row>
    <row r="38" spans="1:4" hidden="1" x14ac:dyDescent="0.35">
      <c r="A38" s="1077" t="s">
        <v>164</v>
      </c>
      <c r="B38" s="1140">
        <v>1420</v>
      </c>
      <c r="C38" s="1140">
        <v>1420</v>
      </c>
      <c r="D38" s="1026">
        <v>0</v>
      </c>
    </row>
    <row r="39" spans="1:4" hidden="1" x14ac:dyDescent="0.35">
      <c r="A39" s="1016" t="s">
        <v>8982</v>
      </c>
      <c r="B39" s="1140">
        <v>2828140</v>
      </c>
      <c r="C39" s="1140">
        <v>2799926</v>
      </c>
      <c r="D39" s="1026">
        <v>28214</v>
      </c>
    </row>
    <row r="40" spans="1:4" hidden="1" x14ac:dyDescent="0.35">
      <c r="A40" s="1016" t="s">
        <v>10260</v>
      </c>
      <c r="B40" s="1140">
        <v>2384019</v>
      </c>
      <c r="C40" s="1140">
        <v>2362679</v>
      </c>
      <c r="D40" s="1026">
        <v>21340</v>
      </c>
    </row>
    <row r="41" spans="1:4" hidden="1" x14ac:dyDescent="0.35">
      <c r="A41" s="1016" t="s">
        <v>10076</v>
      </c>
      <c r="B41" s="1140">
        <v>385571</v>
      </c>
      <c r="C41" s="1140">
        <v>367739</v>
      </c>
      <c r="D41" s="1026">
        <v>17832</v>
      </c>
    </row>
    <row r="42" spans="1:4" hidden="1" x14ac:dyDescent="0.35">
      <c r="A42" s="1016" t="s">
        <v>8426</v>
      </c>
      <c r="B42" s="1140">
        <v>7820020</v>
      </c>
      <c r="C42" s="1140">
        <v>7803980</v>
      </c>
      <c r="D42" s="1026">
        <v>16040</v>
      </c>
    </row>
    <row r="43" spans="1:4" hidden="1" x14ac:dyDescent="0.35">
      <c r="A43" s="1016" t="s">
        <v>11023</v>
      </c>
      <c r="B43" s="1140">
        <v>79935</v>
      </c>
      <c r="C43" s="1140">
        <v>64935</v>
      </c>
      <c r="D43" s="1026">
        <v>15000</v>
      </c>
    </row>
    <row r="44" spans="1:4" hidden="1" x14ac:dyDescent="0.35">
      <c r="A44" s="1016" t="s">
        <v>7886</v>
      </c>
      <c r="B44" s="1140">
        <v>1072490</v>
      </c>
      <c r="C44" s="1140">
        <v>1061510</v>
      </c>
      <c r="D44" s="1026">
        <v>10980</v>
      </c>
    </row>
    <row r="45" spans="1:4" hidden="1" x14ac:dyDescent="0.35">
      <c r="A45" s="1016" t="s">
        <v>6565</v>
      </c>
      <c r="B45" s="1140">
        <v>1334369</v>
      </c>
      <c r="C45" s="1140">
        <v>1330124</v>
      </c>
      <c r="D45" s="1026">
        <v>4245</v>
      </c>
    </row>
    <row r="46" spans="1:4" hidden="1" x14ac:dyDescent="0.35">
      <c r="A46" s="1016" t="s">
        <v>3979</v>
      </c>
      <c r="B46" s="1140">
        <v>1108945</v>
      </c>
      <c r="C46" s="1140">
        <v>1104945</v>
      </c>
      <c r="D46" s="1026">
        <v>4000</v>
      </c>
    </row>
    <row r="47" spans="1:4" hidden="1" x14ac:dyDescent="0.35">
      <c r="A47" s="1016" t="s">
        <v>7132</v>
      </c>
      <c r="B47" s="1140">
        <v>7806281</v>
      </c>
      <c r="C47" s="1140">
        <v>7805341</v>
      </c>
      <c r="D47" s="1026">
        <v>940</v>
      </c>
    </row>
    <row r="48" spans="1:4" hidden="1" x14ac:dyDescent="0.35">
      <c r="A48" s="1016" t="s">
        <v>9516</v>
      </c>
      <c r="B48" s="1140">
        <v>1102526</v>
      </c>
      <c r="C48" s="1140">
        <v>1102526</v>
      </c>
      <c r="D48" s="1026">
        <v>0</v>
      </c>
    </row>
    <row r="49" spans="1:4" hidden="1" x14ac:dyDescent="0.35">
      <c r="A49" s="1016" t="s">
        <v>7191</v>
      </c>
      <c r="B49" s="1140"/>
      <c r="C49" s="1140"/>
      <c r="D49" s="1026">
        <v>0</v>
      </c>
    </row>
    <row r="50" spans="1:4" hidden="1" x14ac:dyDescent="0.35">
      <c r="A50" s="1016" t="s">
        <v>2810</v>
      </c>
      <c r="B50" s="1140">
        <v>7711931</v>
      </c>
      <c r="C50" s="1140">
        <v>7711931</v>
      </c>
      <c r="D50" s="1026">
        <v>0</v>
      </c>
    </row>
    <row r="51" spans="1:4" hidden="1" x14ac:dyDescent="0.35">
      <c r="A51" s="1016" t="s">
        <v>1213</v>
      </c>
      <c r="B51" s="1140">
        <v>263340</v>
      </c>
      <c r="C51" s="1140">
        <v>263340</v>
      </c>
      <c r="D51" s="1026">
        <v>0</v>
      </c>
    </row>
    <row r="52" spans="1:4" hidden="1" x14ac:dyDescent="0.35">
      <c r="A52" s="1016" t="s">
        <v>969</v>
      </c>
      <c r="B52" s="1140">
        <v>878807</v>
      </c>
      <c r="C52" s="1140">
        <v>878807</v>
      </c>
      <c r="D52" s="1026">
        <v>0</v>
      </c>
    </row>
    <row r="53" spans="1:4" hidden="1" x14ac:dyDescent="0.35">
      <c r="A53" s="1016" t="s">
        <v>1502</v>
      </c>
      <c r="B53" s="1140">
        <v>188750</v>
      </c>
      <c r="C53" s="1140">
        <v>188750</v>
      </c>
      <c r="D53" s="1026">
        <v>0</v>
      </c>
    </row>
    <row r="54" spans="1:4" hidden="1" x14ac:dyDescent="0.35">
      <c r="A54" s="1016" t="s">
        <v>44</v>
      </c>
      <c r="B54" s="1140">
        <v>10000</v>
      </c>
      <c r="C54" s="1140">
        <v>10000</v>
      </c>
      <c r="D54" s="1026">
        <v>0</v>
      </c>
    </row>
    <row r="55" spans="1:4" hidden="1" x14ac:dyDescent="0.35">
      <c r="A55" s="1016" t="s">
        <v>33</v>
      </c>
      <c r="B55" s="1140">
        <v>569111</v>
      </c>
      <c r="C55" s="1140">
        <v>569111</v>
      </c>
      <c r="D55" s="1026">
        <v>0</v>
      </c>
    </row>
    <row r="56" spans="1:4" hidden="1" x14ac:dyDescent="0.35">
      <c r="A56" s="1016" t="s">
        <v>37</v>
      </c>
      <c r="B56" s="1140">
        <v>88360</v>
      </c>
      <c r="C56" s="1140">
        <v>88360</v>
      </c>
      <c r="D56" s="1026">
        <v>0</v>
      </c>
    </row>
    <row r="57" spans="1:4" hidden="1" x14ac:dyDescent="0.35">
      <c r="A57" s="1016" t="s">
        <v>1820</v>
      </c>
      <c r="B57" s="1140">
        <v>4800</v>
      </c>
      <c r="C57" s="1140">
        <v>4800</v>
      </c>
      <c r="D57" s="1026">
        <v>0</v>
      </c>
    </row>
    <row r="58" spans="1:4" hidden="1" x14ac:dyDescent="0.35">
      <c r="A58" s="1016" t="s">
        <v>7896</v>
      </c>
      <c r="B58" s="1140">
        <v>378277</v>
      </c>
      <c r="C58" s="1140">
        <v>378277</v>
      </c>
      <c r="D58" s="1026">
        <v>0</v>
      </c>
    </row>
    <row r="59" spans="1:4" hidden="1" x14ac:dyDescent="0.35">
      <c r="A59" s="1016" t="s">
        <v>1703</v>
      </c>
      <c r="B59" s="1140">
        <v>13508</v>
      </c>
      <c r="C59" s="1140">
        <v>13508</v>
      </c>
      <c r="D59" s="1026">
        <v>0</v>
      </c>
    </row>
    <row r="60" spans="1:4" hidden="1" x14ac:dyDescent="0.35">
      <c r="A60" s="1016" t="s">
        <v>8625</v>
      </c>
      <c r="B60" s="1140">
        <v>235522</v>
      </c>
      <c r="C60" s="1140">
        <v>235522</v>
      </c>
      <c r="D60" s="1026">
        <v>0</v>
      </c>
    </row>
    <row r="61" spans="1:4" hidden="1" x14ac:dyDescent="0.35">
      <c r="A61" s="1016" t="s">
        <v>2038</v>
      </c>
      <c r="B61" s="1140">
        <v>488314</v>
      </c>
      <c r="C61" s="1140">
        <v>488314</v>
      </c>
      <c r="D61" s="1026">
        <v>0</v>
      </c>
    </row>
    <row r="62" spans="1:4" hidden="1" x14ac:dyDescent="0.35">
      <c r="A62" s="1016" t="s">
        <v>154</v>
      </c>
      <c r="B62" s="1140">
        <v>613890</v>
      </c>
      <c r="C62" s="1140">
        <v>613890</v>
      </c>
      <c r="D62" s="1026">
        <v>0</v>
      </c>
    </row>
    <row r="63" spans="1:4" hidden="1" x14ac:dyDescent="0.35">
      <c r="A63" s="1016" t="s">
        <v>32</v>
      </c>
      <c r="B63" s="1140">
        <v>327433</v>
      </c>
      <c r="C63" s="1140">
        <v>327433</v>
      </c>
      <c r="D63" s="1026">
        <v>0</v>
      </c>
    </row>
    <row r="64" spans="1:4" hidden="1" x14ac:dyDescent="0.35">
      <c r="A64" s="1016" t="s">
        <v>38</v>
      </c>
      <c r="B64" s="1140">
        <v>291424</v>
      </c>
      <c r="C64" s="1140">
        <v>291424</v>
      </c>
      <c r="D64" s="1026">
        <v>0</v>
      </c>
    </row>
    <row r="65" spans="1:4" hidden="1" x14ac:dyDescent="0.35">
      <c r="A65" s="1016" t="s">
        <v>2058</v>
      </c>
      <c r="B65" s="1140">
        <v>392680</v>
      </c>
      <c r="C65" s="1140">
        <v>392680</v>
      </c>
      <c r="D65" s="1026">
        <v>0</v>
      </c>
    </row>
    <row r="66" spans="1:4" hidden="1" x14ac:dyDescent="0.35">
      <c r="A66" s="1016" t="s">
        <v>1094</v>
      </c>
      <c r="B66" s="1140">
        <v>88730</v>
      </c>
      <c r="C66" s="1140">
        <v>88730</v>
      </c>
      <c r="D66" s="1026">
        <v>0</v>
      </c>
    </row>
    <row r="67" spans="1:4" hidden="1" x14ac:dyDescent="0.35">
      <c r="A67" s="1016" t="s">
        <v>2280</v>
      </c>
      <c r="B67" s="1140">
        <v>81323</v>
      </c>
      <c r="C67" s="1140">
        <v>81323</v>
      </c>
      <c r="D67" s="1026">
        <v>0</v>
      </c>
    </row>
    <row r="68" spans="1:4" hidden="1" x14ac:dyDescent="0.35">
      <c r="A68" s="1016" t="s">
        <v>7627</v>
      </c>
      <c r="B68" s="1140">
        <v>1012779</v>
      </c>
      <c r="C68" s="1140">
        <v>1012779</v>
      </c>
      <c r="D68" s="1026">
        <v>0</v>
      </c>
    </row>
    <row r="69" spans="1:4" hidden="1" x14ac:dyDescent="0.35">
      <c r="A69" s="1016" t="s">
        <v>2422</v>
      </c>
      <c r="B69" s="1140">
        <v>907</v>
      </c>
      <c r="C69" s="1140">
        <v>907</v>
      </c>
      <c r="D69" s="1026">
        <v>0</v>
      </c>
    </row>
    <row r="70" spans="1:4" hidden="1" x14ac:dyDescent="0.35">
      <c r="A70" s="1016" t="s">
        <v>7811</v>
      </c>
      <c r="B70" s="1140">
        <v>281981</v>
      </c>
      <c r="C70" s="1140">
        <v>281981</v>
      </c>
      <c r="D70" s="1026">
        <v>0</v>
      </c>
    </row>
    <row r="71" spans="1:4" hidden="1" x14ac:dyDescent="0.35">
      <c r="A71" s="1016" t="s">
        <v>2571</v>
      </c>
      <c r="B71" s="1140">
        <v>68818</v>
      </c>
      <c r="C71" s="1140">
        <v>68818</v>
      </c>
      <c r="D71" s="1026">
        <v>0</v>
      </c>
    </row>
    <row r="72" spans="1:4" hidden="1" x14ac:dyDescent="0.35">
      <c r="A72" s="1016" t="s">
        <v>3978</v>
      </c>
      <c r="B72" s="1140">
        <v>5200</v>
      </c>
      <c r="C72" s="1140">
        <v>5200</v>
      </c>
      <c r="D72" s="1026">
        <v>0</v>
      </c>
    </row>
    <row r="73" spans="1:4" hidden="1" x14ac:dyDescent="0.35">
      <c r="A73" s="1016" t="s">
        <v>2675</v>
      </c>
      <c r="B73" s="1140">
        <v>11034195</v>
      </c>
      <c r="C73" s="1140">
        <v>11034195</v>
      </c>
      <c r="D73" s="1026">
        <v>0</v>
      </c>
    </row>
    <row r="74" spans="1:4" s="1027" customFormat="1" hidden="1" x14ac:dyDescent="0.35">
      <c r="A74" s="1016" t="s">
        <v>129</v>
      </c>
      <c r="B74" s="1140">
        <v>462767</v>
      </c>
      <c r="C74" s="1140">
        <v>462767</v>
      </c>
      <c r="D74" s="1026">
        <v>0</v>
      </c>
    </row>
    <row r="75" spans="1:4" hidden="1" x14ac:dyDescent="0.35">
      <c r="A75" s="1016" t="s">
        <v>2336</v>
      </c>
      <c r="B75" s="1140">
        <v>39773</v>
      </c>
      <c r="C75" s="1140">
        <v>39773</v>
      </c>
      <c r="D75" s="1026">
        <v>0</v>
      </c>
    </row>
    <row r="76" spans="1:4" hidden="1" x14ac:dyDescent="0.35">
      <c r="A76" s="1016" t="s">
        <v>1210</v>
      </c>
      <c r="B76" s="1140">
        <v>114450</v>
      </c>
      <c r="C76" s="1140">
        <v>114450</v>
      </c>
      <c r="D76" s="1026">
        <v>0</v>
      </c>
    </row>
    <row r="77" spans="1:4" hidden="1" x14ac:dyDescent="0.35">
      <c r="A77" s="1016" t="s">
        <v>2396</v>
      </c>
      <c r="B77" s="1140">
        <v>27120</v>
      </c>
      <c r="C77" s="1140">
        <v>27120</v>
      </c>
      <c r="D77" s="1026">
        <v>0</v>
      </c>
    </row>
    <row r="78" spans="1:4" hidden="1" x14ac:dyDescent="0.35">
      <c r="A78" s="1016" t="s">
        <v>1406</v>
      </c>
      <c r="B78" s="1140">
        <v>168305</v>
      </c>
      <c r="C78" s="1140">
        <v>168305</v>
      </c>
      <c r="D78" s="1026">
        <v>0</v>
      </c>
    </row>
    <row r="79" spans="1:4" hidden="1" x14ac:dyDescent="0.35">
      <c r="A79" s="1016" t="s">
        <v>3413</v>
      </c>
      <c r="B79" s="1140">
        <v>4145</v>
      </c>
      <c r="C79" s="1140">
        <v>4145</v>
      </c>
      <c r="D79" s="1026">
        <v>0</v>
      </c>
    </row>
    <row r="80" spans="1:4" hidden="1" x14ac:dyDescent="0.35">
      <c r="A80" s="1016" t="s">
        <v>397</v>
      </c>
      <c r="B80" s="1140">
        <v>225515</v>
      </c>
      <c r="C80" s="1140">
        <v>225515</v>
      </c>
      <c r="D80" s="1026">
        <v>0</v>
      </c>
    </row>
    <row r="81" spans="1:4" hidden="1" x14ac:dyDescent="0.35">
      <c r="A81" s="1016" t="s">
        <v>3431</v>
      </c>
      <c r="B81" s="1140">
        <v>25920</v>
      </c>
      <c r="C81" s="1140">
        <v>25920</v>
      </c>
      <c r="D81" s="1026">
        <v>0</v>
      </c>
    </row>
    <row r="82" spans="1:4" hidden="1" x14ac:dyDescent="0.35">
      <c r="A82" s="1016" t="s">
        <v>39</v>
      </c>
      <c r="B82" s="1140">
        <v>65000</v>
      </c>
      <c r="C82" s="1140">
        <v>65000</v>
      </c>
      <c r="D82" s="1026">
        <v>0</v>
      </c>
    </row>
    <row r="83" spans="1:4" hidden="1" x14ac:dyDescent="0.35">
      <c r="A83" s="1016" t="s">
        <v>3652</v>
      </c>
      <c r="B83" s="1140">
        <v>1223860</v>
      </c>
      <c r="C83" s="1140">
        <v>1223860</v>
      </c>
      <c r="D83" s="1026">
        <v>0</v>
      </c>
    </row>
    <row r="84" spans="1:4" hidden="1" x14ac:dyDescent="0.35">
      <c r="A84" s="1016" t="s">
        <v>2288</v>
      </c>
      <c r="B84" s="1140">
        <v>379598</v>
      </c>
      <c r="C84" s="1140">
        <v>379598</v>
      </c>
      <c r="D84" s="1026">
        <v>0</v>
      </c>
    </row>
    <row r="85" spans="1:4" hidden="1" x14ac:dyDescent="0.35">
      <c r="A85" s="1016" t="s">
        <v>3414</v>
      </c>
      <c r="B85" s="1140">
        <v>382000</v>
      </c>
      <c r="C85" s="1140">
        <v>382000</v>
      </c>
      <c r="D85" s="1026">
        <v>0</v>
      </c>
    </row>
    <row r="86" spans="1:4" hidden="1" x14ac:dyDescent="0.35">
      <c r="A86" s="1016" t="s">
        <v>467</v>
      </c>
      <c r="B86" s="1140">
        <v>3218295</v>
      </c>
      <c r="C86" s="1140">
        <v>3218295</v>
      </c>
      <c r="D86" s="1026">
        <v>0</v>
      </c>
    </row>
    <row r="87" spans="1:4" hidden="1" x14ac:dyDescent="0.35">
      <c r="A87" s="1016" t="s">
        <v>774</v>
      </c>
      <c r="B87" s="1140">
        <v>454645</v>
      </c>
      <c r="C87" s="1140">
        <v>454645</v>
      </c>
      <c r="D87" s="1026">
        <v>0</v>
      </c>
    </row>
    <row r="88" spans="1:4" hidden="1" x14ac:dyDescent="0.35">
      <c r="A88" s="1016" t="s">
        <v>6562</v>
      </c>
      <c r="B88" s="1140">
        <v>266073</v>
      </c>
      <c r="C88" s="1140">
        <v>266073</v>
      </c>
      <c r="D88" s="1026">
        <v>0</v>
      </c>
    </row>
    <row r="89" spans="1:4" hidden="1" x14ac:dyDescent="0.35">
      <c r="A89" s="1016" t="s">
        <v>1688</v>
      </c>
      <c r="B89" s="1140">
        <v>174105</v>
      </c>
      <c r="C89" s="1140">
        <v>174105</v>
      </c>
      <c r="D89" s="1026">
        <v>0</v>
      </c>
    </row>
    <row r="90" spans="1:4" hidden="1" x14ac:dyDescent="0.35">
      <c r="A90" s="1016" t="s">
        <v>7733</v>
      </c>
      <c r="B90" s="1140">
        <v>1459010</v>
      </c>
      <c r="C90" s="1140">
        <v>1459010</v>
      </c>
      <c r="D90" s="1026">
        <v>0</v>
      </c>
    </row>
    <row r="91" spans="1:4" hidden="1" x14ac:dyDescent="0.35">
      <c r="A91" s="1016" t="s">
        <v>18</v>
      </c>
      <c r="B91" s="1140">
        <v>150590</v>
      </c>
      <c r="C91" s="1140">
        <v>150590</v>
      </c>
      <c r="D91" s="1026">
        <v>0</v>
      </c>
    </row>
    <row r="92" spans="1:4" hidden="1" x14ac:dyDescent="0.35">
      <c r="A92" s="1016" t="s">
        <v>7177</v>
      </c>
      <c r="B92" s="1140">
        <v>650882</v>
      </c>
      <c r="C92" s="1140">
        <v>650882</v>
      </c>
      <c r="D92" s="1026">
        <v>0</v>
      </c>
    </row>
    <row r="93" spans="1:4" hidden="1" x14ac:dyDescent="0.35">
      <c r="A93" s="1016" t="s">
        <v>2243</v>
      </c>
      <c r="B93" s="1140">
        <v>450880</v>
      </c>
      <c r="C93" s="1140">
        <v>450880</v>
      </c>
      <c r="D93" s="1026">
        <v>0</v>
      </c>
    </row>
    <row r="94" spans="1:4" hidden="1" x14ac:dyDescent="0.35">
      <c r="A94" s="1016" t="s">
        <v>6575</v>
      </c>
      <c r="B94" s="1140">
        <v>2033111</v>
      </c>
      <c r="C94" s="1140">
        <v>2033111</v>
      </c>
      <c r="D94" s="1026">
        <v>0</v>
      </c>
    </row>
    <row r="95" spans="1:4" hidden="1" x14ac:dyDescent="0.35">
      <c r="A95" s="1016" t="s">
        <v>4924</v>
      </c>
      <c r="B95" s="1140">
        <v>262657</v>
      </c>
      <c r="C95" s="1140">
        <v>262657</v>
      </c>
      <c r="D95" s="1026">
        <v>0</v>
      </c>
    </row>
    <row r="96" spans="1:4" hidden="1" x14ac:dyDescent="0.35">
      <c r="A96" s="1016" t="s">
        <v>6706</v>
      </c>
      <c r="B96" s="1140"/>
      <c r="C96" s="1140"/>
      <c r="D96" s="1026">
        <v>0</v>
      </c>
    </row>
    <row r="97" spans="1:4" hidden="1" x14ac:dyDescent="0.35">
      <c r="A97" s="1016" t="s">
        <v>5095</v>
      </c>
      <c r="B97" s="1140">
        <v>246404</v>
      </c>
      <c r="C97" s="1140">
        <v>246404</v>
      </c>
      <c r="D97" s="1026">
        <v>0</v>
      </c>
    </row>
    <row r="98" spans="1:4" hidden="1" x14ac:dyDescent="0.35">
      <c r="A98" s="1016" t="s">
        <v>7825</v>
      </c>
      <c r="B98" s="1140">
        <v>319499</v>
      </c>
      <c r="C98" s="1140">
        <v>319499</v>
      </c>
      <c r="D98" s="1026">
        <v>0</v>
      </c>
    </row>
    <row r="99" spans="1:4" hidden="1" x14ac:dyDescent="0.35">
      <c r="A99" s="1016" t="s">
        <v>4854</v>
      </c>
      <c r="B99" s="1140">
        <v>15712</v>
      </c>
      <c r="C99" s="1140">
        <v>15712</v>
      </c>
      <c r="D99" s="1026">
        <v>0</v>
      </c>
    </row>
    <row r="100" spans="1:4" hidden="1" x14ac:dyDescent="0.35">
      <c r="A100" s="1016" t="s">
        <v>8000</v>
      </c>
      <c r="B100" s="1140">
        <v>8214710</v>
      </c>
      <c r="C100" s="1140">
        <v>8214710</v>
      </c>
      <c r="D100" s="1026">
        <v>0</v>
      </c>
    </row>
    <row r="101" spans="1:4" hidden="1" x14ac:dyDescent="0.35">
      <c r="A101" s="1016" t="s">
        <v>5274</v>
      </c>
      <c r="B101" s="1140">
        <v>862774</v>
      </c>
      <c r="C101" s="1140">
        <v>862774</v>
      </c>
      <c r="D101" s="1026">
        <v>0</v>
      </c>
    </row>
    <row r="102" spans="1:4" hidden="1" x14ac:dyDescent="0.35">
      <c r="A102" s="1016" t="s">
        <v>8032</v>
      </c>
      <c r="B102" s="1140">
        <v>3636139</v>
      </c>
      <c r="C102" s="1140">
        <v>3636139</v>
      </c>
      <c r="D102" s="1026">
        <v>0</v>
      </c>
    </row>
    <row r="103" spans="1:4" hidden="1" x14ac:dyDescent="0.35">
      <c r="A103" s="1016" t="s">
        <v>2109</v>
      </c>
      <c r="B103" s="1140">
        <v>2197189</v>
      </c>
      <c r="C103" s="1140">
        <v>2197189</v>
      </c>
      <c r="D103" s="1026">
        <v>0</v>
      </c>
    </row>
    <row r="104" spans="1:4" hidden="1" x14ac:dyDescent="0.35">
      <c r="A104" s="1016" t="s">
        <v>8156</v>
      </c>
      <c r="B104" s="1140">
        <v>714288</v>
      </c>
      <c r="C104" s="1140">
        <v>714288</v>
      </c>
      <c r="D104" s="1026">
        <v>0</v>
      </c>
    </row>
    <row r="105" spans="1:4" hidden="1" x14ac:dyDescent="0.35">
      <c r="A105" s="1016" t="s">
        <v>1404</v>
      </c>
      <c r="B105" s="1140">
        <v>5128605</v>
      </c>
      <c r="C105" s="1140">
        <v>5128605</v>
      </c>
      <c r="D105" s="1026">
        <v>0</v>
      </c>
    </row>
    <row r="106" spans="1:4" hidden="1" x14ac:dyDescent="0.35">
      <c r="A106" s="1016" t="s">
        <v>8653</v>
      </c>
      <c r="B106" s="1140">
        <v>2338299</v>
      </c>
      <c r="C106" s="1140">
        <v>2338299</v>
      </c>
      <c r="D106" s="1026">
        <v>0</v>
      </c>
    </row>
    <row r="107" spans="1:4" hidden="1" x14ac:dyDescent="0.35">
      <c r="A107" s="1016" t="s">
        <v>40</v>
      </c>
      <c r="B107" s="1140">
        <v>9536720</v>
      </c>
      <c r="C107" s="1140">
        <v>9536720</v>
      </c>
      <c r="D107" s="1026">
        <v>0</v>
      </c>
    </row>
    <row r="108" spans="1:4" hidden="1" x14ac:dyDescent="0.35">
      <c r="A108" s="1016" t="s">
        <v>1072</v>
      </c>
      <c r="B108" s="1140">
        <v>85300</v>
      </c>
      <c r="C108" s="1140">
        <v>85300</v>
      </c>
      <c r="D108" s="1026">
        <v>0</v>
      </c>
    </row>
    <row r="109" spans="1:4" hidden="1" x14ac:dyDescent="0.35">
      <c r="A109" s="1016" t="s">
        <v>1818</v>
      </c>
      <c r="B109" s="1140">
        <v>236720</v>
      </c>
      <c r="C109" s="1140">
        <v>236720</v>
      </c>
      <c r="D109" s="1026">
        <v>0</v>
      </c>
    </row>
    <row r="110" spans="1:4" hidden="1" x14ac:dyDescent="0.35">
      <c r="A110" s="1016" t="s">
        <v>14</v>
      </c>
      <c r="B110" s="1140">
        <v>53258</v>
      </c>
      <c r="C110" s="1140">
        <v>53258</v>
      </c>
      <c r="D110" s="1026">
        <v>0</v>
      </c>
    </row>
    <row r="111" spans="1:4" hidden="1" x14ac:dyDescent="0.35">
      <c r="A111" s="1016" t="s">
        <v>5779</v>
      </c>
      <c r="B111" s="1140">
        <v>20800</v>
      </c>
      <c r="C111" s="1140">
        <v>20800</v>
      </c>
      <c r="D111" s="1026">
        <v>0</v>
      </c>
    </row>
    <row r="112" spans="1:4" hidden="1" x14ac:dyDescent="0.35">
      <c r="A112" s="1016" t="s">
        <v>9615</v>
      </c>
      <c r="B112" s="1140">
        <v>69638</v>
      </c>
      <c r="C112" s="1140">
        <v>69638</v>
      </c>
      <c r="D112" s="1026">
        <v>0</v>
      </c>
    </row>
    <row r="113" spans="1:4" hidden="1" x14ac:dyDescent="0.35">
      <c r="A113" s="1016" t="s">
        <v>5862</v>
      </c>
      <c r="B113" s="1140">
        <v>317719</v>
      </c>
      <c r="C113" s="1140">
        <v>317719</v>
      </c>
      <c r="D113" s="1026">
        <v>0</v>
      </c>
    </row>
    <row r="114" spans="1:4" hidden="1" x14ac:dyDescent="0.35">
      <c r="A114" s="1016" t="s">
        <v>9877</v>
      </c>
      <c r="B114" s="1140">
        <v>5784400</v>
      </c>
      <c r="C114" s="1140">
        <v>5784400</v>
      </c>
      <c r="D114" s="1026">
        <v>0</v>
      </c>
    </row>
    <row r="115" spans="1:4" hidden="1" x14ac:dyDescent="0.35">
      <c r="A115" s="1077" t="s">
        <v>8483</v>
      </c>
      <c r="B115" s="1140">
        <v>3512320</v>
      </c>
      <c r="C115" s="1140">
        <v>3512320</v>
      </c>
      <c r="D115" s="1026">
        <v>0</v>
      </c>
    </row>
    <row r="116" spans="1:4" hidden="1" x14ac:dyDescent="0.35">
      <c r="A116" s="1077" t="s">
        <v>166</v>
      </c>
      <c r="B116" s="1140">
        <v>66000</v>
      </c>
      <c r="C116" s="1140">
        <v>66000</v>
      </c>
      <c r="D116" s="1083">
        <v>0</v>
      </c>
    </row>
    <row r="117" spans="1:4" hidden="1" x14ac:dyDescent="0.35">
      <c r="A117" s="1077" t="s">
        <v>9006</v>
      </c>
      <c r="B117" s="1140">
        <v>300000</v>
      </c>
      <c r="C117" s="1140">
        <v>300000</v>
      </c>
      <c r="D117" s="1026">
        <v>0</v>
      </c>
    </row>
    <row r="118" spans="1:4" hidden="1" x14ac:dyDescent="0.35">
      <c r="A118" s="1077" t="s">
        <v>180</v>
      </c>
      <c r="B118" s="1140">
        <v>1849080</v>
      </c>
      <c r="C118" s="1140">
        <v>1849080</v>
      </c>
      <c r="D118" s="1026">
        <v>0</v>
      </c>
    </row>
    <row r="119" spans="1:4" hidden="1" x14ac:dyDescent="0.35">
      <c r="A119" s="1077" t="s">
        <v>5731</v>
      </c>
      <c r="B119" s="1140">
        <v>57000</v>
      </c>
      <c r="C119" s="1140">
        <v>57000</v>
      </c>
      <c r="D119" s="1026">
        <v>0</v>
      </c>
    </row>
    <row r="120" spans="1:4" x14ac:dyDescent="0.35">
      <c r="A120" s="1016" t="s">
        <v>6157</v>
      </c>
      <c r="B120" s="1140">
        <v>126398</v>
      </c>
      <c r="C120" s="1140">
        <v>126398</v>
      </c>
      <c r="D120" s="1026">
        <v>0</v>
      </c>
    </row>
    <row r="121" spans="1:4" x14ac:dyDescent="0.35">
      <c r="A121" s="1016" t="s">
        <v>1222</v>
      </c>
      <c r="B121" s="1140">
        <v>1763405</v>
      </c>
      <c r="C121" s="1140">
        <v>1763405</v>
      </c>
      <c r="D121" s="1026">
        <v>0</v>
      </c>
    </row>
    <row r="122" spans="1:4" x14ac:dyDescent="0.35">
      <c r="A122" s="1016" t="s">
        <v>6303</v>
      </c>
      <c r="B122" s="1140">
        <v>64600</v>
      </c>
      <c r="C122" s="1140">
        <v>64600</v>
      </c>
      <c r="D122" s="1026">
        <v>0</v>
      </c>
    </row>
    <row r="123" spans="1:4" x14ac:dyDescent="0.35">
      <c r="A123" s="1016" t="s">
        <v>130</v>
      </c>
      <c r="B123" s="1140">
        <v>1701541</v>
      </c>
      <c r="C123" s="1140">
        <v>1701541</v>
      </c>
      <c r="D123" s="1026">
        <v>0</v>
      </c>
    </row>
    <row r="124" spans="1:4" x14ac:dyDescent="0.35">
      <c r="A124" s="1016" t="s">
        <v>2104</v>
      </c>
      <c r="B124" s="1140">
        <v>64441</v>
      </c>
      <c r="C124" s="1140">
        <v>64441</v>
      </c>
      <c r="D124" s="1026">
        <v>0</v>
      </c>
    </row>
    <row r="125" spans="1:4" x14ac:dyDescent="0.35">
      <c r="A125" s="1016" t="s">
        <v>2672</v>
      </c>
      <c r="B125" s="1140">
        <v>202856</v>
      </c>
      <c r="C125" s="1140">
        <v>202856</v>
      </c>
      <c r="D125" s="1026">
        <v>0</v>
      </c>
    </row>
    <row r="126" spans="1:4" x14ac:dyDescent="0.35">
      <c r="A126" s="1016" t="s">
        <v>6564</v>
      </c>
      <c r="B126" s="1140">
        <v>194736</v>
      </c>
      <c r="C126" s="1140">
        <v>194736</v>
      </c>
      <c r="D126" s="1026">
        <v>0</v>
      </c>
    </row>
    <row r="127" spans="1:4" x14ac:dyDescent="0.35">
      <c r="A127" s="1016" t="s">
        <v>82</v>
      </c>
      <c r="B127" s="1140">
        <v>773994</v>
      </c>
      <c r="C127" s="1140">
        <v>773994</v>
      </c>
      <c r="D127" s="1026">
        <v>0</v>
      </c>
    </row>
    <row r="128" spans="1:4" x14ac:dyDescent="0.35">
      <c r="A128" s="1016" t="s">
        <v>36</v>
      </c>
      <c r="B128" s="1140">
        <v>98941</v>
      </c>
      <c r="C128" s="1140">
        <v>98941</v>
      </c>
      <c r="D128" s="1026">
        <v>0</v>
      </c>
    </row>
    <row r="129" spans="1:4" x14ac:dyDescent="0.35">
      <c r="A129" s="1016" t="s">
        <v>677</v>
      </c>
      <c r="B129" s="1140">
        <v>652434</v>
      </c>
      <c r="C129" s="1140">
        <v>652434</v>
      </c>
      <c r="D129" s="1026">
        <v>0</v>
      </c>
    </row>
    <row r="130" spans="1:4" x14ac:dyDescent="0.35">
      <c r="A130" s="1016" t="s">
        <v>171</v>
      </c>
      <c r="B130" s="1140">
        <v>46541</v>
      </c>
      <c r="C130" s="1140">
        <v>46541</v>
      </c>
      <c r="D130" s="1026">
        <v>0</v>
      </c>
    </row>
    <row r="131" spans="1:4" x14ac:dyDescent="0.35">
      <c r="A131" s="1016" t="s">
        <v>160</v>
      </c>
      <c r="B131" s="1140">
        <v>51355</v>
      </c>
      <c r="C131" s="1140">
        <v>51355</v>
      </c>
      <c r="D131" s="1026">
        <v>0</v>
      </c>
    </row>
    <row r="132" spans="1:4" x14ac:dyDescent="0.35">
      <c r="A132" s="1016" t="s">
        <v>6779</v>
      </c>
      <c r="B132" s="1140">
        <v>324270</v>
      </c>
      <c r="C132" s="1140">
        <v>324270</v>
      </c>
      <c r="D132" s="1026">
        <v>0</v>
      </c>
    </row>
    <row r="133" spans="1:4" x14ac:dyDescent="0.35">
      <c r="A133" s="1016" t="s">
        <v>11</v>
      </c>
      <c r="B133" s="1140">
        <v>164487</v>
      </c>
      <c r="C133" s="1140">
        <v>164487</v>
      </c>
      <c r="D133" s="1026">
        <v>0</v>
      </c>
    </row>
    <row r="134" spans="1:4" x14ac:dyDescent="0.35">
      <c r="A134" s="1016" t="s">
        <v>6849</v>
      </c>
      <c r="B134" s="1140">
        <v>300000</v>
      </c>
      <c r="C134" s="1140">
        <v>300000</v>
      </c>
      <c r="D134" s="1026">
        <v>0</v>
      </c>
    </row>
    <row r="135" spans="1:4" x14ac:dyDescent="0.35">
      <c r="A135" s="1016" t="s">
        <v>7017</v>
      </c>
      <c r="B135" s="1140">
        <v>1069050</v>
      </c>
      <c r="C135" s="1140">
        <v>1069050</v>
      </c>
      <c r="D135" s="1026">
        <v>0</v>
      </c>
    </row>
    <row r="136" spans="1:4" x14ac:dyDescent="0.35">
      <c r="A136" s="1016" t="s">
        <v>6568</v>
      </c>
      <c r="B136" s="1140">
        <v>2116010</v>
      </c>
      <c r="C136" s="1140">
        <v>2116010</v>
      </c>
      <c r="D136" s="1026">
        <v>0</v>
      </c>
    </row>
    <row r="137" spans="1:4" x14ac:dyDescent="0.35">
      <c r="A137" s="1016" t="s">
        <v>3765</v>
      </c>
      <c r="B137" s="1140">
        <v>769824</v>
      </c>
      <c r="C137" s="1140">
        <v>769824</v>
      </c>
      <c r="D137" s="1026">
        <v>0</v>
      </c>
    </row>
    <row r="138" spans="1:4" x14ac:dyDescent="0.35">
      <c r="A138" s="1016" t="s">
        <v>5770</v>
      </c>
      <c r="B138" s="1140">
        <v>283131</v>
      </c>
      <c r="C138" s="1140">
        <v>283131</v>
      </c>
      <c r="D138" s="1026">
        <v>0</v>
      </c>
    </row>
    <row r="139" spans="1:4" x14ac:dyDescent="0.35">
      <c r="A139" s="1016" t="s">
        <v>5367</v>
      </c>
      <c r="B139" s="1140">
        <v>52679</v>
      </c>
      <c r="C139" s="1140">
        <v>52679</v>
      </c>
      <c r="D139" s="1026">
        <v>0</v>
      </c>
    </row>
    <row r="140" spans="1:4" x14ac:dyDescent="0.35">
      <c r="A140" s="1016" t="s">
        <v>5598</v>
      </c>
      <c r="B140" s="1140">
        <v>202398</v>
      </c>
      <c r="C140" s="1140">
        <v>202398</v>
      </c>
      <c r="D140" s="1026">
        <v>0</v>
      </c>
    </row>
    <row r="141" spans="1:4" x14ac:dyDescent="0.35">
      <c r="A141" s="1016" t="s">
        <v>5759</v>
      </c>
      <c r="B141" s="1140">
        <v>203382</v>
      </c>
      <c r="C141" s="1140">
        <v>203382</v>
      </c>
      <c r="D141" s="1026">
        <v>0</v>
      </c>
    </row>
    <row r="142" spans="1:4" x14ac:dyDescent="0.35">
      <c r="A142" s="1016" t="s">
        <v>12021</v>
      </c>
      <c r="B142" s="1140">
        <v>2387560</v>
      </c>
      <c r="C142" s="1140">
        <v>2500000</v>
      </c>
      <c r="D142" s="1026">
        <v>-112440</v>
      </c>
    </row>
    <row r="143" spans="1:4" x14ac:dyDescent="0.35">
      <c r="A143" s="1077" t="s">
        <v>12168</v>
      </c>
      <c r="B143" s="1140">
        <v>1044000</v>
      </c>
      <c r="C143" s="1140">
        <v>1000000</v>
      </c>
      <c r="D143" s="1026">
        <v>44000</v>
      </c>
    </row>
    <row r="144" spans="1:4" x14ac:dyDescent="0.35">
      <c r="A144" s="1077" t="s">
        <v>180</v>
      </c>
      <c r="B144" s="1140">
        <v>1343560</v>
      </c>
      <c r="C144" s="1140">
        <v>1500000</v>
      </c>
      <c r="D144" s="1026">
        <v>-156440</v>
      </c>
    </row>
    <row r="145" spans="1:4" x14ac:dyDescent="0.35">
      <c r="A145" s="1016" t="s">
        <v>75</v>
      </c>
      <c r="B145" s="1140">
        <v>13918</v>
      </c>
      <c r="C145" s="1140">
        <v>263918</v>
      </c>
      <c r="D145" s="1026">
        <v>-250000</v>
      </c>
    </row>
    <row r="146" spans="1:4" ht="24" thickBot="1" x14ac:dyDescent="0.4">
      <c r="A146" s="1016" t="s">
        <v>11205</v>
      </c>
      <c r="B146" s="1140">
        <v>6563280</v>
      </c>
      <c r="C146" s="1140">
        <v>10500000</v>
      </c>
      <c r="D146" s="1026">
        <v>-3936720</v>
      </c>
    </row>
    <row r="147" spans="1:4" ht="24" thickBot="1" x14ac:dyDescent="0.4">
      <c r="A147" s="1028" t="s">
        <v>45</v>
      </c>
      <c r="B147" s="1029">
        <v>266533469</v>
      </c>
      <c r="C147" s="1030">
        <v>258325811</v>
      </c>
      <c r="D147" s="1031">
        <v>8207658</v>
      </c>
    </row>
    <row r="148" spans="1:4" x14ac:dyDescent="0.35">
      <c r="A148"/>
      <c r="B148"/>
      <c r="C148"/>
      <c r="D148"/>
    </row>
    <row r="149" spans="1:4" x14ac:dyDescent="0.35">
      <c r="B149" s="1018"/>
      <c r="C149" s="1018"/>
      <c r="D149" s="1018"/>
    </row>
    <row r="150" spans="1:4" x14ac:dyDescent="0.35">
      <c r="B150" s="1018"/>
      <c r="C150" s="1018"/>
      <c r="D150" s="1018"/>
    </row>
    <row r="151" spans="1:4" x14ac:dyDescent="0.35">
      <c r="B151" s="1018"/>
      <c r="C151" s="1018"/>
      <c r="D151" s="1018"/>
    </row>
    <row r="152" spans="1:4" x14ac:dyDescent="0.35">
      <c r="B152" s="1018"/>
      <c r="C152" s="1018"/>
      <c r="D152" s="1018"/>
    </row>
    <row r="153" spans="1:4" x14ac:dyDescent="0.35">
      <c r="B153" s="1018"/>
      <c r="C153" s="1018"/>
      <c r="D153" s="1018"/>
    </row>
    <row r="154" spans="1:4" x14ac:dyDescent="0.35">
      <c r="B154" s="1018"/>
      <c r="C154" s="1018"/>
      <c r="D154" s="1018"/>
    </row>
    <row r="155" spans="1:4" x14ac:dyDescent="0.35">
      <c r="B155" s="1018"/>
      <c r="C155" s="1018"/>
      <c r="D155" s="1018"/>
    </row>
    <row r="156" spans="1:4" x14ac:dyDescent="0.35">
      <c r="B156" s="1018"/>
      <c r="C156" s="1018"/>
      <c r="D156" s="1018"/>
    </row>
    <row r="157" spans="1:4" x14ac:dyDescent="0.35">
      <c r="B157" s="1018"/>
      <c r="C157" s="1018"/>
      <c r="D157" s="1018"/>
    </row>
    <row r="158" spans="1:4" x14ac:dyDescent="0.35">
      <c r="B158" s="1018"/>
      <c r="C158" s="1018"/>
      <c r="D158" s="1018"/>
    </row>
    <row r="159" spans="1:4" x14ac:dyDescent="0.35">
      <c r="B159" s="1018"/>
      <c r="C159" s="1018"/>
      <c r="D159" s="1018"/>
    </row>
    <row r="160" spans="1:4" x14ac:dyDescent="0.35">
      <c r="B160" s="1018"/>
      <c r="C160" s="1018"/>
      <c r="D160" s="1018"/>
    </row>
    <row r="161" s="1018" customFormat="1" x14ac:dyDescent="0.35"/>
    <row r="162" s="1018" customFormat="1" x14ac:dyDescent="0.35"/>
    <row r="163" s="1018" customFormat="1" x14ac:dyDescent="0.35"/>
    <row r="164" s="1018" customFormat="1" x14ac:dyDescent="0.35"/>
    <row r="165" s="1018" customFormat="1" x14ac:dyDescent="0.35"/>
    <row r="166" s="1018" customFormat="1" x14ac:dyDescent="0.35"/>
    <row r="167" s="1018" customFormat="1" x14ac:dyDescent="0.35"/>
    <row r="168" s="1018" customFormat="1" x14ac:dyDescent="0.35"/>
    <row r="169" s="1018" customFormat="1" x14ac:dyDescent="0.35"/>
    <row r="170" s="1018" customFormat="1" x14ac:dyDescent="0.35"/>
    <row r="171" s="1018" customFormat="1" x14ac:dyDescent="0.35"/>
    <row r="172" s="1018" customFormat="1" x14ac:dyDescent="0.35"/>
    <row r="173" s="1018" customFormat="1" x14ac:dyDescent="0.35"/>
    <row r="174" s="1018" customFormat="1" x14ac:dyDescent="0.35"/>
    <row r="175" s="1018" customFormat="1" x14ac:dyDescent="0.35"/>
    <row r="176" s="1018" customFormat="1" x14ac:dyDescent="0.35"/>
    <row r="177" s="1018" customFormat="1" x14ac:dyDescent="0.35"/>
    <row r="178" s="1018" customFormat="1" x14ac:dyDescent="0.35"/>
    <row r="179" s="1018" customFormat="1" x14ac:dyDescent="0.35"/>
    <row r="180" s="1018" customFormat="1" x14ac:dyDescent="0.35"/>
    <row r="181" s="1018" customFormat="1" x14ac:dyDescent="0.35"/>
    <row r="182" s="1018" customFormat="1" x14ac:dyDescent="0.35"/>
    <row r="183" s="1018" customFormat="1" x14ac:dyDescent="0.35"/>
    <row r="184" s="1018" customFormat="1" x14ac:dyDescent="0.35"/>
    <row r="185" s="1018" customFormat="1" x14ac:dyDescent="0.35"/>
    <row r="186" s="1018" customFormat="1" x14ac:dyDescent="0.35"/>
    <row r="187" s="1018" customFormat="1" x14ac:dyDescent="0.35"/>
    <row r="188" s="1018" customFormat="1" x14ac:dyDescent="0.35"/>
    <row r="189" s="1018" customFormat="1" x14ac:dyDescent="0.35"/>
    <row r="190" s="1018" customFormat="1" x14ac:dyDescent="0.35"/>
    <row r="191" s="1018" customFormat="1" x14ac:dyDescent="0.35"/>
    <row r="192" s="1018" customFormat="1" x14ac:dyDescent="0.35"/>
    <row r="193" s="1018" customFormat="1" x14ac:dyDescent="0.35"/>
    <row r="194" s="1018" customFormat="1" x14ac:dyDescent="0.35"/>
    <row r="195" s="1018" customFormat="1" x14ac:dyDescent="0.35"/>
    <row r="196" s="1018" customFormat="1" x14ac:dyDescent="0.35"/>
    <row r="197" s="1018" customFormat="1" x14ac:dyDescent="0.35"/>
    <row r="198" s="1018" customFormat="1" x14ac:dyDescent="0.35"/>
    <row r="199" s="1018" customFormat="1" x14ac:dyDescent="0.35"/>
    <row r="200" s="1018" customFormat="1" x14ac:dyDescent="0.35"/>
    <row r="201" s="1018" customFormat="1" x14ac:dyDescent="0.35"/>
    <row r="202" s="1018" customFormat="1" x14ac:dyDescent="0.35"/>
    <row r="203" s="1018" customFormat="1" x14ac:dyDescent="0.35"/>
    <row r="204" s="1018" customFormat="1" x14ac:dyDescent="0.35"/>
    <row r="205" s="1018" customFormat="1" x14ac:dyDescent="0.35"/>
    <row r="206" s="1018" customFormat="1" x14ac:dyDescent="0.35"/>
    <row r="207" s="1018" customFormat="1" x14ac:dyDescent="0.35"/>
    <row r="208" s="1018" customFormat="1" x14ac:dyDescent="0.35"/>
    <row r="209" s="1018" customFormat="1" x14ac:dyDescent="0.35"/>
    <row r="210" s="1018" customFormat="1" x14ac:dyDescent="0.35"/>
    <row r="211" s="1018" customFormat="1" x14ac:dyDescent="0.35"/>
    <row r="212" s="1018" customFormat="1" x14ac:dyDescent="0.35"/>
    <row r="213" s="1018" customFormat="1" x14ac:dyDescent="0.35"/>
    <row r="214" s="1018" customFormat="1" x14ac:dyDescent="0.35"/>
    <row r="215" s="1018" customFormat="1" x14ac:dyDescent="0.35"/>
    <row r="216" s="1018" customFormat="1" x14ac:dyDescent="0.35"/>
    <row r="217" s="1018" customFormat="1" x14ac:dyDescent="0.35"/>
    <row r="218" s="1018" customFormat="1" x14ac:dyDescent="0.35"/>
    <row r="219" s="1018" customFormat="1" x14ac:dyDescent="0.35"/>
    <row r="220" s="1018" customFormat="1" x14ac:dyDescent="0.35"/>
    <row r="221" s="1018" customFormat="1" x14ac:dyDescent="0.35"/>
    <row r="222" s="1018" customFormat="1" x14ac:dyDescent="0.35"/>
    <row r="223" s="1018" customFormat="1" x14ac:dyDescent="0.35"/>
    <row r="224" s="1018" customFormat="1" x14ac:dyDescent="0.35"/>
    <row r="225" s="1018" customFormat="1" x14ac:dyDescent="0.35"/>
    <row r="226" s="1018" customFormat="1" x14ac:dyDescent="0.35"/>
    <row r="227" s="1018" customFormat="1" x14ac:dyDescent="0.35"/>
    <row r="228" s="1018" customFormat="1" x14ac:dyDescent="0.35"/>
    <row r="229" s="1018" customFormat="1" x14ac:dyDescent="0.35"/>
    <row r="230" s="1018" customFormat="1" x14ac:dyDescent="0.35"/>
    <row r="231" s="1018" customFormat="1" x14ac:dyDescent="0.35"/>
    <row r="232" s="1018" customFormat="1" x14ac:dyDescent="0.35"/>
    <row r="233" s="1018" customFormat="1" x14ac:dyDescent="0.35"/>
    <row r="234" s="1018" customFormat="1" x14ac:dyDescent="0.35"/>
    <row r="235" s="1018" customFormat="1" x14ac:dyDescent="0.35"/>
    <row r="236" s="1018" customFormat="1" x14ac:dyDescent="0.35"/>
    <row r="237" s="1018" customFormat="1" x14ac:dyDescent="0.35"/>
    <row r="238" s="1018" customFormat="1" x14ac:dyDescent="0.35"/>
    <row r="239" s="1018" customFormat="1" x14ac:dyDescent="0.35"/>
    <row r="240" s="1018" customFormat="1" x14ac:dyDescent="0.35"/>
    <row r="241" s="1018" customFormat="1" x14ac:dyDescent="0.35"/>
    <row r="242" s="1018" customFormat="1" x14ac:dyDescent="0.35"/>
    <row r="243" s="1018" customFormat="1" x14ac:dyDescent="0.35"/>
    <row r="244" s="1018" customFormat="1" x14ac:dyDescent="0.35"/>
    <row r="245" s="1018" customFormat="1" x14ac:dyDescent="0.35"/>
    <row r="246" s="1018" customFormat="1" x14ac:dyDescent="0.35"/>
    <row r="247" s="1018" customFormat="1" x14ac:dyDescent="0.35"/>
    <row r="248" s="1018" customFormat="1" x14ac:dyDescent="0.35"/>
    <row r="249" s="1018" customFormat="1" x14ac:dyDescent="0.35"/>
    <row r="250" s="1018" customFormat="1" x14ac:dyDescent="0.35"/>
    <row r="251" s="1018" customFormat="1" x14ac:dyDescent="0.35"/>
    <row r="252" s="1018" customFormat="1" x14ac:dyDescent="0.35"/>
    <row r="253" s="1018" customFormat="1" x14ac:dyDescent="0.35"/>
    <row r="254" s="1018" customFormat="1" x14ac:dyDescent="0.35"/>
    <row r="255" s="1018" customFormat="1" x14ac:dyDescent="0.35"/>
    <row r="256" s="1018" customFormat="1" x14ac:dyDescent="0.35"/>
    <row r="257" s="1018" customFormat="1" x14ac:dyDescent="0.35"/>
    <row r="258" s="1018" customFormat="1" x14ac:dyDescent="0.35"/>
    <row r="259" s="1018" customFormat="1" ht="24" thickBot="1" x14ac:dyDescent="0.4"/>
    <row r="260" s="1018" customFormat="1" ht="24" thickBot="1" x14ac:dyDescent="0.4"/>
    <row r="261" s="1018" customFormat="1" x14ac:dyDescent="0.35"/>
    <row r="262" s="1018" customFormat="1" x14ac:dyDescent="0.35"/>
    <row r="263" s="1018" customFormat="1" x14ac:dyDescent="0.35"/>
    <row r="264" s="1018" customFormat="1" x14ac:dyDescent="0.35"/>
    <row r="265" s="1018" customFormat="1" x14ac:dyDescent="0.35"/>
    <row r="266" s="1018" customFormat="1" x14ac:dyDescent="0.35"/>
    <row r="267" s="1018" customFormat="1" x14ac:dyDescent="0.35"/>
    <row r="268" s="1018" customFormat="1" x14ac:dyDescent="0.35"/>
    <row r="269" s="1018" customFormat="1" x14ac:dyDescent="0.35"/>
    <row r="270" s="1018" customFormat="1" x14ac:dyDescent="0.35"/>
    <row r="271" s="1018" customFormat="1" x14ac:dyDescent="0.35"/>
    <row r="272" s="1018" customFormat="1" ht="24" thickBot="1" x14ac:dyDescent="0.4"/>
    <row r="273" s="1018" customFormat="1" ht="24" thickBot="1" x14ac:dyDescent="0.4"/>
    <row r="274" s="1018" customFormat="1" x14ac:dyDescent="0.35"/>
    <row r="275" s="1018" customFormat="1" x14ac:dyDescent="0.35"/>
    <row r="276" s="1018" customFormat="1" x14ac:dyDescent="0.35"/>
    <row r="277" s="1018" customFormat="1" x14ac:dyDescent="0.35"/>
    <row r="278" s="1018" customFormat="1" x14ac:dyDescent="0.35"/>
    <row r="279" s="1018" customFormat="1" ht="24" thickBot="1" x14ac:dyDescent="0.4"/>
    <row r="280" s="1018" customFormat="1" ht="24" thickBot="1" x14ac:dyDescent="0.4"/>
    <row r="281" s="1018" customFormat="1" x14ac:dyDescent="0.35"/>
    <row r="282" s="1018" customFormat="1" x14ac:dyDescent="0.35"/>
    <row r="283" s="1018" customFormat="1" x14ac:dyDescent="0.35"/>
    <row r="284" s="1018" customFormat="1" x14ac:dyDescent="0.35"/>
    <row r="285" s="1018" customFormat="1" ht="24" thickBot="1" x14ac:dyDescent="0.4"/>
    <row r="286" s="1018" customFormat="1" ht="24" thickBot="1" x14ac:dyDescent="0.4"/>
    <row r="287" s="1018" customFormat="1" x14ac:dyDescent="0.35"/>
    <row r="288" s="1018" customFormat="1" x14ac:dyDescent="0.35"/>
    <row r="289" s="1018" customFormat="1" x14ac:dyDescent="0.35"/>
    <row r="290" s="1018" customFormat="1" x14ac:dyDescent="0.35"/>
    <row r="291" s="1018" customFormat="1" x14ac:dyDescent="0.35"/>
    <row r="292" s="1018" customFormat="1" x14ac:dyDescent="0.35"/>
    <row r="293" s="1018" customFormat="1" x14ac:dyDescent="0.35"/>
    <row r="294" s="1018" customFormat="1" x14ac:dyDescent="0.35"/>
    <row r="295" s="1018" customFormat="1" x14ac:dyDescent="0.35"/>
    <row r="296" s="1018" customFormat="1" x14ac:dyDescent="0.35"/>
    <row r="297" s="1018" customFormat="1" x14ac:dyDescent="0.35"/>
    <row r="298" s="1018" customFormat="1" x14ac:dyDescent="0.35"/>
    <row r="299" s="1018" customFormat="1" x14ac:dyDescent="0.35"/>
    <row r="300" s="1018" customFormat="1" x14ac:dyDescent="0.35"/>
    <row r="301" s="1018" customFormat="1" x14ac:dyDescent="0.35"/>
    <row r="302" s="1018" customFormat="1" x14ac:dyDescent="0.35"/>
    <row r="303" s="1018" customFormat="1" x14ac:dyDescent="0.35"/>
    <row r="304" s="1018" customFormat="1" x14ac:dyDescent="0.35"/>
    <row r="305" s="1018" customFormat="1" ht="24" thickBot="1" x14ac:dyDescent="0.4"/>
    <row r="306" s="1018" customFormat="1" ht="24" thickBot="1" x14ac:dyDescent="0.4"/>
    <row r="307" s="1018" customFormat="1" x14ac:dyDescent="0.35"/>
    <row r="308" s="1018" customFormat="1" x14ac:dyDescent="0.35"/>
    <row r="309" s="1018" customFormat="1" x14ac:dyDescent="0.35"/>
    <row r="310" s="1018" customFormat="1" x14ac:dyDescent="0.35"/>
    <row r="311" s="1018" customFormat="1" x14ac:dyDescent="0.35"/>
    <row r="312" s="1018" customFormat="1" x14ac:dyDescent="0.35"/>
    <row r="313" s="1018" customFormat="1" x14ac:dyDescent="0.35"/>
    <row r="314" s="1018" customFormat="1" x14ac:dyDescent="0.35"/>
    <row r="315" s="1018" customFormat="1" x14ac:dyDescent="0.35"/>
    <row r="316" s="1018" customFormat="1" x14ac:dyDescent="0.35"/>
    <row r="317" s="1018" customFormat="1" ht="24" thickBot="1" x14ac:dyDescent="0.4"/>
    <row r="318" s="1018" customFormat="1" ht="24" thickBot="1" x14ac:dyDescent="0.4"/>
    <row r="319" s="1018" customFormat="1" x14ac:dyDescent="0.35"/>
    <row r="320" s="1018" customFormat="1" x14ac:dyDescent="0.35"/>
    <row r="321" s="1018" customFormat="1" x14ac:dyDescent="0.35"/>
    <row r="322" s="1018" customFormat="1" x14ac:dyDescent="0.35"/>
    <row r="323" s="1018" customFormat="1" x14ac:dyDescent="0.35"/>
    <row r="324" s="1018" customFormat="1" x14ac:dyDescent="0.35"/>
    <row r="325" s="1018" customFormat="1" x14ac:dyDescent="0.35"/>
    <row r="326" s="1018" customFormat="1" x14ac:dyDescent="0.35"/>
    <row r="327" s="1018" customFormat="1" x14ac:dyDescent="0.35"/>
    <row r="328" s="1018" customFormat="1" x14ac:dyDescent="0.35"/>
    <row r="329" s="1018" customFormat="1" ht="24" thickBot="1" x14ac:dyDescent="0.4"/>
    <row r="330" s="1018" customFormat="1" ht="24" thickBot="1" x14ac:dyDescent="0.4"/>
    <row r="331" s="1018" customFormat="1" x14ac:dyDescent="0.35"/>
    <row r="332" s="1018" customFormat="1" x14ac:dyDescent="0.35"/>
    <row r="333" s="1018" customFormat="1" x14ac:dyDescent="0.35"/>
    <row r="334" s="1018" customFormat="1" x14ac:dyDescent="0.35"/>
    <row r="335" s="1018" customFormat="1" x14ac:dyDescent="0.35"/>
    <row r="336" s="1018" customFormat="1" x14ac:dyDescent="0.35"/>
    <row r="337" s="1018" customFormat="1" ht="24" thickBot="1" x14ac:dyDescent="0.4"/>
    <row r="338" s="1018" customFormat="1" ht="24" thickBot="1" x14ac:dyDescent="0.4"/>
    <row r="339" s="1018" customFormat="1" x14ac:dyDescent="0.35"/>
    <row r="340" s="1018" customFormat="1" ht="24" thickBot="1" x14ac:dyDescent="0.4"/>
    <row r="341" s="1018" customFormat="1" x14ac:dyDescent="0.35"/>
    <row r="342" s="1018" customFormat="1" x14ac:dyDescent="0.35"/>
    <row r="343" s="1018" customFormat="1" x14ac:dyDescent="0.35"/>
    <row r="344" s="1018" customFormat="1" x14ac:dyDescent="0.35"/>
    <row r="345" s="1018" customFormat="1" x14ac:dyDescent="0.35"/>
    <row r="346" s="1018" customFormat="1" x14ac:dyDescent="0.35"/>
    <row r="347" s="1018" customFormat="1" x14ac:dyDescent="0.35"/>
    <row r="348" s="1018" customFormat="1" x14ac:dyDescent="0.35"/>
    <row r="349" s="1018" customFormat="1" x14ac:dyDescent="0.35"/>
    <row r="350" s="1018" customFormat="1" x14ac:dyDescent="0.35"/>
    <row r="351" s="1018" customFormat="1" x14ac:dyDescent="0.35"/>
    <row r="352" s="1018" customFormat="1" x14ac:dyDescent="0.35"/>
    <row r="353" s="1018" customFormat="1" x14ac:dyDescent="0.35"/>
    <row r="354" s="1018" customFormat="1" x14ac:dyDescent="0.35"/>
    <row r="355" s="1018" customFormat="1" x14ac:dyDescent="0.35"/>
    <row r="356" s="1018" customFormat="1" x14ac:dyDescent="0.35"/>
    <row r="357" s="1018" customFormat="1" x14ac:dyDescent="0.35"/>
    <row r="358" s="1018" customFormat="1" ht="24" thickBot="1" x14ac:dyDescent="0.4"/>
    <row r="359" s="1018" customFormat="1" ht="24" thickBot="1" x14ac:dyDescent="0.4"/>
    <row r="360" s="1018" customFormat="1" x14ac:dyDescent="0.35"/>
    <row r="361" s="1018" customFormat="1" x14ac:dyDescent="0.35"/>
    <row r="362" s="1018" customFormat="1" x14ac:dyDescent="0.35"/>
    <row r="363" s="1018" customFormat="1" x14ac:dyDescent="0.35"/>
    <row r="364" s="1018" customFormat="1" x14ac:dyDescent="0.35"/>
    <row r="365" s="1018" customFormat="1" x14ac:dyDescent="0.35"/>
    <row r="366" s="1018" customFormat="1" ht="24" thickBot="1" x14ac:dyDescent="0.4"/>
    <row r="367" s="101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7" t="s">
        <v>1779</v>
      </c>
      <c r="E1" s="361"/>
      <c r="I1" s="361"/>
      <c r="AP1" s="101" t="s">
        <v>1779</v>
      </c>
    </row>
    <row r="3" spans="1:42" ht="15.75" thickBot="1" x14ac:dyDescent="0.3"/>
    <row r="4" spans="1:42" x14ac:dyDescent="0.25">
      <c r="A4" s="1262" t="s">
        <v>10423</v>
      </c>
      <c r="B4" s="1263"/>
      <c r="C4" s="1264"/>
      <c r="E4" s="1262" t="s">
        <v>8101</v>
      </c>
      <c r="F4" s="1263"/>
      <c r="G4" s="1264"/>
      <c r="I4" s="1262" t="s">
        <v>7153</v>
      </c>
      <c r="J4" s="1263"/>
      <c r="K4" s="1264"/>
      <c r="M4" s="1262" t="s">
        <v>6070</v>
      </c>
      <c r="N4" s="1263"/>
      <c r="O4" s="1264"/>
      <c r="Q4" s="1262" t="s">
        <v>5112</v>
      </c>
      <c r="R4" s="1263"/>
      <c r="S4" s="1264"/>
      <c r="U4" s="1262" t="s">
        <v>3693</v>
      </c>
      <c r="V4" s="1263"/>
      <c r="W4" s="1264"/>
      <c r="Y4" s="1262" t="s">
        <v>2663</v>
      </c>
      <c r="Z4" s="1263"/>
      <c r="AA4" s="1264"/>
      <c r="AC4" s="1290" t="s">
        <v>6072</v>
      </c>
      <c r="AD4" s="1291"/>
      <c r="AE4" s="1292"/>
      <c r="AG4" s="1281" t="s">
        <v>1092</v>
      </c>
      <c r="AH4" s="1282"/>
      <c r="AI4" s="1283"/>
    </row>
    <row r="5" spans="1:42" ht="21" customHeight="1" x14ac:dyDescent="0.25">
      <c r="A5" s="1265"/>
      <c r="B5" s="1266"/>
      <c r="C5" s="1267"/>
      <c r="E5" s="1265"/>
      <c r="F5" s="1266"/>
      <c r="G5" s="1267"/>
      <c r="I5" s="1265"/>
      <c r="J5" s="1266"/>
      <c r="K5" s="1267"/>
      <c r="M5" s="1265"/>
      <c r="N5" s="1266"/>
      <c r="O5" s="1267"/>
      <c r="Q5" s="1265"/>
      <c r="R5" s="1266"/>
      <c r="S5" s="1267"/>
      <c r="U5" s="1265"/>
      <c r="V5" s="1266"/>
      <c r="W5" s="1267"/>
      <c r="Y5" s="1265"/>
      <c r="Z5" s="1266"/>
      <c r="AA5" s="1267"/>
      <c r="AB5" s="3"/>
      <c r="AC5" s="1293"/>
      <c r="AD5" s="1294"/>
      <c r="AE5" s="1295"/>
      <c r="AG5" s="1281"/>
      <c r="AH5" s="1282"/>
      <c r="AI5" s="1283"/>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SUM(Posting!E17330:E17699)</f>
        <v>29879553</v>
      </c>
      <c r="C11" s="282">
        <f>SUM(Posting!F17330:F17699)</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SUM(Posting!E17700:E22837)</f>
        <v>24996085.583333336</v>
      </c>
      <c r="C12" s="282">
        <f>SUM(Posting!F17700:F22837)</f>
        <v>36739598</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SUM(Posting!B15267:B21855)</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147877542.9623656</v>
      </c>
      <c r="C19" s="285">
        <f>SUM(C7:C18)</f>
        <v>169966525</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22088982.037634403</v>
      </c>
      <c r="G21" s="712">
        <f>G19-F19</f>
        <v>46800541.815737337</v>
      </c>
      <c r="K21" s="712">
        <f>K19-J19</f>
        <v>15703108.030833334</v>
      </c>
      <c r="O21" s="3">
        <f>O19-N19</f>
        <v>12408423.384024575</v>
      </c>
      <c r="Z21" s="3"/>
    </row>
    <row r="22" spans="1:37" ht="15.75" x14ac:dyDescent="0.25">
      <c r="A22" s="1268"/>
      <c r="B22" s="1268"/>
      <c r="C22" s="1"/>
      <c r="G22" s="712"/>
      <c r="I22" s="1268" t="s">
        <v>7786</v>
      </c>
      <c r="J22" s="1268"/>
      <c r="K22" s="1">
        <v>2831635</v>
      </c>
      <c r="Q22" s="3">
        <f>O19-N19</f>
        <v>12408423.384024575</v>
      </c>
      <c r="U22" s="3"/>
      <c r="V22" s="3"/>
      <c r="Y22" s="3"/>
      <c r="AC22" s="3"/>
      <c r="AG22" s="3"/>
    </row>
    <row r="23" spans="1:37" ht="15.75" customHeight="1" x14ac:dyDescent="0.3">
      <c r="A23" s="1268"/>
      <c r="B23" s="1268"/>
      <c r="C23" s="1"/>
      <c r="E23" s="1269" t="s">
        <v>11527</v>
      </c>
      <c r="F23" s="1269"/>
      <c r="G23" s="1269"/>
      <c r="I23" s="1268" t="s">
        <v>7787</v>
      </c>
      <c r="J23" s="1268"/>
      <c r="K23" s="1">
        <v>476160</v>
      </c>
      <c r="Q23" s="1">
        <v>12408423</v>
      </c>
      <c r="S23" s="3"/>
      <c r="U23" s="1"/>
      <c r="Y23" s="1"/>
      <c r="AC23" s="1"/>
      <c r="AG23" s="1"/>
    </row>
    <row r="24" spans="1:37" ht="21" x14ac:dyDescent="0.25">
      <c r="A24" s="1268"/>
      <c r="B24" s="1268"/>
      <c r="C24" s="1"/>
      <c r="E24" s="1076" t="s">
        <v>897</v>
      </c>
      <c r="F24" s="1076" t="s">
        <v>3</v>
      </c>
      <c r="G24" s="1076" t="s">
        <v>4</v>
      </c>
      <c r="I24" s="1268" t="s">
        <v>8262</v>
      </c>
      <c r="J24" s="1268"/>
      <c r="K24" s="1">
        <v>2434251</v>
      </c>
    </row>
    <row r="25" spans="1:37" ht="18.75" x14ac:dyDescent="0.25">
      <c r="C25" s="3"/>
      <c r="E25" s="2" t="s">
        <v>11529</v>
      </c>
      <c r="F25" s="1041">
        <f ca="1">SUMIF(Posting!$B:$E,"Meezan Bank Head Office",Posting!$E:$E)</f>
        <v>19022255</v>
      </c>
      <c r="G25" s="1041">
        <f ca="1">SUMIF(Posting!$B:$F,"Meezan Bank Head Office",Posting!$F:$F)</f>
        <v>19830000</v>
      </c>
      <c r="K25" s="3">
        <f>K21-K22-K23-K24</f>
        <v>9961062.0308333337</v>
      </c>
    </row>
    <row r="26" spans="1:37" ht="18.75" x14ac:dyDescent="0.25">
      <c r="E26" s="2" t="s">
        <v>11528</v>
      </c>
      <c r="F26" s="1041">
        <f ca="1">SUMIF(Posting!$B:$E,"Saifee Hospital",Posting!$E:$E)</f>
        <v>2000330</v>
      </c>
      <c r="G26" s="1041">
        <f ca="1">SUMIF(Posting!$B:$F,"Saifee Hospital",Posting!$F:$F)</f>
        <v>2434251</v>
      </c>
    </row>
    <row r="27" spans="1:37" x14ac:dyDescent="0.25">
      <c r="B27" s="1"/>
      <c r="C27" s="3"/>
      <c r="G27" s="3"/>
      <c r="J27" s="1"/>
      <c r="K27" s="3">
        <f>K25+G21</f>
        <v>56761603.846570671</v>
      </c>
    </row>
    <row r="28" spans="1:37" ht="19.5" thickBot="1" x14ac:dyDescent="0.35">
      <c r="C28" s="3"/>
      <c r="E28" s="283" t="s">
        <v>11530</v>
      </c>
      <c r="F28" s="284">
        <f ca="1">F19-F25-F26</f>
        <v>131272370.60426268</v>
      </c>
      <c r="G28" s="285">
        <f ca="1">G19-G25-G26</f>
        <v>176831246.42000002</v>
      </c>
      <c r="K28" s="3"/>
    </row>
    <row r="29" spans="1:37" x14ac:dyDescent="0.25">
      <c r="F29" s="1"/>
      <c r="G29" s="3"/>
    </row>
    <row r="30" spans="1:37" ht="15.75" x14ac:dyDescent="0.25">
      <c r="B30" s="3"/>
      <c r="G30" s="712">
        <f ca="1">G28-F28</f>
        <v>45558875.815737337</v>
      </c>
    </row>
    <row r="32" spans="1:37" x14ac:dyDescent="0.25">
      <c r="F32" s="3"/>
    </row>
    <row r="37" spans="32:42" ht="15.75" thickBot="1" x14ac:dyDescent="0.3"/>
    <row r="38" spans="32:42" ht="15" customHeight="1" x14ac:dyDescent="0.25">
      <c r="AF38" s="1272" t="s">
        <v>2664</v>
      </c>
      <c r="AG38" s="1273"/>
      <c r="AH38" s="1273"/>
      <c r="AI38" s="1273"/>
      <c r="AJ38" s="1273"/>
      <c r="AK38" s="1273"/>
      <c r="AL38" s="1273"/>
      <c r="AM38" s="1273"/>
      <c r="AN38" s="1273"/>
      <c r="AO38" s="1273"/>
      <c r="AP38" s="1274"/>
    </row>
    <row r="39" spans="32:42" ht="15" customHeight="1" x14ac:dyDescent="0.25">
      <c r="AF39" s="1275"/>
      <c r="AG39" s="1276"/>
      <c r="AH39" s="1276"/>
      <c r="AI39" s="1276"/>
      <c r="AJ39" s="1276"/>
      <c r="AK39" s="1276"/>
      <c r="AL39" s="1276"/>
      <c r="AM39" s="1276"/>
      <c r="AN39" s="1276"/>
      <c r="AO39" s="1276"/>
      <c r="AP39" s="1277"/>
    </row>
    <row r="40" spans="32:42" ht="15.75" thickBot="1" x14ac:dyDescent="0.3">
      <c r="AF40" s="1278"/>
      <c r="AG40" s="1279"/>
      <c r="AH40" s="1279"/>
      <c r="AI40" s="1279"/>
      <c r="AJ40" s="1279"/>
      <c r="AK40" s="1279"/>
      <c r="AL40" s="1279"/>
      <c r="AM40" s="1279"/>
      <c r="AN40" s="1279"/>
      <c r="AO40" s="1279"/>
      <c r="AP40" s="1280"/>
    </row>
    <row r="41" spans="32:42" ht="14.45" customHeight="1" x14ac:dyDescent="0.25">
      <c r="AN41" s="1270" t="s">
        <v>2663</v>
      </c>
      <c r="AO41" s="1270"/>
      <c r="AP41" s="1270"/>
    </row>
    <row r="42" spans="32:42" ht="26.25" customHeight="1" x14ac:dyDescent="0.25">
      <c r="AN42" s="1271"/>
      <c r="AO42" s="1271"/>
      <c r="AP42" s="1271"/>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84" t="s">
        <v>1208</v>
      </c>
      <c r="AG58" s="1285"/>
      <c r="AH58" s="1286"/>
    </row>
    <row r="59" spans="32:42" ht="15" hidden="1" customHeight="1" x14ac:dyDescent="0.25">
      <c r="AF59" s="1287"/>
      <c r="AG59" s="1288"/>
      <c r="AH59" s="1289"/>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05" t="s">
        <v>5522</v>
      </c>
      <c r="B1" s="1305"/>
      <c r="C1" s="1305"/>
      <c r="D1" s="1305"/>
      <c r="E1" s="1305"/>
      <c r="F1" s="1305"/>
      <c r="G1" s="1305"/>
      <c r="H1" s="1305"/>
      <c r="I1" s="1305"/>
      <c r="J1" s="1305"/>
    </row>
    <row r="2" spans="1:11" x14ac:dyDescent="0.25">
      <c r="A2" s="1305"/>
      <c r="B2" s="1305"/>
      <c r="C2" s="1305"/>
      <c r="D2" s="1305"/>
      <c r="E2" s="1305"/>
      <c r="F2" s="1305"/>
      <c r="G2" s="1305"/>
      <c r="H2" s="1305"/>
      <c r="I2" s="1305"/>
      <c r="J2" s="1305"/>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304" t="s">
        <v>5531</v>
      </c>
      <c r="B11" s="1304"/>
      <c r="C11" s="1304"/>
      <c r="D11" s="1304"/>
    </row>
    <row r="12" spans="1:11" x14ac:dyDescent="0.25">
      <c r="A12" s="369" t="s">
        <v>5205</v>
      </c>
      <c r="B12" s="369" t="s">
        <v>944</v>
      </c>
      <c r="C12" s="369" t="s">
        <v>1209</v>
      </c>
      <c r="D12" s="369" t="s">
        <v>1907</v>
      </c>
      <c r="E12" s="3"/>
      <c r="G12" s="1306" t="s">
        <v>5532</v>
      </c>
      <c r="H12" s="1307"/>
      <c r="I12" s="1308"/>
      <c r="J12" s="379">
        <f>H9+I9+J9</f>
        <v>9658438.778794989</v>
      </c>
    </row>
    <row r="13" spans="1:11" x14ac:dyDescent="0.25">
      <c r="A13" s="2" t="s">
        <v>5206</v>
      </c>
      <c r="B13" s="15">
        <v>9323439</v>
      </c>
      <c r="C13" s="15">
        <v>9323439</v>
      </c>
      <c r="D13" s="15">
        <v>9605968</v>
      </c>
      <c r="G13" s="1306" t="s">
        <v>5533</v>
      </c>
      <c r="H13" s="1307"/>
      <c r="I13" s="1308"/>
      <c r="J13" s="379">
        <f>J31</f>
        <v>5549996</v>
      </c>
    </row>
    <row r="14" spans="1:11" x14ac:dyDescent="0.25">
      <c r="A14" s="2" t="s">
        <v>5207</v>
      </c>
      <c r="B14" s="15">
        <v>7575873</v>
      </c>
      <c r="C14" s="15">
        <v>7575873</v>
      </c>
      <c r="D14" s="15">
        <v>7805445</v>
      </c>
      <c r="G14" s="1306" t="s">
        <v>5534</v>
      </c>
      <c r="H14" s="1307"/>
      <c r="I14" s="1308"/>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309" t="s">
        <v>5535</v>
      </c>
      <c r="G18" s="1309"/>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304" t="s">
        <v>5539</v>
      </c>
      <c r="J22" s="1304"/>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72" t="s">
        <v>7956</v>
      </c>
      <c r="B40" s="1273"/>
      <c r="C40" s="1273"/>
      <c r="D40" s="1273"/>
      <c r="E40" s="1273"/>
      <c r="F40" s="1273"/>
      <c r="G40" s="1273"/>
      <c r="H40" s="1273"/>
      <c r="I40" s="1273"/>
      <c r="J40" s="1273"/>
      <c r="K40" s="1274"/>
    </row>
    <row r="41" spans="1:12" ht="15.75" thickBot="1" x14ac:dyDescent="0.3">
      <c r="A41" s="1278"/>
      <c r="B41" s="1279"/>
      <c r="C41" s="1279"/>
      <c r="D41" s="1279"/>
      <c r="E41" s="1279"/>
      <c r="F41" s="1279"/>
      <c r="G41" s="1279"/>
      <c r="H41" s="1279"/>
      <c r="I41" s="1279"/>
      <c r="J41" s="1279"/>
      <c r="K41" s="1280"/>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72" t="s">
        <v>7234</v>
      </c>
      <c r="B51" s="1273"/>
      <c r="C51" s="1273"/>
      <c r="D51" s="1273"/>
      <c r="E51" s="1273"/>
      <c r="F51" s="1273"/>
      <c r="G51" s="1273"/>
      <c r="H51" s="1273"/>
      <c r="I51" s="1273"/>
      <c r="J51" s="1273"/>
      <c r="K51" s="1274"/>
    </row>
    <row r="52" spans="1:14" ht="15.75" thickBot="1" x14ac:dyDescent="0.3">
      <c r="A52" s="1278"/>
      <c r="B52" s="1279"/>
      <c r="C52" s="1279"/>
      <c r="D52" s="1279"/>
      <c r="E52" s="1279"/>
      <c r="F52" s="1279"/>
      <c r="G52" s="1279"/>
      <c r="H52" s="1279"/>
      <c r="I52" s="1279"/>
      <c r="J52" s="1279"/>
      <c r="K52" s="1280"/>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75" t="s">
        <v>7235</v>
      </c>
      <c r="B59" s="1276"/>
      <c r="C59" s="1276"/>
      <c r="D59" s="1276"/>
      <c r="E59" s="1276"/>
      <c r="F59" s="1276"/>
      <c r="G59" s="1276"/>
      <c r="H59" s="1276"/>
      <c r="I59" s="1276"/>
      <c r="J59" s="1276"/>
      <c r="K59" s="1276"/>
      <c r="L59" s="982"/>
      <c r="M59" s="982"/>
    </row>
    <row r="60" spans="1:14" ht="15.75" customHeight="1" x14ac:dyDescent="0.25">
      <c r="A60" s="1302"/>
      <c r="B60" s="1303"/>
      <c r="C60" s="1303"/>
      <c r="D60" s="1303"/>
      <c r="E60" s="1303"/>
      <c r="F60" s="1303"/>
      <c r="G60" s="1303"/>
      <c r="H60" s="1303"/>
      <c r="I60" s="1303"/>
      <c r="J60" s="1303"/>
      <c r="K60" s="1303"/>
      <c r="L60" s="982"/>
      <c r="M60" s="982"/>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4"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4652000</v>
      </c>
    </row>
    <row r="64" spans="1:14" x14ac:dyDescent="0.25">
      <c r="H64" s="377" t="s">
        <v>5530</v>
      </c>
      <c r="I64" s="291">
        <f>I62-I63</f>
        <v>812196.33017500024</v>
      </c>
      <c r="J64" s="291">
        <f>J62-J63</f>
        <v>811417.33017500024</v>
      </c>
      <c r="K64" s="291">
        <f>K62-K63</f>
        <v>853111.37048333418</v>
      </c>
      <c r="M64" s="3"/>
      <c r="N64" s="3"/>
    </row>
    <row r="65" spans="1:20" ht="15.75" thickBot="1" x14ac:dyDescent="0.3">
      <c r="L65" s="3"/>
      <c r="M65" s="3"/>
    </row>
    <row r="66" spans="1:20" ht="15.75" thickBot="1" x14ac:dyDescent="0.3">
      <c r="E66" s="1299" t="s">
        <v>10508</v>
      </c>
      <c r="F66" s="1300"/>
      <c r="G66" s="1301"/>
      <c r="H66" s="377"/>
      <c r="I66" s="291">
        <v>811417</v>
      </c>
      <c r="J66" s="291">
        <v>811417</v>
      </c>
      <c r="K66" s="291">
        <v>811417</v>
      </c>
      <c r="L66" s="3"/>
      <c r="M66" s="3"/>
    </row>
    <row r="67" spans="1:20" x14ac:dyDescent="0.25">
      <c r="L67" s="3"/>
    </row>
    <row r="68" spans="1:20" s="946" customFormat="1" ht="21.75" customHeight="1" x14ac:dyDescent="0.25">
      <c r="G68" s="964"/>
      <c r="H68" s="979" t="s">
        <v>10509</v>
      </c>
      <c r="I68" s="981" t="s">
        <v>2646</v>
      </c>
      <c r="J68" s="981" t="s">
        <v>2646</v>
      </c>
      <c r="K68" s="981" t="s">
        <v>2646</v>
      </c>
      <c r="L68" s="965">
        <f>K64-K66</f>
        <v>41694.370483334176</v>
      </c>
      <c r="M68" s="965"/>
      <c r="N68" s="964"/>
      <c r="O68" s="964"/>
      <c r="P68" s="964"/>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2" t="s">
        <v>8244</v>
      </c>
      <c r="B74" s="1273"/>
      <c r="C74" s="1273"/>
      <c r="D74" s="1273"/>
      <c r="E74" s="1273"/>
      <c r="F74" s="1273"/>
      <c r="G74" s="1273"/>
      <c r="H74" s="1273"/>
      <c r="I74" s="1273"/>
      <c r="J74" s="1273"/>
      <c r="K74" s="1273"/>
      <c r="L74" s="1274"/>
    </row>
    <row r="75" spans="1:20" ht="15.75" customHeight="1" thickBot="1" x14ac:dyDescent="0.3">
      <c r="A75" s="1278"/>
      <c r="B75" s="1279"/>
      <c r="C75" s="1279"/>
      <c r="D75" s="1279"/>
      <c r="E75" s="1279"/>
      <c r="F75" s="1279"/>
      <c r="G75" s="1279"/>
      <c r="H75" s="1279"/>
      <c r="I75" s="1279"/>
      <c r="J75" s="1279"/>
      <c r="K75" s="1279"/>
      <c r="L75" s="1280"/>
      <c r="M75" s="3"/>
    </row>
    <row r="76" spans="1:20" ht="45" x14ac:dyDescent="0.25">
      <c r="A76" s="311" t="s">
        <v>5205</v>
      </c>
      <c r="B76" s="311" t="s">
        <v>3</v>
      </c>
      <c r="C76" s="311" t="s">
        <v>561</v>
      </c>
      <c r="D76" s="311" t="s">
        <v>5523</v>
      </c>
      <c r="E76" s="677" t="s">
        <v>10645</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6" customFormat="1" ht="30" x14ac:dyDescent="0.25">
      <c r="I78" s="980" t="s">
        <v>6042</v>
      </c>
      <c r="J78" s="521">
        <f>Receiving!I139</f>
        <v>11609683</v>
      </c>
      <c r="K78" s="521">
        <f>Receiving!N139</f>
        <v>9500000</v>
      </c>
      <c r="L78" s="375">
        <f>Receiving!D139</f>
        <v>3770000</v>
      </c>
    </row>
    <row r="79" spans="1:20" s="946" customFormat="1" ht="30" x14ac:dyDescent="0.25">
      <c r="I79" s="980" t="s">
        <v>5530</v>
      </c>
      <c r="J79" s="521">
        <f>J77-J78</f>
        <v>1689607.3391933218</v>
      </c>
      <c r="K79" s="521">
        <f>K77-K78</f>
        <v>3799290.3391933218</v>
      </c>
      <c r="L79" s="521">
        <f>L77-L78</f>
        <v>9932299.1373506952</v>
      </c>
      <c r="O79" s="964"/>
      <c r="P79" s="964"/>
      <c r="Q79" s="964"/>
      <c r="T79" s="965"/>
    </row>
    <row r="80" spans="1:20" x14ac:dyDescent="0.25">
      <c r="N80" s="1"/>
      <c r="O80" s="1"/>
      <c r="P80" s="1"/>
    </row>
    <row r="81" spans="1:17" x14ac:dyDescent="0.25">
      <c r="N81" s="1"/>
      <c r="O81" s="1"/>
      <c r="P81" s="1"/>
    </row>
    <row r="82" spans="1:17" s="946" customFormat="1" ht="26.25" customHeight="1" x14ac:dyDescent="0.25">
      <c r="C82" s="1296" t="s">
        <v>10607</v>
      </c>
      <c r="D82" s="1297"/>
      <c r="E82" s="1297"/>
      <c r="F82" s="1297"/>
      <c r="G82" s="1297"/>
      <c r="H82" s="1298"/>
      <c r="I82" s="993"/>
      <c r="J82" s="993">
        <f>19830000/3</f>
        <v>6610000</v>
      </c>
      <c r="K82" s="993">
        <f>19830000/3</f>
        <v>6610000</v>
      </c>
      <c r="L82" s="993">
        <f>19830000/3</f>
        <v>6610000</v>
      </c>
      <c r="M82" s="965"/>
    </row>
    <row r="83" spans="1:17" x14ac:dyDescent="0.25">
      <c r="M83" s="3"/>
    </row>
    <row r="84" spans="1:17" s="946" customFormat="1" ht="26.25" customHeight="1" x14ac:dyDescent="0.25">
      <c r="C84" s="1296" t="s">
        <v>10646</v>
      </c>
      <c r="D84" s="1297"/>
      <c r="E84" s="1297"/>
      <c r="F84" s="1297"/>
      <c r="G84" s="1297"/>
      <c r="H84" s="1298"/>
      <c r="I84" s="984"/>
      <c r="J84" s="521">
        <f>3221500/3</f>
        <v>1073833.3333333333</v>
      </c>
      <c r="K84" s="521">
        <f>3221500/3</f>
        <v>1073833.3333333333</v>
      </c>
      <c r="L84" s="521">
        <f>3221500/3</f>
        <v>1073833.3333333333</v>
      </c>
      <c r="M84" s="965"/>
    </row>
    <row r="85" spans="1:17" x14ac:dyDescent="0.25">
      <c r="M85" s="3"/>
    </row>
    <row r="86" spans="1:17" s="946" customFormat="1" ht="21.75" customHeight="1" x14ac:dyDescent="0.25">
      <c r="G86" s="964"/>
      <c r="H86" s="964"/>
      <c r="I86" s="979" t="s">
        <v>10509</v>
      </c>
      <c r="J86" s="981">
        <f>J79-J82-J84</f>
        <v>-5994225.9941400113</v>
      </c>
      <c r="K86" s="981">
        <f>K79-K82-K84</f>
        <v>-3884542.9941400113</v>
      </c>
      <c r="L86" s="981">
        <f>L79-L82-L84</f>
        <v>2248465.8040173622</v>
      </c>
      <c r="N86" s="990">
        <f>L86+K86+J86</f>
        <v>-7630303.1842626603</v>
      </c>
      <c r="O86" s="964"/>
      <c r="P86" s="964"/>
      <c r="Q86" s="964"/>
    </row>
    <row r="87" spans="1:17" x14ac:dyDescent="0.25">
      <c r="N87" s="1"/>
      <c r="O87" s="1"/>
      <c r="P87" s="1"/>
    </row>
    <row r="88" spans="1:17" ht="15.75" thickBot="1" x14ac:dyDescent="0.3">
      <c r="N88" s="1"/>
      <c r="O88" s="1"/>
      <c r="P88" s="1"/>
    </row>
    <row r="89" spans="1:17" x14ac:dyDescent="0.25">
      <c r="A89" s="1272" t="s">
        <v>10510</v>
      </c>
      <c r="B89" s="1273"/>
      <c r="C89" s="1273"/>
      <c r="D89" s="1273"/>
      <c r="E89" s="1273"/>
      <c r="F89" s="1273"/>
      <c r="G89" s="1273"/>
      <c r="H89" s="1273"/>
      <c r="I89" s="1273"/>
      <c r="J89" s="1273"/>
      <c r="K89" s="1274"/>
      <c r="L89" s="3"/>
      <c r="M89" s="3"/>
    </row>
    <row r="90" spans="1:17" ht="15.75" thickBot="1" x14ac:dyDescent="0.3">
      <c r="A90" s="1278"/>
      <c r="B90" s="1279"/>
      <c r="C90" s="1279"/>
      <c r="D90" s="1279"/>
      <c r="E90" s="1279"/>
      <c r="F90" s="1279"/>
      <c r="G90" s="1279"/>
      <c r="H90" s="1279"/>
      <c r="I90" s="1279"/>
      <c r="J90" s="1279"/>
      <c r="K90" s="1280"/>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10511</v>
      </c>
      <c r="B92" s="375">
        <f>'Main Summary'!B19</f>
        <v>147877542.9623656</v>
      </c>
      <c r="C92" s="375">
        <f>'Main Summary'!C19</f>
        <v>169966525</v>
      </c>
      <c r="D92" s="375">
        <f>C92-B92</f>
        <v>22088982.037634403</v>
      </c>
      <c r="E92" s="375"/>
      <c r="F92" s="375"/>
      <c r="G92" s="520"/>
      <c r="H92" s="521">
        <f>D92-E92+F92-G92</f>
        <v>22088982.037634403</v>
      </c>
      <c r="I92" s="375">
        <f>H92*33%</f>
        <v>7289364.0724193528</v>
      </c>
      <c r="J92" s="375">
        <f>H92*33%</f>
        <v>7289364.0724193528</v>
      </c>
      <c r="K92" s="375">
        <f>H92*34%</f>
        <v>7510253.8927956978</v>
      </c>
      <c r="L92" s="3"/>
      <c r="Q92" s="3"/>
    </row>
    <row r="93" spans="1:17" ht="30" x14ac:dyDescent="0.25">
      <c r="H93" s="376" t="s">
        <v>6042</v>
      </c>
      <c r="I93" s="291">
        <f>Receiving!I125</f>
        <v>2000000</v>
      </c>
      <c r="J93" s="291">
        <f>Receiving!N125</f>
        <v>0</v>
      </c>
      <c r="K93" s="15">
        <f>Receiving!D125</f>
        <v>250000</v>
      </c>
    </row>
    <row r="94" spans="1:17" ht="30" x14ac:dyDescent="0.25">
      <c r="H94" s="376" t="s">
        <v>5530</v>
      </c>
      <c r="I94" s="291">
        <f>I92-I93</f>
        <v>5289364.0724193528</v>
      </c>
      <c r="J94" s="291">
        <f t="shared" ref="J94:K94" si="5">J92-J93</f>
        <v>7289364.0724193528</v>
      </c>
      <c r="K94" s="291">
        <f t="shared" si="5"/>
        <v>7260253.8927956978</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30" t="s">
        <v>9610</v>
      </c>
      <c r="C1" s="1331"/>
      <c r="D1" s="1331"/>
      <c r="E1" s="1332"/>
      <c r="G1" s="1317" t="s">
        <v>11523</v>
      </c>
      <c r="H1" s="1318"/>
      <c r="I1" s="1318"/>
      <c r="J1" s="1319"/>
      <c r="L1" s="1338" t="s">
        <v>9610</v>
      </c>
      <c r="M1" s="1339"/>
      <c r="N1" s="1339"/>
      <c r="O1" s="1340"/>
      <c r="S1" s="1330" t="s">
        <v>9610</v>
      </c>
      <c r="T1" s="1331"/>
      <c r="U1" s="1331"/>
      <c r="V1" s="1332"/>
    </row>
    <row r="2" spans="2:22" ht="21" x14ac:dyDescent="0.35">
      <c r="B2" s="1333" t="s">
        <v>10510</v>
      </c>
      <c r="C2" s="1334"/>
      <c r="D2" s="1334"/>
      <c r="E2" s="1335"/>
      <c r="G2" s="1317" t="s">
        <v>11522</v>
      </c>
      <c r="H2" s="1318"/>
      <c r="I2" s="1318"/>
      <c r="J2" s="1319"/>
      <c r="L2" s="1333" t="s">
        <v>8244</v>
      </c>
      <c r="M2" s="1334"/>
      <c r="N2" s="1334"/>
      <c r="O2" s="1335"/>
      <c r="S2" s="1333" t="s">
        <v>7235</v>
      </c>
      <c r="T2" s="1334"/>
      <c r="U2" s="1334"/>
      <c r="V2" s="1335"/>
    </row>
    <row r="3" spans="2:22" ht="19.5" thickBot="1" x14ac:dyDescent="0.35">
      <c r="B3" s="947"/>
      <c r="C3" s="4"/>
      <c r="D3" s="4"/>
      <c r="E3" s="948"/>
      <c r="G3" s="947"/>
      <c r="H3" s="4"/>
      <c r="I3" s="4"/>
      <c r="J3" s="948"/>
      <c r="L3" s="947"/>
      <c r="M3" s="4"/>
      <c r="N3" s="4"/>
      <c r="O3" s="948"/>
      <c r="S3" s="947"/>
      <c r="T3" s="4"/>
      <c r="U3" s="4"/>
      <c r="V3" s="948"/>
    </row>
    <row r="4" spans="2:22" ht="21.75" thickBot="1" x14ac:dyDescent="0.4">
      <c r="B4" s="1313" t="s">
        <v>9603</v>
      </c>
      <c r="C4" s="1314"/>
      <c r="D4" s="1314"/>
      <c r="E4" s="949">
        <f>'Main Summary'!B19</f>
        <v>147877542.9623656</v>
      </c>
      <c r="G4" s="1317" t="s">
        <v>11524</v>
      </c>
      <c r="H4" s="1318"/>
      <c r="I4" s="1318"/>
      <c r="J4" s="1319"/>
      <c r="L4" s="1313" t="s">
        <v>9603</v>
      </c>
      <c r="M4" s="1314"/>
      <c r="N4" s="1314"/>
      <c r="O4" s="949">
        <f ca="1">'Main Summary'!F19-J5-J10</f>
        <v>137668700.60426268</v>
      </c>
      <c r="S4" s="1313" t="s">
        <v>9603</v>
      </c>
      <c r="T4" s="1314"/>
      <c r="U4" s="1314"/>
      <c r="V4" s="949">
        <f>'Main Summary'!J19</f>
        <v>66512286.479166672</v>
      </c>
    </row>
    <row r="5" spans="2:22" ht="19.5" thickBot="1" x14ac:dyDescent="0.35">
      <c r="B5" s="1313" t="s">
        <v>9604</v>
      </c>
      <c r="C5" s="1314"/>
      <c r="D5" s="1314"/>
      <c r="E5" s="949">
        <f>'Main Summary'!C19</f>
        <v>169966525</v>
      </c>
      <c r="G5" s="1313" t="s">
        <v>9603</v>
      </c>
      <c r="H5" s="1314"/>
      <c r="I5" s="1314"/>
      <c r="J5" s="1054">
        <f ca="1">SUMIF(Posting!$B1:$E17316,"Meezan Bank Head Office",Posting!$E1:$E17316)</f>
        <v>13034925</v>
      </c>
      <c r="L5" s="1313" t="s">
        <v>9604</v>
      </c>
      <c r="M5" s="1314"/>
      <c r="N5" s="1314"/>
      <c r="O5" s="949">
        <f ca="1">'Main Summary'!G19-J6-J11</f>
        <v>176831246.42000002</v>
      </c>
      <c r="S5" s="1313" t="s">
        <v>9604</v>
      </c>
      <c r="T5" s="1314"/>
      <c r="U5" s="1314"/>
      <c r="V5" s="949">
        <f>'Main Summary'!K19</f>
        <v>82215394.510000005</v>
      </c>
    </row>
    <row r="6" spans="2:22" ht="18.75" x14ac:dyDescent="0.3">
      <c r="B6" s="1313" t="s">
        <v>2636</v>
      </c>
      <c r="C6" s="1314"/>
      <c r="D6" s="1314"/>
      <c r="E6" s="949">
        <f>E5-E4</f>
        <v>22088982.037634403</v>
      </c>
      <c r="G6" s="1313" t="s">
        <v>9604</v>
      </c>
      <c r="H6" s="1314"/>
      <c r="I6" s="1314"/>
      <c r="J6" s="1039">
        <f ca="1">SUMIF(Posting!$B1:$F17316,"Meezan Bank Head Office",Posting!$F1:$F17316)</f>
        <v>19830000</v>
      </c>
      <c r="L6" s="1313" t="s">
        <v>2636</v>
      </c>
      <c r="M6" s="1314"/>
      <c r="N6" s="1314"/>
      <c r="O6" s="949">
        <f ca="1">O5-O4</f>
        <v>39162545.815737337</v>
      </c>
      <c r="S6" s="1313" t="s">
        <v>2636</v>
      </c>
      <c r="T6" s="1314"/>
      <c r="U6" s="1314"/>
      <c r="V6" s="949">
        <f>V5-V4</f>
        <v>15703108.030833334</v>
      </c>
    </row>
    <row r="7" spans="2:22" ht="18.75" x14ac:dyDescent="0.3">
      <c r="B7" s="1313"/>
      <c r="C7" s="1314"/>
      <c r="D7" s="1314"/>
      <c r="E7" s="949"/>
      <c r="G7" s="1313" t="s">
        <v>2636</v>
      </c>
      <c r="H7" s="1314"/>
      <c r="I7" s="1314"/>
      <c r="J7" s="949">
        <f ca="1">J6-J5</f>
        <v>6795075</v>
      </c>
      <c r="L7" s="1313"/>
      <c r="M7" s="1314"/>
      <c r="N7" s="1314"/>
      <c r="O7" s="949"/>
      <c r="S7" s="1313"/>
      <c r="T7" s="1314"/>
      <c r="U7" s="1314"/>
      <c r="V7" s="949"/>
    </row>
    <row r="8" spans="2:22" ht="19.5" thickBot="1" x14ac:dyDescent="0.35">
      <c r="B8" s="1315" t="s">
        <v>11166</v>
      </c>
      <c r="C8" s="1316"/>
      <c r="D8" s="1316"/>
      <c r="E8" s="949"/>
      <c r="G8" s="1313"/>
      <c r="H8" s="1314"/>
      <c r="I8" s="1314"/>
      <c r="J8" s="949"/>
      <c r="L8" s="1315" t="s">
        <v>11166</v>
      </c>
      <c r="M8" s="1316"/>
      <c r="N8" s="1316"/>
      <c r="O8" s="949"/>
      <c r="S8" s="1313" t="s">
        <v>9605</v>
      </c>
      <c r="T8" s="1314"/>
      <c r="U8" s="1314"/>
      <c r="V8" s="949">
        <v>300000</v>
      </c>
    </row>
    <row r="9" spans="2:22" ht="21.75" thickBot="1" x14ac:dyDescent="0.4">
      <c r="B9" s="1313" t="s">
        <v>9607</v>
      </c>
      <c r="C9" s="1314"/>
      <c r="D9" s="1314"/>
      <c r="E9" s="950"/>
      <c r="G9" s="1317" t="s">
        <v>11525</v>
      </c>
      <c r="H9" s="1318"/>
      <c r="I9" s="1318"/>
      <c r="J9" s="1319"/>
      <c r="L9" s="1313" t="s">
        <v>9607</v>
      </c>
      <c r="M9" s="1314"/>
      <c r="N9" s="1314"/>
      <c r="O9" s="950">
        <v>526260</v>
      </c>
      <c r="S9" s="1313" t="s">
        <v>9606</v>
      </c>
      <c r="T9" s="1314"/>
      <c r="U9" s="1314"/>
      <c r="V9" s="949">
        <v>526260</v>
      </c>
    </row>
    <row r="10" spans="2:22" s="946" customFormat="1" ht="19.5" thickBot="1" x14ac:dyDescent="0.35">
      <c r="B10" s="1313"/>
      <c r="C10" s="1314"/>
      <c r="D10" s="1314"/>
      <c r="E10" s="950"/>
      <c r="G10" s="1313" t="s">
        <v>9603</v>
      </c>
      <c r="H10" s="1314"/>
      <c r="I10" s="1314"/>
      <c r="J10" s="1054">
        <f ca="1">SUMIF(Posting!$B1:$E17316,"Saifee Hospital",Posting!$E1:$E17316)</f>
        <v>1591330</v>
      </c>
      <c r="L10" s="1313"/>
      <c r="M10" s="1314"/>
      <c r="N10" s="1314"/>
      <c r="O10" s="950"/>
      <c r="S10" s="1313" t="s">
        <v>9607</v>
      </c>
      <c r="T10" s="1314"/>
      <c r="U10" s="1314"/>
      <c r="V10" s="950">
        <v>1314656</v>
      </c>
    </row>
    <row r="11" spans="2:22" ht="18.75" x14ac:dyDescent="0.3">
      <c r="B11" s="1315" t="s">
        <v>2636</v>
      </c>
      <c r="C11" s="1316"/>
      <c r="D11" s="1316"/>
      <c r="E11" s="949">
        <f>E9+E6</f>
        <v>22088982.037634403</v>
      </c>
      <c r="G11" s="1313" t="s">
        <v>9604</v>
      </c>
      <c r="H11" s="1314"/>
      <c r="I11" s="1314"/>
      <c r="J11" s="1039">
        <f ca="1">SUMIF(Posting!$B1:$F17316,"Saifee Hospital",Posting!$F1:$F17316)</f>
        <v>2434251</v>
      </c>
      <c r="L11" s="1315" t="s">
        <v>2636</v>
      </c>
      <c r="M11" s="1316"/>
      <c r="N11" s="1316"/>
      <c r="O11" s="949">
        <f ca="1">O9+O6</f>
        <v>39688805.815737337</v>
      </c>
      <c r="S11" s="1313" t="s">
        <v>2638</v>
      </c>
      <c r="T11" s="1314"/>
      <c r="U11" s="1314"/>
      <c r="V11" s="949">
        <f>V6-V8-V9+V10</f>
        <v>16191504.030833334</v>
      </c>
    </row>
    <row r="12" spans="2:22" ht="21" x14ac:dyDescent="0.35">
      <c r="B12" s="1310"/>
      <c r="C12" s="1311"/>
      <c r="D12" s="1312"/>
      <c r="E12" s="949"/>
      <c r="G12" s="1313" t="s">
        <v>2636</v>
      </c>
      <c r="H12" s="1314"/>
      <c r="I12" s="1314"/>
      <c r="J12" s="949">
        <f ca="1">J11-J10</f>
        <v>842921</v>
      </c>
      <c r="L12" s="1310"/>
      <c r="M12" s="1311"/>
      <c r="N12" s="1312"/>
      <c r="O12" s="949"/>
      <c r="S12" s="1336" t="s">
        <v>9608</v>
      </c>
      <c r="T12" s="1337"/>
      <c r="U12" s="1337"/>
      <c r="V12" s="953">
        <v>2434251</v>
      </c>
    </row>
    <row r="13" spans="2:22" s="986" customFormat="1" ht="21.75" thickBot="1" x14ac:dyDescent="0.4">
      <c r="B13" s="1327" t="s">
        <v>11165</v>
      </c>
      <c r="C13" s="1328"/>
      <c r="D13" s="1329"/>
      <c r="E13" s="949"/>
      <c r="G13" s="1315"/>
      <c r="H13" s="1316"/>
      <c r="I13" s="1316"/>
      <c r="J13" s="949"/>
      <c r="L13" s="1327" t="s">
        <v>11165</v>
      </c>
      <c r="M13" s="1328"/>
      <c r="N13" s="1329"/>
      <c r="O13" s="949"/>
      <c r="S13" s="1320" t="s">
        <v>2638</v>
      </c>
      <c r="T13" s="1321"/>
      <c r="U13" s="1321"/>
      <c r="V13" s="985">
        <f>V11-V12</f>
        <v>13757253.030833334</v>
      </c>
    </row>
    <row r="14" spans="2:22" ht="18.75" x14ac:dyDescent="0.3">
      <c r="B14" s="1310" t="s">
        <v>9605</v>
      </c>
      <c r="C14" s="1311"/>
      <c r="D14" s="1312"/>
      <c r="E14" s="949">
        <v>300000</v>
      </c>
      <c r="G14" s="1310"/>
      <c r="H14" s="1311"/>
      <c r="I14" s="1312"/>
      <c r="J14" s="949"/>
      <c r="L14" s="1310" t="s">
        <v>9605</v>
      </c>
      <c r="M14" s="1311"/>
      <c r="N14" s="1312"/>
      <c r="O14" s="949">
        <v>300000</v>
      </c>
      <c r="S14" s="951"/>
      <c r="T14" s="951"/>
      <c r="U14" s="951"/>
      <c r="V14" s="952"/>
    </row>
    <row r="15" spans="2:22" ht="18.75" x14ac:dyDescent="0.3">
      <c r="B15" s="1310" t="s">
        <v>9606</v>
      </c>
      <c r="C15" s="1311"/>
      <c r="D15" s="1312"/>
      <c r="E15" s="949"/>
      <c r="F15" s="310"/>
      <c r="K15" s="310"/>
      <c r="L15" s="1310" t="s">
        <v>9606</v>
      </c>
      <c r="M15" s="1311"/>
      <c r="N15" s="1312"/>
      <c r="O15" s="949">
        <v>500000</v>
      </c>
      <c r="P15" s="310"/>
      <c r="Q15" s="310"/>
      <c r="R15" s="310"/>
      <c r="S15" s="951"/>
      <c r="T15" s="951"/>
      <c r="U15" s="951"/>
      <c r="V15" s="952"/>
    </row>
    <row r="16" spans="2:22" ht="18.75" x14ac:dyDescent="0.3">
      <c r="B16" s="1310" t="s">
        <v>11168</v>
      </c>
      <c r="C16" s="1311"/>
      <c r="D16" s="1312"/>
      <c r="E16" s="949"/>
      <c r="F16" s="310"/>
      <c r="K16" s="310"/>
      <c r="L16" s="1310" t="s">
        <v>11168</v>
      </c>
      <c r="M16" s="1311"/>
      <c r="N16" s="1312"/>
      <c r="O16" s="1119">
        <v>0</v>
      </c>
      <c r="P16" s="310"/>
      <c r="Q16" s="310"/>
      <c r="R16" s="310"/>
      <c r="S16" s="951"/>
      <c r="T16" s="951"/>
      <c r="U16" s="951"/>
      <c r="V16" s="952"/>
    </row>
    <row r="17" spans="2:22" ht="21" x14ac:dyDescent="0.35">
      <c r="B17" s="1325" t="s">
        <v>11164</v>
      </c>
      <c r="C17" s="1326"/>
      <c r="D17" s="1326"/>
      <c r="E17" s="1066"/>
      <c r="F17" s="310"/>
      <c r="J17" s="3">
        <f ca="1">J12+J7</f>
        <v>7637996</v>
      </c>
      <c r="K17" s="310"/>
      <c r="L17" s="1325" t="s">
        <v>11526</v>
      </c>
      <c r="M17" s="1326"/>
      <c r="N17" s="1326"/>
      <c r="O17" s="1066">
        <v>3707947</v>
      </c>
      <c r="P17" s="310"/>
      <c r="Q17" s="310"/>
      <c r="R17" s="310"/>
      <c r="S17" s="951"/>
      <c r="T17" s="951"/>
      <c r="U17" s="951"/>
      <c r="V17" s="952"/>
    </row>
    <row r="18" spans="2:22" ht="21" x14ac:dyDescent="0.35">
      <c r="B18" s="1325" t="s">
        <v>10608</v>
      </c>
      <c r="C18" s="1326"/>
      <c r="D18" s="1326"/>
      <c r="E18" s="1066"/>
      <c r="F18" s="310"/>
      <c r="K18" s="310"/>
      <c r="L18" s="1325"/>
      <c r="M18" s="1326"/>
      <c r="N18" s="1326"/>
      <c r="O18" s="1066"/>
      <c r="P18" s="310"/>
      <c r="Q18" s="310"/>
      <c r="R18" s="310"/>
      <c r="S18" s="951"/>
      <c r="T18" s="951"/>
      <c r="U18" s="951"/>
      <c r="V18" s="952"/>
    </row>
    <row r="19" spans="2:22" ht="19.5" thickBot="1" x14ac:dyDescent="0.35">
      <c r="B19" s="1315"/>
      <c r="C19" s="1316"/>
      <c r="D19" s="1316"/>
      <c r="E19" s="1067"/>
      <c r="F19" s="310"/>
      <c r="K19" s="310"/>
      <c r="L19" s="1315"/>
      <c r="M19" s="1316"/>
      <c r="N19" s="1316"/>
      <c r="O19" s="1067"/>
      <c r="P19" s="310"/>
      <c r="Q19" s="310"/>
      <c r="R19" s="310"/>
      <c r="S19" s="951"/>
      <c r="T19" s="951"/>
      <c r="U19" s="951"/>
      <c r="V19" s="952"/>
    </row>
    <row r="20" spans="2:22" ht="21" x14ac:dyDescent="0.35">
      <c r="B20" s="1315" t="s">
        <v>11167</v>
      </c>
      <c r="C20" s="1316"/>
      <c r="D20" s="1316"/>
      <c r="E20" s="1066">
        <f>SUM(E14:E19)</f>
        <v>300000</v>
      </c>
      <c r="L20" s="1315" t="s">
        <v>11167</v>
      </c>
      <c r="M20" s="1316"/>
      <c r="N20" s="1316"/>
      <c r="O20" s="1066">
        <f>SUM(O14:O19)</f>
        <v>4507947</v>
      </c>
      <c r="S20" s="1322" t="s">
        <v>9609</v>
      </c>
      <c r="T20" s="1323"/>
      <c r="U20" s="1323"/>
      <c r="V20" s="1324"/>
    </row>
    <row r="21" spans="2:22" s="946" customFormat="1" ht="21" x14ac:dyDescent="0.35">
      <c r="B21" s="1325"/>
      <c r="C21" s="1326"/>
      <c r="D21" s="1326"/>
      <c r="E21" s="1066"/>
      <c r="G21"/>
      <c r="H21"/>
      <c r="I21"/>
      <c r="J21"/>
      <c r="L21" s="1325"/>
      <c r="M21" s="1326"/>
      <c r="N21" s="1326"/>
      <c r="O21" s="1066"/>
      <c r="S21" s="987" t="s">
        <v>9611</v>
      </c>
      <c r="T21" s="983" t="s">
        <v>4790</v>
      </c>
      <c r="U21" s="983" t="s">
        <v>1209</v>
      </c>
      <c r="V21" s="989" t="s">
        <v>1907</v>
      </c>
    </row>
    <row r="22" spans="2:22" s="946" customFormat="1" ht="21.75" thickBot="1" x14ac:dyDescent="0.4">
      <c r="B22" s="1320" t="s">
        <v>2638</v>
      </c>
      <c r="C22" s="1321"/>
      <c r="D22" s="1321"/>
      <c r="E22" s="985">
        <f>E11-E20</f>
        <v>21788982.037634403</v>
      </c>
      <c r="G22"/>
      <c r="H22"/>
      <c r="I22"/>
      <c r="J22"/>
      <c r="L22" s="1320" t="s">
        <v>2638</v>
      </c>
      <c r="M22" s="1321"/>
      <c r="N22" s="1321"/>
      <c r="O22" s="985">
        <f ca="1">O11-O20</f>
        <v>35180858.815737337</v>
      </c>
      <c r="S22" s="956" t="s">
        <v>9612</v>
      </c>
      <c r="T22" s="962">
        <v>0.33</v>
      </c>
      <c r="U22" s="962">
        <v>0.33</v>
      </c>
      <c r="V22" s="963">
        <v>0.34</v>
      </c>
    </row>
    <row r="23" spans="2:22" s="945" customFormat="1" ht="29.25" customHeight="1" thickBot="1" x14ac:dyDescent="0.35">
      <c r="B23" s="951"/>
      <c r="C23" s="951"/>
      <c r="D23" s="951"/>
      <c r="E23" s="952"/>
      <c r="G23"/>
      <c r="H23"/>
      <c r="I23"/>
      <c r="J23"/>
      <c r="L23" s="951"/>
      <c r="M23" s="951"/>
      <c r="N23" s="951"/>
      <c r="O23" s="952"/>
      <c r="S23" s="956" t="s">
        <v>4630</v>
      </c>
      <c r="T23" s="957">
        <f>T22*V13</f>
        <v>4539893.5001750002</v>
      </c>
      <c r="U23" s="957">
        <f>U22*V13</f>
        <v>4539893.5001750002</v>
      </c>
      <c r="V23" s="950">
        <f>V22*V13</f>
        <v>4677466.0304833334</v>
      </c>
    </row>
    <row r="24" spans="2:22" s="946" customFormat="1" ht="37.5" x14ac:dyDescent="0.3">
      <c r="B24" s="1322" t="s">
        <v>9609</v>
      </c>
      <c r="C24" s="1323"/>
      <c r="D24" s="1323"/>
      <c r="E24" s="1324"/>
      <c r="G24"/>
      <c r="H24"/>
      <c r="I24"/>
      <c r="J24"/>
      <c r="L24" s="1322" t="s">
        <v>9609</v>
      </c>
      <c r="M24" s="1323"/>
      <c r="N24" s="1323"/>
      <c r="O24" s="1324"/>
      <c r="S24" s="954" t="s">
        <v>9613</v>
      </c>
      <c r="T24" s="958">
        <f>Receiving!I109</f>
        <v>4531000</v>
      </c>
      <c r="U24" s="958">
        <f>Receiving!N109</f>
        <v>4531779</v>
      </c>
      <c r="V24" s="959">
        <f>Receiving!D109</f>
        <v>4652000</v>
      </c>
    </row>
    <row r="25" spans="2:22" ht="38.25" thickBot="1" x14ac:dyDescent="0.3">
      <c r="B25" s="987" t="s">
        <v>9611</v>
      </c>
      <c r="C25" s="763" t="s">
        <v>4790</v>
      </c>
      <c r="D25" s="763" t="s">
        <v>1209</v>
      </c>
      <c r="E25" s="988" t="s">
        <v>1907</v>
      </c>
      <c r="L25" s="987" t="s">
        <v>9611</v>
      </c>
      <c r="M25" s="983" t="s">
        <v>4790</v>
      </c>
      <c r="N25" s="983" t="s">
        <v>1209</v>
      </c>
      <c r="O25" s="989" t="s">
        <v>1907</v>
      </c>
      <c r="S25" s="955" t="s">
        <v>9614</v>
      </c>
      <c r="T25" s="1081" t="s">
        <v>2646</v>
      </c>
      <c r="U25" s="1081" t="s">
        <v>2646</v>
      </c>
      <c r="V25" s="1082">
        <f t="shared" ref="V25" si="0">V23-V24</f>
        <v>25466.030483333394</v>
      </c>
    </row>
    <row r="26" spans="2:22" ht="18.75" x14ac:dyDescent="0.25">
      <c r="B26" s="956" t="s">
        <v>9612</v>
      </c>
      <c r="C26" s="962">
        <v>0.33</v>
      </c>
      <c r="D26" s="962">
        <v>0.33</v>
      </c>
      <c r="E26" s="963">
        <v>0.34</v>
      </c>
      <c r="L26" s="987" t="s">
        <v>9612</v>
      </c>
      <c r="M26" s="1068">
        <v>0.33</v>
      </c>
      <c r="N26" s="1068">
        <v>0.33</v>
      </c>
      <c r="O26" s="1069">
        <v>0.34</v>
      </c>
    </row>
    <row r="27" spans="2:22" ht="18.75" x14ac:dyDescent="0.25">
      <c r="B27" s="956" t="s">
        <v>4630</v>
      </c>
      <c r="C27" s="957">
        <f>C26*E22</f>
        <v>7190364.0724193528</v>
      </c>
      <c r="D27" s="957">
        <f>D26*E22</f>
        <v>7190364.0724193528</v>
      </c>
      <c r="E27" s="950">
        <f>E26*E22</f>
        <v>7408253.8927956978</v>
      </c>
      <c r="L27" s="956" t="s">
        <v>4630</v>
      </c>
      <c r="M27" s="957">
        <f ca="1">M26*O22</f>
        <v>11609683.409193322</v>
      </c>
      <c r="N27" s="957">
        <f ca="1">N26*O22</f>
        <v>11609683.409193322</v>
      </c>
      <c r="O27" s="950">
        <f ca="1">O26*O22</f>
        <v>11961491.997350695</v>
      </c>
    </row>
    <row r="28" spans="2:22" ht="37.5" x14ac:dyDescent="0.25">
      <c r="B28" s="954" t="s">
        <v>9613</v>
      </c>
      <c r="C28" s="958"/>
      <c r="D28" s="958"/>
      <c r="E28" s="959"/>
      <c r="L28" s="954" t="s">
        <v>9613</v>
      </c>
      <c r="M28" s="958">
        <f>Receiving!I139</f>
        <v>11609683</v>
      </c>
      <c r="N28" s="958">
        <f>Receiving!N139</f>
        <v>9500000</v>
      </c>
      <c r="O28" s="959">
        <f>Receiving!D139</f>
        <v>3770000</v>
      </c>
    </row>
    <row r="29" spans="2:22" ht="38.25" thickBot="1" x14ac:dyDescent="0.3">
      <c r="B29" s="955" t="s">
        <v>9614</v>
      </c>
      <c r="C29" s="960">
        <f>C27-C28</f>
        <v>7190364.0724193528</v>
      </c>
      <c r="D29" s="960">
        <f t="shared" ref="D29:E29" si="1">D27-D28</f>
        <v>7190364.0724193528</v>
      </c>
      <c r="E29" s="961">
        <f t="shared" si="1"/>
        <v>7408253.8927956978</v>
      </c>
      <c r="L29" s="955" t="s">
        <v>9614</v>
      </c>
      <c r="M29" s="960">
        <f ca="1">M27-M28</f>
        <v>0.40919332206249237</v>
      </c>
      <c r="N29" s="960">
        <f t="shared" ref="N29" ca="1" si="2">N27-N28</f>
        <v>2109683.4091933221</v>
      </c>
      <c r="O29" s="961">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62" t="s">
        <v>1779</v>
      </c>
      <c r="B1" s="1362"/>
      <c r="C1" s="1362"/>
      <c r="D1" s="1362"/>
      <c r="E1" s="1362"/>
      <c r="F1" s="1362"/>
      <c r="G1" s="1362"/>
      <c r="H1" s="1362"/>
      <c r="I1" s="1362"/>
      <c r="J1" s="1362"/>
      <c r="K1" s="1362"/>
      <c r="L1" s="1362"/>
      <c r="M1" s="1362"/>
      <c r="N1" s="1362"/>
    </row>
    <row r="2" spans="1:14" ht="14.45" customHeight="1" x14ac:dyDescent="0.25">
      <c r="A2" s="1362"/>
      <c r="B2" s="1362"/>
      <c r="C2" s="1362"/>
      <c r="D2" s="1362"/>
      <c r="E2" s="1362"/>
      <c r="F2" s="1362"/>
      <c r="G2" s="1362"/>
      <c r="H2" s="1362"/>
      <c r="I2" s="1362"/>
      <c r="J2" s="1362"/>
      <c r="K2" s="1362"/>
      <c r="L2" s="1362"/>
      <c r="M2" s="1362"/>
      <c r="N2" s="1362"/>
    </row>
    <row r="3" spans="1:14" ht="14.45" customHeight="1" x14ac:dyDescent="0.25">
      <c r="A3" s="1363" t="s">
        <v>4752</v>
      </c>
      <c r="B3" s="1363"/>
      <c r="C3" s="1363"/>
      <c r="D3" s="1363"/>
      <c r="E3" s="1363"/>
      <c r="F3" s="1363"/>
      <c r="G3" s="1363"/>
      <c r="H3" s="1363"/>
      <c r="I3" s="1363"/>
      <c r="J3" s="1363"/>
      <c r="K3" s="1363"/>
      <c r="L3" s="1363"/>
      <c r="M3" s="1363"/>
      <c r="N3" s="1363"/>
    </row>
    <row r="4" spans="1:14" ht="14.45" customHeight="1" x14ac:dyDescent="0.25">
      <c r="A4" s="1363"/>
      <c r="B4" s="1363"/>
      <c r="C4" s="1363"/>
      <c r="D4" s="1363"/>
      <c r="E4" s="1363"/>
      <c r="F4" s="1363"/>
      <c r="G4" s="1363"/>
      <c r="H4" s="1363"/>
      <c r="I4" s="1363"/>
      <c r="J4" s="1363"/>
      <c r="K4" s="1363"/>
      <c r="L4" s="1363"/>
      <c r="M4" s="1363"/>
      <c r="N4" s="1363"/>
    </row>
    <row r="6" spans="1:14" x14ac:dyDescent="0.25">
      <c r="A6" s="1360" t="s">
        <v>6043</v>
      </c>
      <c r="B6" s="1360"/>
      <c r="C6" s="1360"/>
      <c r="D6" s="1360"/>
      <c r="E6" s="1360"/>
      <c r="F6" s="1360"/>
      <c r="G6" s="1360"/>
      <c r="H6" s="1360"/>
      <c r="I6" s="1360"/>
      <c r="J6" s="1360"/>
      <c r="K6" s="1360"/>
      <c r="L6" s="1360"/>
      <c r="M6" s="1360"/>
      <c r="N6" s="1360"/>
    </row>
    <row r="7" spans="1:14" x14ac:dyDescent="0.25">
      <c r="A7" s="1360"/>
      <c r="B7" s="1360"/>
      <c r="C7" s="1360"/>
      <c r="D7" s="1360"/>
      <c r="E7" s="1360"/>
      <c r="F7" s="1360"/>
      <c r="G7" s="1360"/>
      <c r="H7" s="1360"/>
      <c r="I7" s="1360"/>
      <c r="J7" s="1360"/>
      <c r="K7" s="1360"/>
      <c r="L7" s="1360"/>
      <c r="M7" s="1360"/>
      <c r="N7" s="1360"/>
    </row>
    <row r="8" spans="1:14" x14ac:dyDescent="0.25">
      <c r="A8" s="1361" t="s">
        <v>6074</v>
      </c>
      <c r="B8" s="1361"/>
      <c r="C8" s="1361"/>
      <c r="D8" s="1361"/>
      <c r="E8" s="1361"/>
      <c r="F8" s="1361"/>
      <c r="G8" s="1361"/>
      <c r="H8" s="1361"/>
      <c r="I8" s="1361"/>
      <c r="J8" s="1361"/>
      <c r="K8" s="1361"/>
      <c r="L8" s="1361"/>
      <c r="M8" s="1361"/>
      <c r="N8" s="1361"/>
    </row>
    <row r="9" spans="1:14" x14ac:dyDescent="0.25">
      <c r="A9" s="1361"/>
      <c r="B9" s="1361"/>
      <c r="C9" s="1361"/>
      <c r="D9" s="1361"/>
      <c r="E9" s="1361"/>
      <c r="F9" s="1361"/>
      <c r="G9" s="1361"/>
      <c r="H9" s="1361"/>
      <c r="I9" s="1361"/>
      <c r="J9" s="1361"/>
      <c r="K9" s="1361"/>
      <c r="L9" s="1361"/>
      <c r="M9" s="1361"/>
      <c r="N9" s="1361"/>
    </row>
    <row r="10" spans="1:14" ht="14.45" customHeight="1" x14ac:dyDescent="0.25">
      <c r="A10" s="1349" t="s">
        <v>1907</v>
      </c>
      <c r="B10" s="1350"/>
      <c r="C10" s="1350"/>
      <c r="D10" s="1351"/>
      <c r="E10" s="472"/>
      <c r="F10" s="1358" t="s">
        <v>4790</v>
      </c>
      <c r="G10" s="1358"/>
      <c r="H10" s="1358"/>
      <c r="I10" s="1358"/>
      <c r="K10" s="1359" t="s">
        <v>1209</v>
      </c>
      <c r="L10" s="1359"/>
      <c r="M10" s="1359"/>
      <c r="N10" s="1359"/>
    </row>
    <row r="11" spans="1:14" ht="14.45" customHeight="1" x14ac:dyDescent="0.25">
      <c r="A11" s="1352"/>
      <c r="B11" s="1353"/>
      <c r="C11" s="1353"/>
      <c r="D11" s="1354"/>
      <c r="E11" s="473"/>
      <c r="F11" s="1358"/>
      <c r="G11" s="1358"/>
      <c r="H11" s="1358"/>
      <c r="I11" s="1358"/>
      <c r="K11" s="1359"/>
      <c r="L11" s="1359"/>
      <c r="M11" s="1359"/>
      <c r="N11" s="1359"/>
    </row>
    <row r="12" spans="1:14" ht="14.45" customHeight="1" x14ac:dyDescent="0.25">
      <c r="A12" s="1355"/>
      <c r="B12" s="1356"/>
      <c r="C12" s="1356"/>
      <c r="D12" s="1357"/>
      <c r="E12" s="474"/>
      <c r="F12" s="1358"/>
      <c r="G12" s="1358"/>
      <c r="H12" s="1358"/>
      <c r="I12" s="1358"/>
      <c r="K12" s="1359"/>
      <c r="L12" s="1359"/>
      <c r="M12" s="1359"/>
      <c r="N12" s="1359"/>
    </row>
    <row r="13" spans="1:14" ht="27" thickBot="1" x14ac:dyDescent="0.3">
      <c r="A13" s="1341" t="s">
        <v>4629</v>
      </c>
      <c r="B13" s="1342"/>
      <c r="C13" s="1342"/>
      <c r="D13" s="1343"/>
      <c r="E13" s="475"/>
      <c r="F13" s="1344" t="s">
        <v>4629</v>
      </c>
      <c r="G13" s="1345"/>
      <c r="H13" s="1345"/>
      <c r="I13" s="1346"/>
      <c r="K13" s="1344" t="s">
        <v>4629</v>
      </c>
      <c r="L13" s="1345"/>
      <c r="M13" s="1345"/>
      <c r="N13" s="1346"/>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316" t="s">
        <v>4635</v>
      </c>
      <c r="B39" s="1316"/>
      <c r="C39" s="1316"/>
      <c r="D39" s="211">
        <f>SUM(D15:D38)</f>
        <v>6567291</v>
      </c>
      <c r="E39" s="481"/>
      <c r="F39" s="1347" t="s">
        <v>4635</v>
      </c>
      <c r="G39" s="1347"/>
      <c r="H39" s="1348"/>
      <c r="I39" s="437">
        <f>SUM(I15:I38)</f>
        <v>6374135</v>
      </c>
      <c r="K39" s="1347" t="s">
        <v>4635</v>
      </c>
      <c r="L39" s="1347"/>
      <c r="M39" s="1348"/>
      <c r="N39" s="437">
        <f>SUM(N15:N38)</f>
        <v>6374135</v>
      </c>
    </row>
    <row r="40" spans="1:14" x14ac:dyDescent="0.25">
      <c r="D40" s="52"/>
      <c r="E40" s="481"/>
      <c r="I40" s="52"/>
    </row>
    <row r="41" spans="1:14" x14ac:dyDescent="0.25">
      <c r="D41" s="52"/>
      <c r="E41" s="481"/>
      <c r="I41" s="52"/>
    </row>
    <row r="42" spans="1:14" x14ac:dyDescent="0.25">
      <c r="A42" s="1360" t="s">
        <v>6192</v>
      </c>
      <c r="B42" s="1360"/>
      <c r="C42" s="1360"/>
      <c r="D42" s="1360"/>
      <c r="E42" s="1360"/>
      <c r="F42" s="1360"/>
      <c r="G42" s="1360"/>
      <c r="H42" s="1360"/>
      <c r="I42" s="1360"/>
      <c r="J42" s="1360"/>
      <c r="K42" s="1360"/>
      <c r="L42" s="1360"/>
      <c r="M42" s="1360"/>
      <c r="N42" s="1360"/>
    </row>
    <row r="43" spans="1:14" x14ac:dyDescent="0.25">
      <c r="A43" s="1360"/>
      <c r="B43" s="1360"/>
      <c r="C43" s="1360"/>
      <c r="D43" s="1360"/>
      <c r="E43" s="1360"/>
      <c r="F43" s="1360"/>
      <c r="G43" s="1360"/>
      <c r="H43" s="1360"/>
      <c r="I43" s="1360"/>
      <c r="J43" s="1360"/>
      <c r="K43" s="1360"/>
      <c r="L43" s="1360"/>
      <c r="M43" s="1360"/>
      <c r="N43" s="1360"/>
    </row>
    <row r="44" spans="1:14" x14ac:dyDescent="0.25">
      <c r="A44" s="1361" t="s">
        <v>6193</v>
      </c>
      <c r="B44" s="1361"/>
      <c r="C44" s="1361"/>
      <c r="D44" s="1361"/>
      <c r="E44" s="1361"/>
      <c r="F44" s="1361"/>
      <c r="G44" s="1361"/>
      <c r="H44" s="1361"/>
      <c r="I44" s="1361"/>
      <c r="J44" s="1361"/>
      <c r="K44" s="1361"/>
      <c r="L44" s="1361"/>
      <c r="M44" s="1361"/>
      <c r="N44" s="1361"/>
    </row>
    <row r="45" spans="1:14" x14ac:dyDescent="0.25">
      <c r="A45" s="1361"/>
      <c r="B45" s="1361"/>
      <c r="C45" s="1361"/>
      <c r="D45" s="1361"/>
      <c r="E45" s="1361"/>
      <c r="F45" s="1361"/>
      <c r="G45" s="1361"/>
      <c r="H45" s="1361"/>
      <c r="I45" s="1361"/>
      <c r="J45" s="1361"/>
      <c r="K45" s="1361"/>
      <c r="L45" s="1361"/>
      <c r="M45" s="1361"/>
      <c r="N45" s="1361"/>
    </row>
    <row r="46" spans="1:14" ht="14.45" customHeight="1" x14ac:dyDescent="0.25">
      <c r="A46" s="1349" t="s">
        <v>1907</v>
      </c>
      <c r="B46" s="1350"/>
      <c r="C46" s="1350"/>
      <c r="D46" s="1351"/>
      <c r="E46" s="472"/>
      <c r="F46" s="1358" t="s">
        <v>4790</v>
      </c>
      <c r="G46" s="1358"/>
      <c r="H46" s="1358"/>
      <c r="I46" s="1358"/>
      <c r="K46" s="1359" t="s">
        <v>1209</v>
      </c>
      <c r="L46" s="1359"/>
      <c r="M46" s="1359"/>
      <c r="N46" s="1359"/>
    </row>
    <row r="47" spans="1:14" ht="14.45" customHeight="1" x14ac:dyDescent="0.25">
      <c r="A47" s="1352"/>
      <c r="B47" s="1353"/>
      <c r="C47" s="1353"/>
      <c r="D47" s="1354"/>
      <c r="E47" s="473"/>
      <c r="F47" s="1358"/>
      <c r="G47" s="1358"/>
      <c r="H47" s="1358"/>
      <c r="I47" s="1358"/>
      <c r="K47" s="1359"/>
      <c r="L47" s="1359"/>
      <c r="M47" s="1359"/>
      <c r="N47" s="1359"/>
    </row>
    <row r="48" spans="1:14" ht="14.45" customHeight="1" x14ac:dyDescent="0.25">
      <c r="A48" s="1355"/>
      <c r="B48" s="1356"/>
      <c r="C48" s="1356"/>
      <c r="D48" s="1357"/>
      <c r="E48" s="474"/>
      <c r="F48" s="1358"/>
      <c r="G48" s="1358"/>
      <c r="H48" s="1358"/>
      <c r="I48" s="1358"/>
      <c r="K48" s="1359"/>
      <c r="L48" s="1359"/>
      <c r="M48" s="1359"/>
      <c r="N48" s="1359"/>
    </row>
    <row r="49" spans="1:14" ht="27" thickBot="1" x14ac:dyDescent="0.3">
      <c r="A49" s="1341" t="s">
        <v>4629</v>
      </c>
      <c r="B49" s="1342"/>
      <c r="C49" s="1342"/>
      <c r="D49" s="1343"/>
      <c r="E49" s="475"/>
      <c r="F49" s="1344" t="s">
        <v>4629</v>
      </c>
      <c r="G49" s="1345"/>
      <c r="H49" s="1345"/>
      <c r="I49" s="1346"/>
      <c r="K49" s="1344" t="s">
        <v>4629</v>
      </c>
      <c r="L49" s="1345"/>
      <c r="M49" s="1345"/>
      <c r="N49" s="1346"/>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316" t="s">
        <v>4635</v>
      </c>
      <c r="B79" s="1316"/>
      <c r="C79" s="1316"/>
      <c r="D79" s="211">
        <f>SUM(D51:D78)</f>
        <v>4135000</v>
      </c>
      <c r="E79" s="481"/>
      <c r="F79" s="1347" t="s">
        <v>4635</v>
      </c>
      <c r="G79" s="1347"/>
      <c r="H79" s="1348"/>
      <c r="I79" s="211">
        <f>SUM(I51:I78)</f>
        <v>4012280</v>
      </c>
      <c r="K79" s="1347" t="s">
        <v>4635</v>
      </c>
      <c r="L79" s="1347"/>
      <c r="M79" s="1348"/>
      <c r="N79" s="211">
        <f>SUM(N51:N78)</f>
        <v>4012280</v>
      </c>
    </row>
    <row r="82" spans="1:14" ht="27.75" customHeight="1" x14ac:dyDescent="0.25">
      <c r="A82" s="1360" t="s">
        <v>7156</v>
      </c>
      <c r="B82" s="1360"/>
      <c r="C82" s="1360"/>
      <c r="D82" s="1360"/>
      <c r="E82" s="1360"/>
      <c r="F82" s="1360"/>
      <c r="G82" s="1360"/>
      <c r="H82" s="1360"/>
      <c r="I82" s="1360"/>
      <c r="J82" s="1360"/>
      <c r="K82" s="1360"/>
      <c r="L82" s="1360"/>
      <c r="M82" s="1360"/>
      <c r="N82" s="1360"/>
    </row>
    <row r="83" spans="1:14" ht="15" customHeight="1" x14ac:dyDescent="0.25">
      <c r="A83" s="1361" t="s">
        <v>7157</v>
      </c>
      <c r="B83" s="1361"/>
      <c r="C83" s="1361"/>
      <c r="D83" s="1361"/>
      <c r="E83" s="1361"/>
      <c r="F83" s="1361"/>
      <c r="G83" s="1361"/>
      <c r="H83" s="1361"/>
      <c r="I83" s="1361"/>
      <c r="J83" s="1361"/>
      <c r="K83" s="1361"/>
      <c r="L83" s="1361"/>
      <c r="M83" s="1361"/>
      <c r="N83" s="1361"/>
    </row>
    <row r="84" spans="1:14" ht="15" customHeight="1" x14ac:dyDescent="0.25">
      <c r="A84" s="1361"/>
      <c r="B84" s="1361"/>
      <c r="C84" s="1361"/>
      <c r="D84" s="1361"/>
      <c r="E84" s="1361"/>
      <c r="F84" s="1361"/>
      <c r="G84" s="1361"/>
      <c r="H84" s="1361"/>
      <c r="I84" s="1361"/>
      <c r="J84" s="1361"/>
      <c r="K84" s="1361"/>
      <c r="L84" s="1361"/>
      <c r="M84" s="1361"/>
      <c r="N84" s="1361"/>
    </row>
    <row r="85" spans="1:14" ht="14.45" customHeight="1" x14ac:dyDescent="0.25">
      <c r="A85" s="1349" t="s">
        <v>1907</v>
      </c>
      <c r="B85" s="1350"/>
      <c r="C85" s="1350"/>
      <c r="D85" s="1351"/>
      <c r="E85" s="472"/>
      <c r="F85" s="1358" t="s">
        <v>4790</v>
      </c>
      <c r="G85" s="1358"/>
      <c r="H85" s="1358"/>
      <c r="I85" s="1358"/>
      <c r="K85" s="1359" t="s">
        <v>1209</v>
      </c>
      <c r="L85" s="1359"/>
      <c r="M85" s="1359"/>
      <c r="N85" s="1359"/>
    </row>
    <row r="86" spans="1:14" ht="14.45" customHeight="1" x14ac:dyDescent="0.25">
      <c r="A86" s="1352"/>
      <c r="B86" s="1353"/>
      <c r="C86" s="1353"/>
      <c r="D86" s="1354"/>
      <c r="E86" s="473"/>
      <c r="F86" s="1358"/>
      <c r="G86" s="1358"/>
      <c r="H86" s="1358"/>
      <c r="I86" s="1358"/>
      <c r="K86" s="1359"/>
      <c r="L86" s="1359"/>
      <c r="M86" s="1359"/>
      <c r="N86" s="1359"/>
    </row>
    <row r="87" spans="1:14" ht="14.45" customHeight="1" x14ac:dyDescent="0.25">
      <c r="A87" s="1355"/>
      <c r="B87" s="1356"/>
      <c r="C87" s="1356"/>
      <c r="D87" s="1357"/>
      <c r="E87" s="474"/>
      <c r="F87" s="1358"/>
      <c r="G87" s="1358"/>
      <c r="H87" s="1358"/>
      <c r="I87" s="1358"/>
      <c r="K87" s="1359"/>
      <c r="L87" s="1359"/>
      <c r="M87" s="1359"/>
      <c r="N87" s="1359"/>
    </row>
    <row r="88" spans="1:14" ht="27" thickBot="1" x14ac:dyDescent="0.3">
      <c r="A88" s="1341" t="s">
        <v>4629</v>
      </c>
      <c r="B88" s="1342"/>
      <c r="C88" s="1342"/>
      <c r="D88" s="1343"/>
      <c r="E88" s="475"/>
      <c r="F88" s="1344" t="s">
        <v>4629</v>
      </c>
      <c r="G88" s="1345"/>
      <c r="H88" s="1345"/>
      <c r="I88" s="1346"/>
      <c r="K88" s="1344" t="s">
        <v>4629</v>
      </c>
      <c r="L88" s="1345"/>
      <c r="M88" s="1345"/>
      <c r="N88" s="1346"/>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6">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10053</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10057</v>
      </c>
      <c r="C96" s="313"/>
      <c r="D96" s="15">
        <v>100000</v>
      </c>
      <c r="E96" s="478"/>
      <c r="F96" s="438">
        <v>44981</v>
      </c>
      <c r="G96" s="2" t="s">
        <v>9649</v>
      </c>
      <c r="H96" s="313"/>
      <c r="I96" s="320">
        <v>100000</v>
      </c>
      <c r="K96" s="366"/>
      <c r="L96" s="2"/>
      <c r="M96" s="313"/>
      <c r="N96" s="320"/>
    </row>
    <row r="97" spans="1:14" x14ac:dyDescent="0.25">
      <c r="A97" s="350">
        <v>45009</v>
      </c>
      <c r="B97" s="102" t="s">
        <v>10394</v>
      </c>
      <c r="C97" s="313"/>
      <c r="D97" s="15">
        <v>40000</v>
      </c>
      <c r="E97" s="478"/>
      <c r="F97" s="438">
        <v>45007</v>
      </c>
      <c r="G97" s="2" t="s">
        <v>9650</v>
      </c>
      <c r="H97" s="336"/>
      <c r="I97" s="320">
        <v>500000</v>
      </c>
      <c r="K97" s="366"/>
      <c r="L97" s="102"/>
      <c r="M97" s="336"/>
      <c r="N97" s="320"/>
    </row>
    <row r="98" spans="1:14" s="1080" customFormat="1" ht="45" x14ac:dyDescent="0.25">
      <c r="A98" s="350">
        <v>45137</v>
      </c>
      <c r="B98" s="102" t="s">
        <v>10705</v>
      </c>
      <c r="C98" s="99"/>
      <c r="D98" s="99">
        <v>100000</v>
      </c>
      <c r="E98" s="1078"/>
      <c r="F98" s="438">
        <v>45030</v>
      </c>
      <c r="G98" s="122" t="s">
        <v>9650</v>
      </c>
      <c r="H98" s="439"/>
      <c r="I98" s="375">
        <v>100000</v>
      </c>
      <c r="J98" s="1079"/>
      <c r="K98" s="438"/>
      <c r="L98" s="726"/>
      <c r="M98" s="439"/>
      <c r="N98" s="375"/>
    </row>
    <row r="99" spans="1:14" ht="45" x14ac:dyDescent="0.25">
      <c r="A99" s="438">
        <v>45146</v>
      </c>
      <c r="B99" s="726" t="s">
        <v>10705</v>
      </c>
      <c r="C99" s="313"/>
      <c r="D99" s="15">
        <v>50000</v>
      </c>
      <c r="E99" s="479"/>
      <c r="F99" s="438">
        <v>45033</v>
      </c>
      <c r="G99" s="102" t="s">
        <v>9788</v>
      </c>
      <c r="H99" s="336"/>
      <c r="I99" s="375">
        <v>490000</v>
      </c>
      <c r="K99" s="438"/>
      <c r="L99" s="102"/>
      <c r="M99" s="336"/>
      <c r="N99" s="375"/>
    </row>
    <row r="100" spans="1:14" ht="45" x14ac:dyDescent="0.25">
      <c r="A100" s="438">
        <v>45225</v>
      </c>
      <c r="B100" s="726" t="s">
        <v>11574</v>
      </c>
      <c r="C100" s="439"/>
      <c r="D100" s="375">
        <v>2352000</v>
      </c>
      <c r="E100" s="480"/>
      <c r="F100" s="438">
        <v>45034</v>
      </c>
      <c r="G100" s="102" t="s">
        <v>10886</v>
      </c>
      <c r="H100" s="336"/>
      <c r="I100" s="375">
        <v>500000</v>
      </c>
      <c r="K100" s="438"/>
      <c r="L100" s="102"/>
      <c r="M100" s="336"/>
      <c r="N100" s="375"/>
    </row>
    <row r="101" spans="1:14" ht="30" x14ac:dyDescent="0.25">
      <c r="A101" s="438">
        <v>45244</v>
      </c>
      <c r="B101" s="102" t="s">
        <v>11782</v>
      </c>
      <c r="C101" s="336"/>
      <c r="D101" s="798">
        <v>100000</v>
      </c>
      <c r="E101" s="480"/>
      <c r="F101" s="438">
        <v>45084</v>
      </c>
      <c r="G101" s="2" t="s">
        <v>9650</v>
      </c>
      <c r="H101" s="313"/>
      <c r="I101" s="15">
        <v>100000</v>
      </c>
      <c r="K101" s="350"/>
      <c r="L101" s="102"/>
      <c r="M101" s="313"/>
      <c r="N101" s="15"/>
    </row>
    <row r="102" spans="1:14" ht="30" x14ac:dyDescent="0.25">
      <c r="A102" s="438">
        <v>45277</v>
      </c>
      <c r="B102" s="102" t="s">
        <v>11825</v>
      </c>
      <c r="C102" s="15"/>
      <c r="D102" s="15">
        <v>1500000</v>
      </c>
      <c r="E102" s="480"/>
      <c r="F102" s="438">
        <v>45090</v>
      </c>
      <c r="G102" s="2" t="s">
        <v>9650</v>
      </c>
      <c r="H102" s="313"/>
      <c r="I102" s="15">
        <v>39000</v>
      </c>
      <c r="K102" s="350"/>
      <c r="L102" s="102"/>
      <c r="M102" s="313"/>
      <c r="N102" s="15"/>
    </row>
    <row r="103" spans="1:14" x14ac:dyDescent="0.25">
      <c r="A103" s="438"/>
      <c r="B103" s="102"/>
      <c r="C103" s="336"/>
      <c r="D103" s="798"/>
      <c r="E103" s="480"/>
      <c r="F103" s="438">
        <v>45096</v>
      </c>
      <c r="G103" s="2" t="s">
        <v>9650</v>
      </c>
      <c r="H103" s="313"/>
      <c r="I103" s="15">
        <v>150000</v>
      </c>
      <c r="K103" s="350"/>
      <c r="L103" s="102"/>
      <c r="M103" s="313"/>
      <c r="N103" s="15"/>
    </row>
    <row r="104" spans="1:14" x14ac:dyDescent="0.25">
      <c r="A104" s="438"/>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316" t="s">
        <v>4635</v>
      </c>
      <c r="B109" s="1316"/>
      <c r="C109" s="1316"/>
      <c r="D109" s="211">
        <f>SUM(D90:D108)</f>
        <v>4652000</v>
      </c>
      <c r="E109" s="481"/>
      <c r="F109" s="1347" t="s">
        <v>4635</v>
      </c>
      <c r="G109" s="1347"/>
      <c r="H109" s="1348"/>
      <c r="I109" s="437">
        <f>SUM(I90:I107)</f>
        <v>4531000</v>
      </c>
      <c r="K109" s="1347" t="s">
        <v>4635</v>
      </c>
      <c r="L109" s="1347"/>
      <c r="M109" s="1348"/>
      <c r="N109" s="437">
        <f>SUM(N90:N107)</f>
        <v>4531779</v>
      </c>
    </row>
    <row r="112" spans="1:14" ht="27.75" customHeight="1" x14ac:dyDescent="0.25">
      <c r="A112" s="1360" t="s">
        <v>10546</v>
      </c>
      <c r="B112" s="1360"/>
      <c r="C112" s="1360"/>
      <c r="D112" s="1360"/>
      <c r="E112" s="1360"/>
      <c r="F112" s="1360"/>
      <c r="G112" s="1360"/>
      <c r="H112" s="1360"/>
      <c r="I112" s="1360"/>
      <c r="J112" s="1360"/>
      <c r="K112" s="1360"/>
      <c r="L112" s="1360"/>
      <c r="M112" s="1360"/>
      <c r="N112" s="1360"/>
    </row>
    <row r="113" spans="1:14" ht="15" customHeight="1" x14ac:dyDescent="0.25">
      <c r="A113" s="1361" t="s">
        <v>10547</v>
      </c>
      <c r="B113" s="1361"/>
      <c r="C113" s="1361"/>
      <c r="D113" s="1361"/>
      <c r="E113" s="1361"/>
      <c r="F113" s="1361"/>
      <c r="G113" s="1361"/>
      <c r="H113" s="1361"/>
      <c r="I113" s="1361"/>
      <c r="J113" s="1361"/>
      <c r="K113" s="1361"/>
      <c r="L113" s="1361"/>
      <c r="M113" s="1361"/>
      <c r="N113" s="1361"/>
    </row>
    <row r="114" spans="1:14" ht="15" customHeight="1" x14ac:dyDescent="0.25">
      <c r="A114" s="1361"/>
      <c r="B114" s="1361"/>
      <c r="C114" s="1361"/>
      <c r="D114" s="1361"/>
      <c r="E114" s="1361"/>
      <c r="F114" s="1361"/>
      <c r="G114" s="1361"/>
      <c r="H114" s="1361"/>
      <c r="I114" s="1361"/>
      <c r="J114" s="1361"/>
      <c r="K114" s="1361"/>
      <c r="L114" s="1361"/>
      <c r="M114" s="1361"/>
      <c r="N114" s="1361"/>
    </row>
    <row r="115" spans="1:14" ht="14.45" customHeight="1" x14ac:dyDescent="0.25">
      <c r="A115" s="1349" t="s">
        <v>1907</v>
      </c>
      <c r="B115" s="1350"/>
      <c r="C115" s="1350"/>
      <c r="D115" s="1351"/>
      <c r="E115" s="472"/>
      <c r="F115" s="1358" t="s">
        <v>4790</v>
      </c>
      <c r="G115" s="1358"/>
      <c r="H115" s="1358"/>
      <c r="I115" s="1358"/>
      <c r="K115" s="1359" t="s">
        <v>1209</v>
      </c>
      <c r="L115" s="1359"/>
      <c r="M115" s="1359"/>
      <c r="N115" s="1359"/>
    </row>
    <row r="116" spans="1:14" ht="14.45" customHeight="1" x14ac:dyDescent="0.25">
      <c r="A116" s="1352"/>
      <c r="B116" s="1353"/>
      <c r="C116" s="1353"/>
      <c r="D116" s="1354"/>
      <c r="E116" s="473"/>
      <c r="F116" s="1358"/>
      <c r="G116" s="1358"/>
      <c r="H116" s="1358"/>
      <c r="I116" s="1358"/>
      <c r="K116" s="1359"/>
      <c r="L116" s="1359"/>
      <c r="M116" s="1359"/>
      <c r="N116" s="1359"/>
    </row>
    <row r="117" spans="1:14" ht="14.45" customHeight="1" x14ac:dyDescent="0.25">
      <c r="A117" s="1355"/>
      <c r="B117" s="1356"/>
      <c r="C117" s="1356"/>
      <c r="D117" s="1357"/>
      <c r="E117" s="474"/>
      <c r="F117" s="1358"/>
      <c r="G117" s="1358"/>
      <c r="H117" s="1358"/>
      <c r="I117" s="1358"/>
      <c r="K117" s="1359"/>
      <c r="L117" s="1359"/>
      <c r="M117" s="1359"/>
      <c r="N117" s="1359"/>
    </row>
    <row r="118" spans="1:14" ht="27" thickBot="1" x14ac:dyDescent="0.3">
      <c r="A118" s="1341" t="s">
        <v>4629</v>
      </c>
      <c r="B118" s="1342"/>
      <c r="C118" s="1342"/>
      <c r="D118" s="1343"/>
      <c r="E118" s="475"/>
      <c r="F118" s="1344" t="s">
        <v>4629</v>
      </c>
      <c r="G118" s="1345"/>
      <c r="H118" s="1345"/>
      <c r="I118" s="1346"/>
      <c r="K118" s="1344" t="s">
        <v>4629</v>
      </c>
      <c r="L118" s="1345"/>
      <c r="M118" s="1345"/>
      <c r="N118" s="1346"/>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30" x14ac:dyDescent="0.25">
      <c r="A120" s="350">
        <v>45150</v>
      </c>
      <c r="B120" s="102" t="s">
        <v>10857</v>
      </c>
      <c r="C120" s="313"/>
      <c r="D120" s="15">
        <v>40000</v>
      </c>
      <c r="E120" s="477"/>
      <c r="F120" s="350">
        <v>45121</v>
      </c>
      <c r="G120" s="102" t="s">
        <v>10548</v>
      </c>
      <c r="H120" s="336"/>
      <c r="I120" s="320">
        <v>575000</v>
      </c>
      <c r="K120" s="438">
        <v>45167</v>
      </c>
      <c r="L120" s="726" t="s">
        <v>10973</v>
      </c>
      <c r="M120" s="966"/>
      <c r="N120" s="123">
        <v>3500000</v>
      </c>
    </row>
    <row r="121" spans="1:14" ht="37.5" customHeight="1" x14ac:dyDescent="0.25">
      <c r="A121" s="350">
        <v>45219</v>
      </c>
      <c r="B121" s="102" t="s">
        <v>11568</v>
      </c>
      <c r="C121" s="313"/>
      <c r="D121" s="15">
        <v>40000</v>
      </c>
      <c r="E121" s="478"/>
      <c r="F121" s="350">
        <v>45127</v>
      </c>
      <c r="G121" s="102" t="s">
        <v>10633</v>
      </c>
      <c r="H121" s="336"/>
      <c r="I121" s="15">
        <v>722500</v>
      </c>
      <c r="K121" s="438">
        <v>45167</v>
      </c>
      <c r="L121" s="726" t="s">
        <v>11038</v>
      </c>
      <c r="M121" s="336"/>
      <c r="N121" s="375">
        <v>500000</v>
      </c>
    </row>
    <row r="122" spans="1:14" x14ac:dyDescent="0.25">
      <c r="A122" s="350">
        <v>45276</v>
      </c>
      <c r="B122" s="102" t="s">
        <v>12071</v>
      </c>
      <c r="C122" s="313"/>
      <c r="D122" s="15">
        <v>40000</v>
      </c>
      <c r="E122" s="478"/>
      <c r="F122" s="438">
        <v>45033</v>
      </c>
      <c r="G122" s="102" t="s">
        <v>10887</v>
      </c>
      <c r="H122" s="336"/>
      <c r="I122" s="15">
        <v>2500</v>
      </c>
      <c r="K122" s="438">
        <v>45217</v>
      </c>
      <c r="L122" s="726" t="s">
        <v>11597</v>
      </c>
      <c r="M122" s="336"/>
      <c r="N122" s="320">
        <v>1500000</v>
      </c>
    </row>
    <row r="123" spans="1:14" ht="30" x14ac:dyDescent="0.25">
      <c r="A123" s="350">
        <v>45279</v>
      </c>
      <c r="B123" s="102" t="s">
        <v>12095</v>
      </c>
      <c r="C123" s="313"/>
      <c r="D123" s="15">
        <v>100000</v>
      </c>
      <c r="E123" s="478"/>
      <c r="F123" s="438">
        <v>45156</v>
      </c>
      <c r="G123" s="102" t="s">
        <v>10886</v>
      </c>
      <c r="H123" s="336"/>
      <c r="I123" s="375">
        <v>500000</v>
      </c>
      <c r="K123" s="438">
        <v>45254</v>
      </c>
      <c r="L123" s="102" t="s">
        <v>10053</v>
      </c>
      <c r="M123" s="336"/>
      <c r="N123" s="798">
        <v>4000000</v>
      </c>
    </row>
    <row r="124" spans="1:14" ht="30" x14ac:dyDescent="0.25">
      <c r="A124" s="350">
        <v>45279</v>
      </c>
      <c r="B124" s="102" t="s">
        <v>12095</v>
      </c>
      <c r="C124" s="313"/>
      <c r="D124" s="15">
        <v>150000</v>
      </c>
      <c r="E124" s="478"/>
      <c r="F124" s="438">
        <v>45161</v>
      </c>
      <c r="G124" s="102" t="s">
        <v>10633</v>
      </c>
      <c r="H124" s="774"/>
      <c r="I124" s="798">
        <v>400000</v>
      </c>
      <c r="K124" s="366"/>
      <c r="L124" s="102"/>
      <c r="M124" s="336"/>
      <c r="N124" s="320"/>
    </row>
    <row r="125" spans="1:14" ht="30" x14ac:dyDescent="0.25">
      <c r="A125" s="350">
        <v>45279</v>
      </c>
      <c r="B125" s="102" t="s">
        <v>12096</v>
      </c>
      <c r="C125" s="313"/>
      <c r="D125" s="15">
        <v>250000</v>
      </c>
      <c r="E125" s="478"/>
      <c r="F125" s="438">
        <v>45175</v>
      </c>
      <c r="G125" s="2" t="s">
        <v>11163</v>
      </c>
      <c r="H125" s="313"/>
      <c r="I125" s="320">
        <v>2000000</v>
      </c>
      <c r="K125" s="366"/>
      <c r="L125" s="2"/>
      <c r="M125" s="313"/>
      <c r="N125" s="320"/>
    </row>
    <row r="126" spans="1:14" ht="30" x14ac:dyDescent="0.25">
      <c r="A126" s="350">
        <v>45280</v>
      </c>
      <c r="B126" s="102" t="s">
        <v>12096</v>
      </c>
      <c r="C126" s="313"/>
      <c r="D126" s="15">
        <v>250000</v>
      </c>
      <c r="E126" s="478"/>
      <c r="F126" s="438">
        <v>45177</v>
      </c>
      <c r="G126" s="2" t="s">
        <v>11231</v>
      </c>
      <c r="H126" s="313"/>
      <c r="I126" s="320">
        <v>400000</v>
      </c>
      <c r="K126" s="366"/>
      <c r="L126" s="2"/>
      <c r="M126" s="313"/>
      <c r="N126" s="320"/>
    </row>
    <row r="127" spans="1:14" ht="30" x14ac:dyDescent="0.25">
      <c r="A127" s="350">
        <v>45280</v>
      </c>
      <c r="B127" s="102" t="s">
        <v>12096</v>
      </c>
      <c r="C127" s="313"/>
      <c r="D127" s="15">
        <v>1500000</v>
      </c>
      <c r="E127" s="478"/>
      <c r="F127" s="438">
        <v>45178</v>
      </c>
      <c r="G127" s="2" t="s">
        <v>11163</v>
      </c>
      <c r="H127" s="313"/>
      <c r="I127" s="320">
        <v>1000000</v>
      </c>
      <c r="K127" s="366"/>
      <c r="L127" s="102"/>
      <c r="M127" s="336"/>
      <c r="N127" s="320"/>
    </row>
    <row r="128" spans="1:14" s="310" customFormat="1" x14ac:dyDescent="0.25">
      <c r="A128" s="350">
        <v>45281</v>
      </c>
      <c r="B128" s="102" t="s">
        <v>12113</v>
      </c>
      <c r="C128" s="313"/>
      <c r="D128" s="15">
        <v>700000</v>
      </c>
      <c r="E128" s="479"/>
      <c r="F128" s="438">
        <v>45194</v>
      </c>
      <c r="G128" s="102" t="s">
        <v>10633</v>
      </c>
      <c r="H128" s="336"/>
      <c r="I128" s="15">
        <v>500000</v>
      </c>
      <c r="J128" s="484"/>
      <c r="K128" s="438"/>
      <c r="L128" s="102"/>
      <c r="M128" s="439"/>
      <c r="N128" s="375"/>
    </row>
    <row r="129" spans="1:14" x14ac:dyDescent="0.25">
      <c r="A129" s="350">
        <v>45281</v>
      </c>
      <c r="B129" s="102" t="s">
        <v>12113</v>
      </c>
      <c r="C129" s="313"/>
      <c r="D129" s="15">
        <v>700000</v>
      </c>
      <c r="E129" s="479"/>
      <c r="F129" s="438">
        <v>45217</v>
      </c>
      <c r="G129" s="2" t="s">
        <v>11231</v>
      </c>
      <c r="H129" s="313"/>
      <c r="I129" s="320">
        <v>500000</v>
      </c>
      <c r="K129" s="438"/>
      <c r="L129" s="102"/>
      <c r="M129" s="336"/>
      <c r="N129" s="375"/>
    </row>
    <row r="130" spans="1:14" x14ac:dyDescent="0.25">
      <c r="A130" s="350"/>
      <c r="B130" s="102"/>
      <c r="C130" s="15"/>
      <c r="D130" s="15"/>
      <c r="E130" s="480"/>
      <c r="F130" s="438">
        <v>45244</v>
      </c>
      <c r="G130" s="102" t="s">
        <v>11798</v>
      </c>
      <c r="H130" s="336"/>
      <c r="I130" s="375">
        <v>300000</v>
      </c>
      <c r="K130" s="438"/>
      <c r="L130" s="102"/>
      <c r="M130" s="336"/>
      <c r="N130" s="375"/>
    </row>
    <row r="131" spans="1:14" x14ac:dyDescent="0.25">
      <c r="A131" s="350"/>
      <c r="B131" s="102"/>
      <c r="C131" s="15"/>
      <c r="D131" s="15"/>
      <c r="E131" s="480"/>
      <c r="F131" s="438">
        <v>45257</v>
      </c>
      <c r="G131" s="102" t="s">
        <v>11924</v>
      </c>
      <c r="H131" s="336"/>
      <c r="I131" s="375">
        <v>500000</v>
      </c>
      <c r="K131" s="350"/>
      <c r="L131" s="102"/>
      <c r="M131" s="313"/>
      <c r="N131" s="15"/>
    </row>
    <row r="132" spans="1:14" x14ac:dyDescent="0.25">
      <c r="A132" s="350"/>
      <c r="B132" s="102"/>
      <c r="C132" s="15"/>
      <c r="D132" s="15"/>
      <c r="E132" s="480"/>
      <c r="F132" s="438">
        <v>45258</v>
      </c>
      <c r="G132" s="102" t="s">
        <v>11925</v>
      </c>
      <c r="H132" s="336"/>
      <c r="I132" s="375">
        <v>830000</v>
      </c>
      <c r="K132" s="350"/>
      <c r="L132" s="102"/>
      <c r="M132" s="313"/>
      <c r="N132" s="15"/>
    </row>
    <row r="133" spans="1:14" x14ac:dyDescent="0.25">
      <c r="A133" s="350"/>
      <c r="B133" s="102"/>
      <c r="C133" s="15"/>
      <c r="D133" s="15"/>
      <c r="E133" s="480"/>
      <c r="F133" s="438">
        <v>45258</v>
      </c>
      <c r="G133" s="102" t="s">
        <v>11925</v>
      </c>
      <c r="H133" s="313"/>
      <c r="I133" s="375">
        <v>840000</v>
      </c>
      <c r="K133" s="350"/>
      <c r="L133" s="102"/>
      <c r="M133" s="313"/>
      <c r="N133" s="15"/>
    </row>
    <row r="134" spans="1:14" x14ac:dyDescent="0.25">
      <c r="A134" s="350"/>
      <c r="B134" s="102"/>
      <c r="C134" s="15"/>
      <c r="D134" s="15"/>
      <c r="E134" s="480"/>
      <c r="F134" s="438">
        <v>45258</v>
      </c>
      <c r="G134" s="102" t="s">
        <v>11925</v>
      </c>
      <c r="H134" s="313"/>
      <c r="I134" s="15">
        <v>850000</v>
      </c>
      <c r="K134" s="350"/>
      <c r="L134" s="102"/>
      <c r="M134" s="313"/>
      <c r="N134" s="15"/>
    </row>
    <row r="135" spans="1:14" x14ac:dyDescent="0.25">
      <c r="A135" s="350"/>
      <c r="B135" s="102"/>
      <c r="C135" s="15"/>
      <c r="D135" s="15"/>
      <c r="E135" s="480"/>
      <c r="F135" s="438">
        <v>45258</v>
      </c>
      <c r="G135" s="102" t="s">
        <v>11925</v>
      </c>
      <c r="H135" s="313"/>
      <c r="I135" s="15">
        <v>800000</v>
      </c>
      <c r="K135" s="350"/>
      <c r="L135" s="102"/>
      <c r="M135" s="313"/>
      <c r="N135" s="15"/>
    </row>
    <row r="136" spans="1:14" x14ac:dyDescent="0.25">
      <c r="A136" s="350"/>
      <c r="B136" s="102"/>
      <c r="C136" s="15"/>
      <c r="D136" s="15"/>
      <c r="E136" s="480"/>
      <c r="F136" s="438">
        <v>45258</v>
      </c>
      <c r="G136" s="102" t="s">
        <v>11925</v>
      </c>
      <c r="H136" s="313"/>
      <c r="I136" s="15">
        <v>830000</v>
      </c>
      <c r="K136" s="350"/>
      <c r="L136" s="102"/>
      <c r="M136" s="313"/>
      <c r="N136" s="15"/>
    </row>
    <row r="137" spans="1:14" x14ac:dyDescent="0.25">
      <c r="A137" s="350"/>
      <c r="B137" s="102"/>
      <c r="C137" s="15"/>
      <c r="D137" s="15"/>
      <c r="E137" s="480"/>
      <c r="F137" s="438">
        <v>45258</v>
      </c>
      <c r="G137" s="726" t="s">
        <v>10053</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316" t="s">
        <v>4635</v>
      </c>
      <c r="B139" s="1316"/>
      <c r="C139" s="1316"/>
      <c r="D139" s="211">
        <f>SUM(D120:D138)</f>
        <v>3770000</v>
      </c>
      <c r="E139" s="481"/>
      <c r="F139" s="1347" t="s">
        <v>4635</v>
      </c>
      <c r="G139" s="1347"/>
      <c r="H139" s="1348"/>
      <c r="I139" s="437">
        <f>SUM(I120:I137)</f>
        <v>11609683</v>
      </c>
      <c r="K139" s="1347" t="s">
        <v>4635</v>
      </c>
      <c r="L139" s="1347"/>
      <c r="M139" s="1348"/>
      <c r="N139" s="437">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4" t="s">
        <v>2634</v>
      </c>
      <c r="B2" s="1374"/>
      <c r="C2" s="1374"/>
      <c r="D2" s="1374"/>
      <c r="E2" s="1374"/>
      <c r="F2" s="1374"/>
      <c r="G2" s="1374"/>
      <c r="H2" s="1374"/>
      <c r="I2" s="1374"/>
      <c r="J2" s="1374"/>
      <c r="K2" s="1374"/>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72">
        <v>28459027</v>
      </c>
      <c r="B4" s="1372">
        <v>35457479</v>
      </c>
      <c r="C4" s="1372">
        <f>B4-A4</f>
        <v>6998452</v>
      </c>
      <c r="D4" s="1372" t="s">
        <v>2642</v>
      </c>
      <c r="E4" s="232"/>
      <c r="F4" s="232"/>
      <c r="G4" s="232"/>
      <c r="H4" s="1372">
        <f>C4</f>
        <v>6998452</v>
      </c>
      <c r="I4" s="1372">
        <f>H4*25%</f>
        <v>1749613</v>
      </c>
      <c r="J4" s="1372">
        <f>H4*25%</f>
        <v>1749613</v>
      </c>
      <c r="K4" s="1372">
        <f>H4*50%</f>
        <v>3499226</v>
      </c>
    </row>
    <row r="5" spans="1:11" ht="21" customHeight="1" x14ac:dyDescent="0.25">
      <c r="A5" s="1372"/>
      <c r="B5" s="1372"/>
      <c r="C5" s="1372"/>
      <c r="D5" s="1372"/>
      <c r="E5" s="232"/>
      <c r="F5" s="232"/>
      <c r="G5" s="232"/>
      <c r="H5" s="1372"/>
      <c r="I5" s="1372"/>
      <c r="J5" s="1372"/>
      <c r="K5" s="1372"/>
    </row>
    <row r="6" spans="1:11" ht="15.75" x14ac:dyDescent="0.25">
      <c r="A6" s="1373" t="s">
        <v>2643</v>
      </c>
      <c r="B6" s="1373"/>
      <c r="C6" s="1373"/>
      <c r="D6" s="1373"/>
      <c r="E6" s="1373"/>
      <c r="F6" s="1373"/>
      <c r="G6" s="1373"/>
      <c r="H6" s="1373"/>
      <c r="I6" s="193" t="s">
        <v>158</v>
      </c>
      <c r="J6" s="193" t="s">
        <v>2644</v>
      </c>
      <c r="K6" s="193" t="s">
        <v>2644</v>
      </c>
    </row>
    <row r="7" spans="1:11" ht="15.75" x14ac:dyDescent="0.25">
      <c r="A7" s="1373" t="s">
        <v>2645</v>
      </c>
      <c r="B7" s="1373"/>
      <c r="C7" s="1373"/>
      <c r="D7" s="1373"/>
      <c r="E7" s="1373"/>
      <c r="F7" s="1373"/>
      <c r="G7" s="1373"/>
      <c r="H7" s="1373"/>
      <c r="I7" s="193" t="s">
        <v>2646</v>
      </c>
      <c r="J7" s="194">
        <f>J4</f>
        <v>1749613</v>
      </c>
      <c r="K7" s="194">
        <f>K4</f>
        <v>3499226</v>
      </c>
    </row>
    <row r="9" spans="1:11" ht="18" x14ac:dyDescent="0.25">
      <c r="A9" s="1374" t="s">
        <v>2647</v>
      </c>
      <c r="B9" s="1374"/>
      <c r="C9" s="1374"/>
      <c r="D9" s="1374"/>
      <c r="E9" s="1374"/>
      <c r="F9" s="1374"/>
      <c r="G9" s="1374"/>
      <c r="H9" s="1374"/>
      <c r="I9" s="1374"/>
      <c r="J9" s="1374"/>
      <c r="K9" s="1374"/>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72">
        <v>42596884</v>
      </c>
      <c r="B11" s="1372">
        <v>51367818</v>
      </c>
      <c r="C11" s="1372">
        <f>B11-A11</f>
        <v>8770934</v>
      </c>
      <c r="D11" s="1372" t="s">
        <v>2642</v>
      </c>
      <c r="E11" s="232"/>
      <c r="F11" s="232"/>
      <c r="G11" s="232"/>
      <c r="H11" s="1372">
        <f>C11</f>
        <v>8770934</v>
      </c>
      <c r="I11" s="1372">
        <f>H11*25%</f>
        <v>2192733.5</v>
      </c>
      <c r="J11" s="1372">
        <f>H11*25%</f>
        <v>2192733.5</v>
      </c>
      <c r="K11" s="1372">
        <f>H11*50%</f>
        <v>4385467</v>
      </c>
    </row>
    <row r="12" spans="1:11" ht="12.75" customHeight="1" x14ac:dyDescent="0.25">
      <c r="A12" s="1372"/>
      <c r="B12" s="1372"/>
      <c r="C12" s="1372"/>
      <c r="D12" s="1372"/>
      <c r="E12" s="232"/>
      <c r="F12" s="232"/>
      <c r="G12" s="232"/>
      <c r="H12" s="1372"/>
      <c r="I12" s="1372"/>
      <c r="J12" s="1372"/>
      <c r="K12" s="1372"/>
    </row>
    <row r="13" spans="1:11" ht="15.75" x14ac:dyDescent="0.25">
      <c r="A13" s="1373" t="s">
        <v>2648</v>
      </c>
      <c r="B13" s="1373"/>
      <c r="C13" s="1373"/>
      <c r="D13" s="1373"/>
      <c r="E13" s="1373"/>
      <c r="F13" s="1373"/>
      <c r="G13" s="1373"/>
      <c r="H13" s="1373"/>
      <c r="I13" s="193" t="s">
        <v>158</v>
      </c>
      <c r="J13" s="195">
        <v>84775</v>
      </c>
      <c r="K13" s="193" t="s">
        <v>2644</v>
      </c>
    </row>
    <row r="14" spans="1:11" ht="15.75" x14ac:dyDescent="0.25">
      <c r="A14" s="1373" t="s">
        <v>2645</v>
      </c>
      <c r="B14" s="1373"/>
      <c r="C14" s="1373"/>
      <c r="D14" s="1373"/>
      <c r="E14" s="1373"/>
      <c r="F14" s="1373"/>
      <c r="G14" s="1373"/>
      <c r="H14" s="1373"/>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74" t="s">
        <v>2649</v>
      </c>
      <c r="B17" s="1374"/>
      <c r="C17" s="1374"/>
      <c r="D17" s="1374"/>
      <c r="E17" s="1374"/>
      <c r="F17" s="1374"/>
      <c r="G17" s="1374"/>
      <c r="H17" s="1374"/>
      <c r="I17" s="1374"/>
      <c r="J17" s="1374"/>
      <c r="K17" s="1374"/>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72">
        <v>91625888</v>
      </c>
      <c r="B19" s="1372">
        <v>130688607</v>
      </c>
      <c r="C19" s="1372">
        <f>B19-A19</f>
        <v>39062719</v>
      </c>
      <c r="D19" s="1372">
        <v>7500000</v>
      </c>
      <c r="E19" s="232"/>
      <c r="F19" s="232"/>
      <c r="G19" s="232"/>
      <c r="H19" s="1372">
        <f>C19</f>
        <v>39062719</v>
      </c>
      <c r="I19" s="1372">
        <f>H19*25%</f>
        <v>9765679.75</v>
      </c>
      <c r="J19" s="1372">
        <f>H19*25%</f>
        <v>9765679.75</v>
      </c>
      <c r="K19" s="1372">
        <f>H19*50%</f>
        <v>19531359.5</v>
      </c>
    </row>
    <row r="20" spans="1:11" ht="12.75" customHeight="1" x14ac:dyDescent="0.25">
      <c r="A20" s="1372"/>
      <c r="B20" s="1372"/>
      <c r="C20" s="1372"/>
      <c r="D20" s="1372"/>
      <c r="E20" s="232"/>
      <c r="F20" s="232"/>
      <c r="G20" s="232"/>
      <c r="H20" s="1372"/>
      <c r="I20" s="1372"/>
      <c r="J20" s="1372"/>
      <c r="K20" s="1372"/>
    </row>
    <row r="21" spans="1:11" ht="15.75" x14ac:dyDescent="0.25">
      <c r="A21" s="1373" t="s">
        <v>2648</v>
      </c>
      <c r="B21" s="1373"/>
      <c r="C21" s="1373"/>
      <c r="D21" s="1373"/>
      <c r="E21" s="1373"/>
      <c r="F21" s="1373"/>
      <c r="G21" s="1373"/>
      <c r="H21" s="1373"/>
      <c r="I21" s="195">
        <v>13000000</v>
      </c>
      <c r="J21" s="193"/>
      <c r="K21" s="193"/>
    </row>
    <row r="22" spans="1:11" ht="15.75" x14ac:dyDescent="0.25">
      <c r="A22" s="1373" t="s">
        <v>2645</v>
      </c>
      <c r="B22" s="1373"/>
      <c r="C22" s="1373"/>
      <c r="D22" s="1373"/>
      <c r="E22" s="1373"/>
      <c r="F22" s="1373"/>
      <c r="G22" s="1373"/>
      <c r="H22" s="1373"/>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7" t="s">
        <v>2659</v>
      </c>
      <c r="B36" s="1367"/>
      <c r="C36" s="1367"/>
      <c r="D36" s="1367"/>
      <c r="E36" s="1367"/>
      <c r="F36" s="1367"/>
      <c r="G36" s="1367"/>
      <c r="H36" s="1367"/>
      <c r="I36" s="1367"/>
      <c r="J36" s="1367"/>
      <c r="K36" s="1367"/>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76">
        <f>'Main Summary'!$AG$73</f>
        <v>31688154.002880182</v>
      </c>
      <c r="B38" s="1376">
        <f>'Main Summary'!$AH$73</f>
        <v>37164776</v>
      </c>
      <c r="C38" s="1376">
        <f>B38-A38</f>
        <v>5476621.9971198179</v>
      </c>
      <c r="D38" s="1376">
        <v>6000000</v>
      </c>
      <c r="E38" s="1379"/>
      <c r="F38" s="1379"/>
      <c r="G38" s="1376">
        <v>300000</v>
      </c>
      <c r="H38" s="1376">
        <f>C38-D38-G38</f>
        <v>-823378.00288018212</v>
      </c>
      <c r="I38" s="1376">
        <f>H38*33%</f>
        <v>-271714.74095046014</v>
      </c>
      <c r="J38" s="1376">
        <f>H38*33%</f>
        <v>-271714.74095046014</v>
      </c>
      <c r="K38" s="1376">
        <f>H38*34%</f>
        <v>-279948.52097926196</v>
      </c>
    </row>
    <row r="39" spans="1:13" ht="16.899999999999999" customHeight="1" x14ac:dyDescent="0.25">
      <c r="A39" s="1376"/>
      <c r="B39" s="1376"/>
      <c r="C39" s="1376"/>
      <c r="D39" s="1376"/>
      <c r="E39" s="1380"/>
      <c r="F39" s="1380"/>
      <c r="G39" s="1376"/>
      <c r="H39" s="1376"/>
      <c r="I39" s="1376"/>
      <c r="J39" s="1376"/>
      <c r="K39" s="1376"/>
    </row>
    <row r="40" spans="1:13" ht="16.5" x14ac:dyDescent="0.25">
      <c r="A40" s="1378" t="s">
        <v>2660</v>
      </c>
      <c r="B40" s="1378"/>
      <c r="C40" s="1378"/>
      <c r="D40" s="1378"/>
      <c r="E40" s="1378"/>
      <c r="F40" s="1378"/>
      <c r="G40" s="1378"/>
      <c r="H40" s="1378"/>
      <c r="I40" s="238">
        <v>3234320</v>
      </c>
      <c r="J40" s="238"/>
      <c r="K40" s="238"/>
    </row>
    <row r="41" spans="1:13" ht="16.5" x14ac:dyDescent="0.25">
      <c r="A41" s="1378" t="s">
        <v>2888</v>
      </c>
      <c r="B41" s="1378"/>
      <c r="C41" s="1378"/>
      <c r="D41" s="1378"/>
      <c r="E41" s="1378"/>
      <c r="F41" s="1378"/>
      <c r="G41" s="1378"/>
      <c r="H41" s="1378"/>
      <c r="I41" s="238"/>
      <c r="J41" s="238">
        <v>1676486</v>
      </c>
      <c r="K41" s="238">
        <v>6090000</v>
      </c>
    </row>
    <row r="42" spans="1:13" ht="16.5" x14ac:dyDescent="0.25">
      <c r="A42" s="1378" t="s">
        <v>2661</v>
      </c>
      <c r="B42" s="1378"/>
      <c r="C42" s="1378"/>
      <c r="D42" s="1378"/>
      <c r="E42" s="1378"/>
      <c r="F42" s="1378"/>
      <c r="G42" s="1378"/>
      <c r="H42" s="1378"/>
      <c r="I42" s="238">
        <v>1568356</v>
      </c>
      <c r="J42" s="238"/>
      <c r="K42" s="238"/>
    </row>
    <row r="43" spans="1:13" ht="16.5" x14ac:dyDescent="0.25">
      <c r="A43" s="1377" t="s">
        <v>2662</v>
      </c>
      <c r="B43" s="1377"/>
      <c r="C43" s="1377"/>
      <c r="D43" s="1377"/>
      <c r="E43" s="1377"/>
      <c r="F43" s="1377"/>
      <c r="G43" s="1377"/>
      <c r="H43" s="1377"/>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75" t="s">
        <v>2797</v>
      </c>
      <c r="B45" s="1375"/>
      <c r="C45" s="1375"/>
      <c r="D45" s="1375"/>
      <c r="E45" s="1375"/>
      <c r="F45" s="1375"/>
      <c r="G45" s="1375"/>
      <c r="H45" s="1375"/>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67" t="s">
        <v>3323</v>
      </c>
      <c r="B49" s="1367"/>
      <c r="C49" s="1367"/>
      <c r="D49" s="1367"/>
      <c r="E49" s="1367"/>
      <c r="F49" s="1367"/>
      <c r="G49" s="1367"/>
      <c r="H49" s="1367"/>
      <c r="I49" s="1367"/>
      <c r="J49" s="1367"/>
      <c r="K49" s="1367"/>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68">
        <f>'Main Summary'!Z19</f>
        <v>113012540.90419273</v>
      </c>
      <c r="B51" s="1368">
        <f>'Main Summary'!AA19</f>
        <v>164353252</v>
      </c>
      <c r="C51" s="1368">
        <f>B51-A51</f>
        <v>51340711.095807269</v>
      </c>
      <c r="D51" s="1368">
        <v>7000000</v>
      </c>
      <c r="E51" s="1370">
        <f>15000000+6000000</f>
        <v>21000000</v>
      </c>
      <c r="F51" s="353"/>
      <c r="G51" s="1368">
        <v>500000</v>
      </c>
      <c r="H51" s="1368">
        <f>C51-D51-G51-E51</f>
        <v>22840711.095807269</v>
      </c>
      <c r="I51" s="1368">
        <f>H51*33%</f>
        <v>7537434.661616399</v>
      </c>
      <c r="J51" s="1368">
        <f>H51*33%</f>
        <v>7537434.661616399</v>
      </c>
      <c r="K51" s="1368">
        <f>H51*34%</f>
        <v>7765841.7725744722</v>
      </c>
    </row>
    <row r="52" spans="1:13" ht="16.899999999999999" customHeight="1" x14ac:dyDescent="0.25">
      <c r="A52" s="1368"/>
      <c r="B52" s="1368"/>
      <c r="C52" s="1368"/>
      <c r="D52" s="1368"/>
      <c r="E52" s="1371"/>
      <c r="F52" s="354"/>
      <c r="G52" s="1368"/>
      <c r="H52" s="1368"/>
      <c r="I52" s="1368"/>
      <c r="J52" s="1368"/>
      <c r="K52" s="1368"/>
    </row>
    <row r="53" spans="1:13" ht="15.75" x14ac:dyDescent="0.25">
      <c r="A53" s="1369" t="s">
        <v>2660</v>
      </c>
      <c r="B53" s="1369"/>
      <c r="C53" s="1369"/>
      <c r="D53" s="1369"/>
      <c r="E53" s="1369"/>
      <c r="F53" s="1369"/>
      <c r="G53" s="1369"/>
      <c r="H53" s="1369"/>
      <c r="I53" s="232"/>
      <c r="J53" s="232"/>
      <c r="K53" s="232"/>
      <c r="M53" s="1">
        <v>1682985</v>
      </c>
    </row>
    <row r="54" spans="1:13" ht="15.75" x14ac:dyDescent="0.25">
      <c r="A54" s="1369" t="s">
        <v>2888</v>
      </c>
      <c r="B54" s="1369"/>
      <c r="C54" s="1369"/>
      <c r="D54" s="1369"/>
      <c r="E54" s="1369"/>
      <c r="F54" s="1369"/>
      <c r="G54" s="1369"/>
      <c r="H54" s="1369"/>
      <c r="I54" s="232">
        <f>450000+3000000+1300000+200000+6000000</f>
        <v>10950000</v>
      </c>
      <c r="J54" s="232">
        <f>3800000+300000+1500000+89000+1000000+1300000</f>
        <v>7989000</v>
      </c>
      <c r="K54" s="232">
        <f>150000+500000+500000+5000000</f>
        <v>6150000</v>
      </c>
      <c r="M54" s="1">
        <v>26656</v>
      </c>
    </row>
    <row r="55" spans="1:13" ht="15.75" x14ac:dyDescent="0.25">
      <c r="A55" s="1369" t="s">
        <v>4310</v>
      </c>
      <c r="B55" s="1369"/>
      <c r="C55" s="1369"/>
      <c r="D55" s="1369"/>
      <c r="E55" s="1369"/>
      <c r="F55" s="1369"/>
      <c r="G55" s="1369"/>
      <c r="H55" s="1369"/>
      <c r="I55" s="232"/>
      <c r="J55" s="232">
        <v>493250</v>
      </c>
      <c r="K55" s="232"/>
      <c r="M55" s="1">
        <v>7143</v>
      </c>
    </row>
    <row r="56" spans="1:13" ht="15.75" x14ac:dyDescent="0.25">
      <c r="A56" s="1365" t="s">
        <v>2662</v>
      </c>
      <c r="B56" s="1365"/>
      <c r="C56" s="1365"/>
      <c r="D56" s="1365"/>
      <c r="E56" s="1365"/>
      <c r="F56" s="1365"/>
      <c r="G56" s="1365"/>
      <c r="H56" s="1365"/>
      <c r="I56" s="270">
        <f>I51-I53-I54-I55</f>
        <v>-3412565.338383601</v>
      </c>
      <c r="J56" s="270">
        <f>J51+J55-J54</f>
        <v>41684.661616398953</v>
      </c>
      <c r="K56" s="270">
        <f>K51-K53-K54-K55</f>
        <v>1615841.7725744722</v>
      </c>
      <c r="M56" s="1">
        <v>7257</v>
      </c>
    </row>
    <row r="57" spans="1:13" ht="15.75" x14ac:dyDescent="0.25">
      <c r="A57" s="1366" t="s">
        <v>2797</v>
      </c>
      <c r="B57" s="1366"/>
      <c r="C57" s="1366"/>
      <c r="D57" s="1366"/>
      <c r="E57" s="1366"/>
      <c r="F57" s="1366"/>
      <c r="G57" s="1366"/>
      <c r="H57" s="1366"/>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67" t="s">
        <v>3700</v>
      </c>
      <c r="B61" s="1367"/>
      <c r="C61" s="1367"/>
      <c r="D61" s="1367"/>
      <c r="E61" s="1367"/>
      <c r="F61" s="1367"/>
      <c r="G61" s="1367"/>
      <c r="H61" s="1367"/>
      <c r="I61" s="1367"/>
      <c r="J61" s="1367"/>
      <c r="K61" s="1367"/>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68">
        <f>'Main Summary'!V19</f>
        <v>138622950.11069509</v>
      </c>
      <c r="B63" s="1368">
        <f>'Main Summary'!W19</f>
        <v>174948764</v>
      </c>
      <c r="C63" s="1368">
        <f>B63-A63</f>
        <v>36325813.889304906</v>
      </c>
      <c r="D63" s="1368">
        <v>2000000</v>
      </c>
      <c r="E63" s="1370">
        <v>4500000</v>
      </c>
      <c r="F63" s="1370">
        <v>889800</v>
      </c>
      <c r="G63" s="1368">
        <v>500000</v>
      </c>
      <c r="H63" s="1368">
        <f>C63-D63-G63-E63-F63</f>
        <v>28436013.889304906</v>
      </c>
      <c r="I63" s="1368">
        <f>H63*33%</f>
        <v>9383884.5834706202</v>
      </c>
      <c r="J63" s="1368">
        <f>H63*33%</f>
        <v>9383884.5834706202</v>
      </c>
      <c r="K63" s="1368">
        <f>H63*34%</f>
        <v>9668244.7223636694</v>
      </c>
    </row>
    <row r="64" spans="1:13" ht="15" customHeight="1" x14ac:dyDescent="0.25">
      <c r="A64" s="1368"/>
      <c r="B64" s="1368"/>
      <c r="C64" s="1368"/>
      <c r="D64" s="1368"/>
      <c r="E64" s="1371"/>
      <c r="F64" s="1371"/>
      <c r="G64" s="1368"/>
      <c r="H64" s="1368"/>
      <c r="I64" s="1368"/>
      <c r="J64" s="1368"/>
      <c r="K64" s="1368"/>
    </row>
    <row r="65" spans="1:18" ht="27" customHeight="1" x14ac:dyDescent="0.25">
      <c r="A65" s="1369" t="s">
        <v>2888</v>
      </c>
      <c r="B65" s="1369"/>
      <c r="C65" s="1369"/>
      <c r="D65" s="1369"/>
      <c r="E65" s="1369"/>
      <c r="F65" s="1369"/>
      <c r="G65" s="1369"/>
      <c r="H65" s="1369"/>
      <c r="I65" s="232">
        <f>'old Sharing details'!H30</f>
        <v>20909127</v>
      </c>
      <c r="J65" s="232">
        <f>'old Sharing details'!H65</f>
        <v>20630910</v>
      </c>
      <c r="K65" s="232">
        <f>'old Sharing details'!D125</f>
        <v>17742859</v>
      </c>
    </row>
    <row r="66" spans="1:18" ht="27" customHeight="1" x14ac:dyDescent="0.25">
      <c r="A66" s="1365" t="s">
        <v>2662</v>
      </c>
      <c r="B66" s="1365"/>
      <c r="C66" s="1365"/>
      <c r="D66" s="1365"/>
      <c r="E66" s="1365"/>
      <c r="F66" s="1365"/>
      <c r="G66" s="1365"/>
      <c r="H66" s="1365"/>
      <c r="I66" s="270">
        <f>I63-I65</f>
        <v>-11525242.41652938</v>
      </c>
      <c r="J66" s="270">
        <f t="shared" ref="J66:K66" si="0">J63-J65</f>
        <v>-11247025.41652938</v>
      </c>
      <c r="K66" s="270">
        <f t="shared" si="0"/>
        <v>-8074614.2776363306</v>
      </c>
    </row>
    <row r="67" spans="1:18" ht="15.75" x14ac:dyDescent="0.25">
      <c r="A67" s="1366" t="s">
        <v>2797</v>
      </c>
      <c r="B67" s="1366"/>
      <c r="C67" s="1366"/>
      <c r="D67" s="1366"/>
      <c r="E67" s="1366"/>
      <c r="F67" s="1366"/>
      <c r="G67" s="1366"/>
      <c r="H67" s="1366"/>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81" t="s">
        <v>5211</v>
      </c>
      <c r="B69" s="1381"/>
      <c r="C69" s="1381"/>
      <c r="D69" s="1381"/>
      <c r="E69" s="291">
        <v>3118282</v>
      </c>
      <c r="M69"/>
      <c r="N69" s="1">
        <v>4629646</v>
      </c>
      <c r="O69" s="1">
        <v>7330193</v>
      </c>
      <c r="P69" s="1">
        <v>1850440</v>
      </c>
      <c r="R69" s="1"/>
    </row>
    <row r="70" spans="1:18" x14ac:dyDescent="0.25">
      <c r="A70" s="1381" t="s">
        <v>5209</v>
      </c>
      <c r="B70" s="1381"/>
      <c r="C70" s="1381"/>
      <c r="D70" s="1381"/>
      <c r="E70" s="15">
        <v>1000000</v>
      </c>
      <c r="M70"/>
      <c r="N70" s="3"/>
      <c r="R70" s="1"/>
    </row>
    <row r="71" spans="1:18" ht="26.25" x14ac:dyDescent="0.25">
      <c r="A71" s="1381" t="s">
        <v>5210</v>
      </c>
      <c r="B71" s="1381"/>
      <c r="C71" s="1381"/>
      <c r="D71" s="1381"/>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64" t="s">
        <v>4751</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9" t="s">
        <v>1779</v>
      </c>
      <c r="D1" s="1149"/>
      <c r="E1" s="1149"/>
    </row>
    <row r="2" spans="1:8" x14ac:dyDescent="0.25">
      <c r="C2" s="1149"/>
      <c r="D2" s="1149"/>
      <c r="E2" s="1149"/>
    </row>
    <row r="3" spans="1:8" x14ac:dyDescent="0.25">
      <c r="C3" s="1363" t="s">
        <v>4752</v>
      </c>
      <c r="D3" s="1363"/>
      <c r="E3" s="1363"/>
    </row>
    <row r="4" spans="1:8" x14ac:dyDescent="0.25">
      <c r="C4" s="1363"/>
      <c r="D4" s="1363"/>
      <c r="E4" s="1363"/>
    </row>
    <row r="6" spans="1:8" ht="14.45" customHeight="1" x14ac:dyDescent="0.25">
      <c r="A6" s="1382" t="s">
        <v>1907</v>
      </c>
      <c r="B6" s="1383"/>
      <c r="C6" s="1383"/>
      <c r="D6" s="1384"/>
      <c r="E6" s="1391" t="s">
        <v>4790</v>
      </c>
      <c r="F6" s="1391"/>
      <c r="G6" s="1391"/>
      <c r="H6" s="1391"/>
    </row>
    <row r="7" spans="1:8" ht="14.45" customHeight="1" x14ac:dyDescent="0.25">
      <c r="A7" s="1385"/>
      <c r="B7" s="1386"/>
      <c r="C7" s="1386"/>
      <c r="D7" s="1387"/>
      <c r="E7" s="1391"/>
      <c r="F7" s="1391"/>
      <c r="G7" s="1391"/>
      <c r="H7" s="1391"/>
    </row>
    <row r="8" spans="1:8" ht="14.45" customHeight="1" x14ac:dyDescent="0.25">
      <c r="A8" s="1388"/>
      <c r="B8" s="1389"/>
      <c r="C8" s="1389"/>
      <c r="D8" s="1390"/>
      <c r="E8" s="1391"/>
      <c r="F8" s="1391"/>
      <c r="G8" s="1391"/>
      <c r="H8" s="1391"/>
    </row>
    <row r="9" spans="1:8" ht="27" thickBot="1" x14ac:dyDescent="0.3">
      <c r="A9" s="1341" t="s">
        <v>4629</v>
      </c>
      <c r="B9" s="1342"/>
      <c r="C9" s="1342"/>
      <c r="D9" s="1343"/>
      <c r="E9" s="1344" t="s">
        <v>4629</v>
      </c>
      <c r="F9" s="1345"/>
      <c r="G9" s="1345"/>
      <c r="H9" s="1346"/>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47" t="s">
        <v>4635</v>
      </c>
      <c r="F30" s="1347"/>
      <c r="G30" s="1348"/>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405" t="s">
        <v>4787</v>
      </c>
      <c r="F37" s="1345"/>
      <c r="G37" s="1345"/>
      <c r="H37" s="1346"/>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316" t="s">
        <v>4635</v>
      </c>
      <c r="B54" s="1316"/>
      <c r="C54" s="1316"/>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95" t="s">
        <v>4639</v>
      </c>
      <c r="B58" s="1396"/>
      <c r="C58" s="1396"/>
      <c r="D58" s="1396"/>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316" t="s">
        <v>4635</v>
      </c>
      <c r="F65" s="1316"/>
      <c r="G65" s="1316"/>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401" t="s">
        <v>4784</v>
      </c>
      <c r="F73" s="1401"/>
      <c r="G73" s="1401"/>
      <c r="H73" s="1401"/>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402" t="s">
        <v>4635</v>
      </c>
      <c r="F87" s="1403"/>
      <c r="G87" s="1404"/>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97" t="s">
        <v>4635</v>
      </c>
      <c r="B102" s="1328"/>
      <c r="C102" s="1329"/>
      <c r="D102" s="322">
        <f>SUM(D60:D101)</f>
        <v>8325000</v>
      </c>
    </row>
    <row r="104" spans="1:4" ht="15.75" thickBot="1" x14ac:dyDescent="0.3">
      <c r="D104" s="52"/>
    </row>
    <row r="105" spans="1:4" ht="21.75" thickBot="1" x14ac:dyDescent="0.3">
      <c r="A105" s="1398" t="s">
        <v>4636</v>
      </c>
      <c r="B105" s="1399"/>
      <c r="C105" s="1399"/>
      <c r="D105" s="1400"/>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27" t="s">
        <v>4635</v>
      </c>
      <c r="B124" s="1328"/>
      <c r="C124" s="1329"/>
      <c r="D124" s="329">
        <f>SUM(D107:D123)</f>
        <v>3665720</v>
      </c>
    </row>
    <row r="125" spans="1:4" ht="19.5" thickBot="1" x14ac:dyDescent="0.35">
      <c r="A125" s="1392" t="s">
        <v>4656</v>
      </c>
      <c r="B125" s="1393"/>
      <c r="C125" s="1394"/>
      <c r="D125" s="216">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2023-12-19T11:29:19Z</cp:lastPrinted>
  <dcterms:created xsi:type="dcterms:W3CDTF">2016-01-21T08:10:35Z</dcterms:created>
  <dcterms:modified xsi:type="dcterms:W3CDTF">2023-12-30T13:16:11Z</dcterms:modified>
</cp:coreProperties>
</file>