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bookViews>
  <sheets>
    <sheet name="SST Invoice" sheetId="6" r:id="rId1"/>
    <sheet name="Rent details" sheetId="3" r:id="rId2"/>
    <sheet name="CBC" sheetId="5" r:id="rId3"/>
    <sheet name="Season master details" sheetId="4" r:id="rId4"/>
    <sheet name="Monhtly cheqs follow up" sheetId="2" r:id="rId5"/>
  </sheets>
  <definedNames>
    <definedName name="_xlnm.Print_Area" localSheetId="2">CBC!$L$7:$P$28</definedName>
    <definedName name="_xlnm.Print_Area" localSheetId="3">'Season master details'!$A$3:$E$40</definedName>
    <definedName name="_xlnm.Print_Titles" localSheetId="3">'Season master details'!$12:$14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5" l="1"/>
  <c r="J6" i="5" l="1"/>
  <c r="C46" i="4" l="1"/>
  <c r="V36" i="3" l="1"/>
  <c r="V37" i="3" s="1"/>
  <c r="B42" i="4" l="1"/>
  <c r="O26" i="5" l="1"/>
  <c r="N13" i="5"/>
  <c r="N14" i="5"/>
  <c r="N12" i="5"/>
  <c r="N11" i="5"/>
  <c r="E15" i="5"/>
  <c r="E13" i="5"/>
  <c r="N15" i="5" l="1"/>
  <c r="N24" i="5"/>
  <c r="O23" i="5"/>
  <c r="O22" i="5"/>
  <c r="O24" i="5" s="1"/>
  <c r="J5" i="5" l="1"/>
  <c r="J4" i="5"/>
  <c r="J3" i="5"/>
  <c r="J2" i="5"/>
  <c r="H6" i="5" l="1"/>
  <c r="J7" i="5" s="1"/>
  <c r="H7" i="5" l="1"/>
  <c r="C6" i="5"/>
  <c r="D6" i="5"/>
  <c r="F6" i="5"/>
  <c r="B6" i="5"/>
  <c r="E6" i="5" l="1"/>
  <c r="F5" i="5"/>
  <c r="D5" i="5"/>
  <c r="C5" i="5"/>
  <c r="B5" i="5"/>
  <c r="F4" i="5"/>
  <c r="C4" i="5"/>
  <c r="D4" i="5"/>
  <c r="B4" i="5"/>
  <c r="D3" i="5"/>
  <c r="E3" i="5" s="1"/>
  <c r="F3" i="5"/>
  <c r="E2" i="5"/>
  <c r="G2" i="5" s="1"/>
  <c r="E4" i="5" l="1"/>
  <c r="G4" i="5" s="1"/>
  <c r="E5" i="5"/>
  <c r="G5" i="5" s="1"/>
  <c r="G3" i="5"/>
  <c r="G7" i="5" l="1"/>
  <c r="B40" i="4"/>
  <c r="K33" i="4"/>
  <c r="K34" i="4" s="1"/>
  <c r="J47" i="3" l="1"/>
  <c r="J46" i="3"/>
  <c r="C42" i="4"/>
  <c r="C41" i="4"/>
  <c r="D41" i="4" s="1"/>
  <c r="B24" i="4"/>
  <c r="C21" i="4"/>
  <c r="B21" i="4"/>
  <c r="B23" i="4" s="1"/>
  <c r="J48" i="3" l="1"/>
  <c r="J50" i="3" s="1"/>
  <c r="B25" i="4"/>
  <c r="D43" i="4"/>
  <c r="O80" i="3" l="1"/>
  <c r="O79" i="3"/>
  <c r="AC25" i="3"/>
  <c r="AB18" i="3"/>
  <c r="S43" i="3"/>
  <c r="S42" i="3"/>
  <c r="S41" i="3"/>
  <c r="S40" i="3"/>
  <c r="S39" i="3"/>
  <c r="S38" i="3"/>
  <c r="T38" i="3" s="1"/>
  <c r="T35" i="3"/>
  <c r="T34" i="3"/>
  <c r="T33" i="3"/>
  <c r="O81" i="3" l="1"/>
  <c r="O83" i="3" s="1"/>
  <c r="AB19" i="3"/>
  <c r="AB20" i="3" s="1"/>
</calcChain>
</file>

<file path=xl/comments1.xml><?xml version="1.0" encoding="utf-8"?>
<comments xmlns="http://schemas.openxmlformats.org/spreadsheetml/2006/main">
  <authors>
    <author>Author</author>
  </authors>
  <commentList>
    <comment ref="E6" authorId="0" shapeId="0">
      <text>
        <r>
          <rPr>
            <sz val="9"/>
            <color indexed="81"/>
            <rFont val="Tahoma"/>
            <family val="2"/>
          </rPr>
          <t xml:space="preserve">Online transfer to EX 2nd Floor tenant Mr. Pervez pyar ali    Total deposit  Rs  98,583
                         Less                </t>
        </r>
        <r>
          <rPr>
            <u/>
            <sz val="9"/>
            <color indexed="81"/>
            <rFont val="Tahoma"/>
            <family val="2"/>
          </rPr>
          <t xml:space="preserve"> 70,000</t>
        </r>
        <r>
          <rPr>
            <sz val="9"/>
            <color indexed="81"/>
            <rFont val="Tahoma"/>
            <family val="2"/>
          </rPr>
          <t xml:space="preserve">
                        Remaining          28,583</t>
        </r>
      </text>
    </comment>
    <comment ref="T7" authorId="0" shapeId="0">
      <text>
        <r>
          <rPr>
            <sz val="9"/>
            <color indexed="81"/>
            <rFont val="Tahoma"/>
            <family val="2"/>
          </rPr>
          <t xml:space="preserve">Online transfer to EX 2nd Floor tenant Mr. Pervez pyar ali    Total deposit  Rs  98,583
      loor march 22                                                          Less                </t>
        </r>
        <r>
          <rPr>
            <u/>
            <sz val="9"/>
            <color indexed="81"/>
            <rFont val="Tahoma"/>
            <family val="2"/>
          </rPr>
          <t xml:space="preserve"> 70,000</t>
        </r>
        <r>
          <rPr>
            <sz val="9"/>
            <color indexed="81"/>
            <rFont val="Tahoma"/>
            <family val="2"/>
          </rPr>
          <t xml:space="preserve">
                                                                                 Remaining          28,583
                                                       Paid thru this mont rent cash         </t>
        </r>
        <r>
          <rPr>
            <u/>
            <sz val="9"/>
            <color indexed="81"/>
            <rFont val="Tahoma"/>
            <family val="2"/>
          </rPr>
          <t>28,500</t>
        </r>
        <r>
          <rPr>
            <sz val="9"/>
            <color indexed="81"/>
            <rFont val="Tahoma"/>
            <family val="2"/>
          </rPr>
          <t xml:space="preserve">
                                                                                                             NIL</t>
        </r>
      </text>
    </comment>
    <comment ref="T23" authorId="0" shapeId="0">
      <text>
        <r>
          <rPr>
            <b/>
            <sz val="9"/>
            <color indexed="81"/>
            <rFont val="Tahoma"/>
            <family val="2"/>
          </rPr>
          <t>Rs 14000 received by ahmed &amp; Rs 12000 rec by mukhtiar in account of landhi home</t>
        </r>
      </text>
    </comment>
    <comment ref="E24" authorId="0" shapeId="0">
      <text>
        <r>
          <rPr>
            <b/>
            <sz val="9"/>
            <color indexed="81"/>
            <rFont val="Tahoma"/>
            <family val="2"/>
          </rPr>
          <t>Author:</t>
        </r>
        <r>
          <rPr>
            <sz val="9"/>
            <color indexed="81"/>
            <rFont val="Tahoma"/>
            <family val="2"/>
          </rPr>
          <t xml:space="preserve">
                                                                                                              Rs 62,000
Less door/handle amount            21,500
      cash rec                             40,500 </t>
        </r>
      </text>
    </comment>
    <comment ref="T35" authorId="0" shapeId="0">
      <text>
        <r>
          <rPr>
            <b/>
            <sz val="9"/>
            <color indexed="81"/>
            <rFont val="Tahoma"/>
            <family val="2"/>
          </rPr>
          <t>Author:</t>
        </r>
        <r>
          <rPr>
            <sz val="9"/>
            <color indexed="81"/>
            <rFont val="Tahoma"/>
            <family val="2"/>
          </rPr>
          <t xml:space="preserve">
Details   72,000
cash     30,000       handed over to nadeem bhai
cash     15,000       handed over to nadeem bhai   
disocunt 10,000
cash      12,000  29-7-20
rem       5,000
received 5000 on 11 8 20 now nil balance</t>
        </r>
      </text>
    </comment>
    <comment ref="E39" authorId="0" shapeId="0">
      <text>
        <r>
          <rPr>
            <b/>
            <sz val="9"/>
            <color indexed="81"/>
            <rFont val="Tahoma"/>
            <family val="2"/>
          </rPr>
          <t>Author:</t>
        </r>
        <r>
          <rPr>
            <sz val="9"/>
            <color indexed="81"/>
            <rFont val="Tahoma"/>
            <family val="2"/>
          </rPr>
          <t xml:space="preserve">
                                                                                                              Rs 62,000
Less door/handle amount            21,500
      cash rec                             40,500 </t>
        </r>
      </text>
    </comment>
  </commentList>
</comments>
</file>

<file path=xl/comments2.xml><?xml version="1.0" encoding="utf-8"?>
<comments xmlns="http://schemas.openxmlformats.org/spreadsheetml/2006/main">
  <authors>
    <author>Author</author>
  </authors>
  <commentList>
    <comment ref="E15" authorId="0" shapeId="0">
      <text>
        <r>
          <rPr>
            <b/>
            <sz val="9"/>
            <color indexed="81"/>
            <rFont val="Tahoma"/>
            <family val="2"/>
          </rPr>
          <t>Author:</t>
        </r>
        <r>
          <rPr>
            <sz val="9"/>
            <color indexed="81"/>
            <rFont val="Tahoma"/>
            <family val="2"/>
          </rPr>
          <t xml:space="preserve">
Received but against old agreement. </t>
        </r>
      </text>
    </comment>
    <comment ref="E16" authorId="0" shapeId="0">
      <text>
        <r>
          <rPr>
            <b/>
            <sz val="9"/>
            <color indexed="81"/>
            <rFont val="Tahoma"/>
            <family val="2"/>
          </rPr>
          <t>Author:</t>
        </r>
        <r>
          <rPr>
            <sz val="9"/>
            <color indexed="81"/>
            <rFont val="Tahoma"/>
            <family val="2"/>
          </rPr>
          <t xml:space="preserve">
Received but against old agreement. </t>
        </r>
      </text>
    </comment>
    <comment ref="E17" authorId="0" shapeId="0">
      <text>
        <r>
          <rPr>
            <b/>
            <sz val="9"/>
            <color indexed="81"/>
            <rFont val="Tahoma"/>
            <family val="2"/>
          </rPr>
          <t>Author:</t>
        </r>
        <r>
          <rPr>
            <sz val="9"/>
            <color indexed="81"/>
            <rFont val="Tahoma"/>
            <family val="2"/>
          </rPr>
          <t xml:space="preserve">
Received but against old agreement. </t>
        </r>
      </text>
    </comment>
  </commentList>
</comments>
</file>

<file path=xl/sharedStrings.xml><?xml version="1.0" encoding="utf-8"?>
<sst xmlns="http://schemas.openxmlformats.org/spreadsheetml/2006/main" count="708" uniqueCount="258">
  <si>
    <t>Months</t>
  </si>
  <si>
    <t>Bill sent</t>
  </si>
  <si>
    <t>Bill #</t>
  </si>
  <si>
    <t>SST paid</t>
  </si>
  <si>
    <t>106-927</t>
  </si>
  <si>
    <t>107-928</t>
  </si>
  <si>
    <t>FTC Building</t>
  </si>
  <si>
    <t>Cinema PHASE VIII</t>
  </si>
  <si>
    <t>Cinema Askari IV</t>
  </si>
  <si>
    <t>YES</t>
  </si>
  <si>
    <t>106-929</t>
  </si>
  <si>
    <t>109-930</t>
  </si>
  <si>
    <t>027</t>
  </si>
  <si>
    <t>028</t>
  </si>
  <si>
    <t>029</t>
  </si>
  <si>
    <t>030</t>
  </si>
  <si>
    <t>081</t>
  </si>
  <si>
    <t>082</t>
  </si>
  <si>
    <t>084</t>
  </si>
  <si>
    <t>085</t>
  </si>
  <si>
    <t>Agreement Status for 2nd floor Wizard Lab (Rs 124,00 has Fixed Doposit)</t>
  </si>
  <si>
    <t>Agreement Status for 3rd Floor  (Blue Lines Office)</t>
  </si>
  <si>
    <t>Agreement Status for Shop (Abdul Rasheed Bhai)</t>
  </si>
  <si>
    <t>Agreement Status for 2nd floor Season Master 2-C Building (Bilal House)</t>
  </si>
  <si>
    <t>Rent month</t>
  </si>
  <si>
    <t>amount</t>
  </si>
  <si>
    <t>Received</t>
  </si>
  <si>
    <t>Remarks</t>
  </si>
  <si>
    <t>Remaining</t>
  </si>
  <si>
    <t>Received Status</t>
  </si>
  <si>
    <t>Jan 2020 rent</t>
  </si>
  <si>
    <t>January 2019 rent</t>
  </si>
  <si>
    <t>received but according to prv rent agreement</t>
  </si>
  <si>
    <t>February 2019 rent</t>
  </si>
  <si>
    <t>Mar 2020 rent</t>
  </si>
  <si>
    <t>March 2019 rent</t>
  </si>
  <si>
    <t>April 2020 rent</t>
  </si>
  <si>
    <t>April 2019 rent</t>
  </si>
  <si>
    <t>Due</t>
  </si>
  <si>
    <t>May 2020 rent</t>
  </si>
  <si>
    <t>May 2019 rent</t>
  </si>
  <si>
    <t>June 2020 rent</t>
  </si>
  <si>
    <t>June 2019 rent</t>
  </si>
  <si>
    <t>July 2020 rent</t>
  </si>
  <si>
    <t xml:space="preserve"> Total Rent month</t>
  </si>
  <si>
    <t xml:space="preserve">Received </t>
  </si>
  <si>
    <t>Prv year Consvy &amp; water charges payment pending (voucher attached)</t>
  </si>
  <si>
    <t>Total Amount due</t>
  </si>
  <si>
    <t>Dec month rent was 26200</t>
  </si>
  <si>
    <t>July 2019 rent</t>
  </si>
  <si>
    <t>August 2019 rent</t>
  </si>
  <si>
    <t>SEpt 2019 rent</t>
  </si>
  <si>
    <t>Oct 2019 rent</t>
  </si>
  <si>
    <t>Nov 2019 rent</t>
  </si>
  <si>
    <t>Dec 2019 rent</t>
  </si>
  <si>
    <t>FEb 2020 rent</t>
  </si>
  <si>
    <t>Revised Agreement 
(Feb 19 to Dec 19)</t>
  </si>
  <si>
    <t>Difference amount</t>
  </si>
  <si>
    <t>Total  amount</t>
  </si>
  <si>
    <t>Agreement Status for 3rd floor Bluelines Office 2-C Building (Bilal House)</t>
  </si>
  <si>
    <t>Old Agreement (Mar 18 to Jan 19)</t>
  </si>
  <si>
    <t>Rent for the month of Apirl 2019 will be as    Rs 61,900 + 5132 =</t>
  </si>
  <si>
    <t>Rent for the month of May 2019 will be as    Rs 61,900 &amp; so on</t>
  </si>
  <si>
    <t>110-931</t>
  </si>
  <si>
    <t>031</t>
  </si>
  <si>
    <t>086</t>
  </si>
  <si>
    <t>given to rehana aunty remaining 2400</t>
  </si>
  <si>
    <t>received in advance on 31 3 21</t>
  </si>
  <si>
    <t>111-932</t>
  </si>
  <si>
    <t>088</t>
  </si>
  <si>
    <t>041</t>
  </si>
  <si>
    <t>after advance less 1400</t>
  </si>
  <si>
    <t>089</t>
  </si>
  <si>
    <t>042</t>
  </si>
  <si>
    <t>advance received Rs 1400 in march 21 used on office cash</t>
  </si>
  <si>
    <t>S.No</t>
  </si>
  <si>
    <t>Agreement Status for Ground Floor  (MUKESH KUMAR Rs 201,000 fixed deposit)</t>
  </si>
  <si>
    <t>043</t>
  </si>
  <si>
    <t>112-933</t>
  </si>
  <si>
    <t>090</t>
  </si>
  <si>
    <t>113-934</t>
  </si>
  <si>
    <t>CBC Bills details</t>
  </si>
  <si>
    <t>Floor</t>
  </si>
  <si>
    <t>Water</t>
  </si>
  <si>
    <t>Conservancy</t>
  </si>
  <si>
    <t>Total</t>
  </si>
  <si>
    <t>2nd Floor</t>
  </si>
  <si>
    <t>Amount</t>
  </si>
  <si>
    <t>114-935</t>
  </si>
  <si>
    <t>Given to rehana aunty</t>
  </si>
  <si>
    <t>received cash on 9-6-21 Given to rehana aunty</t>
  </si>
  <si>
    <t>CBC payemnt remaining</t>
  </si>
  <si>
    <t>received cash Given to rehana aunty (given in office)</t>
  </si>
  <si>
    <t>received</t>
  </si>
  <si>
    <t>044</t>
  </si>
  <si>
    <t>095</t>
  </si>
  <si>
    <t>093</t>
  </si>
  <si>
    <t>Click for comment</t>
  </si>
  <si>
    <t>Ground Floor</t>
  </si>
  <si>
    <t>1st Floor</t>
  </si>
  <si>
    <t>3rd Floor</t>
  </si>
  <si>
    <t>Floors</t>
  </si>
  <si>
    <t>Year 2020</t>
  </si>
  <si>
    <t>Year 2021</t>
  </si>
  <si>
    <t>Refund</t>
  </si>
  <si>
    <t>Year 2019</t>
  </si>
  <si>
    <t>15% rebate</t>
  </si>
  <si>
    <t>Discounted</t>
  </si>
  <si>
    <t>Paid</t>
  </si>
  <si>
    <t>Shop</t>
  </si>
  <si>
    <t>115-936</t>
  </si>
  <si>
    <t>045</t>
  </si>
  <si>
    <t>Chq received</t>
  </si>
  <si>
    <t>116-937</t>
  </si>
  <si>
    <t>046</t>
  </si>
  <si>
    <t>096</t>
  </si>
  <si>
    <t>Given to Rehana aunty</t>
  </si>
  <si>
    <t>Used by azeem in office cash</t>
  </si>
  <si>
    <t>Agreement Status for 2nd floor Wizard Lab (Nov-20 to Sept 21)</t>
  </si>
  <si>
    <t>received by azeem</t>
  </si>
  <si>
    <t>Rent cash</t>
  </si>
  <si>
    <t>097</t>
  </si>
  <si>
    <t>117-938</t>
  </si>
  <si>
    <t>Rent Amount received</t>
  </si>
  <si>
    <t>2 Months rent Sept  &amp; Oct</t>
  </si>
  <si>
    <t>2 Months rent Aug &amp; Sept</t>
  </si>
  <si>
    <t>2 Months rent July  &amp; Aug</t>
  </si>
  <si>
    <t>CBC Bills</t>
  </si>
  <si>
    <t>047</t>
  </si>
  <si>
    <t>049</t>
  </si>
  <si>
    <t>098</t>
  </si>
  <si>
    <t>056</t>
  </si>
  <si>
    <t>099</t>
  </si>
  <si>
    <t>Total Payable of Season master engineering</t>
  </si>
  <si>
    <t xml:space="preserve"> Conservancy &amp; water charges payment pending (CBC)</t>
  </si>
  <si>
    <t xml:space="preserve">Dear Mr. Tajammul Sahab,
     This is reference to our telephonic conversation, please find the attached folllowing pending rent due on season master engineering. Please release the pending rent amount as soon as possible
Regards,
Rehana Rehman
</t>
  </si>
  <si>
    <t>118-939</t>
  </si>
  <si>
    <t>119-940</t>
  </si>
  <si>
    <t>120-941</t>
  </si>
  <si>
    <t>Others</t>
  </si>
  <si>
    <t>048</t>
  </si>
  <si>
    <t>091</t>
  </si>
  <si>
    <t>092</t>
  </si>
  <si>
    <t>094</t>
  </si>
  <si>
    <t>050</t>
  </si>
  <si>
    <t>051</t>
  </si>
  <si>
    <t>052</t>
  </si>
  <si>
    <t>053</t>
  </si>
  <si>
    <t>054</t>
  </si>
  <si>
    <t>055</t>
  </si>
  <si>
    <t>Imtiaz invoice</t>
  </si>
  <si>
    <t>Hydery Mall</t>
  </si>
  <si>
    <t>057</t>
  </si>
  <si>
    <t>100</t>
  </si>
  <si>
    <t>121-942</t>
  </si>
  <si>
    <t>122-943</t>
  </si>
  <si>
    <t>123-944</t>
  </si>
  <si>
    <t>124-945</t>
  </si>
  <si>
    <t>125-946</t>
  </si>
  <si>
    <t>126-947</t>
  </si>
  <si>
    <t>127-948</t>
  </si>
  <si>
    <t>128-949</t>
  </si>
  <si>
    <t>129-950</t>
  </si>
  <si>
    <t>130-951</t>
  </si>
  <si>
    <t>131-952</t>
  </si>
  <si>
    <t>058</t>
  </si>
  <si>
    <t>059</t>
  </si>
  <si>
    <t>060</t>
  </si>
  <si>
    <t>061</t>
  </si>
  <si>
    <t>062</t>
  </si>
  <si>
    <t>063</t>
  </si>
  <si>
    <t>064</t>
  </si>
  <si>
    <t>065</t>
  </si>
  <si>
    <t>066</t>
  </si>
  <si>
    <t>067</t>
  </si>
  <si>
    <t>068</t>
  </si>
  <si>
    <t>101</t>
  </si>
  <si>
    <t>102</t>
  </si>
  <si>
    <t>103</t>
  </si>
  <si>
    <t>104</t>
  </si>
  <si>
    <t>105</t>
  </si>
  <si>
    <t>106</t>
  </si>
  <si>
    <t>107</t>
  </si>
  <si>
    <t>108</t>
  </si>
  <si>
    <t>109</t>
  </si>
  <si>
    <t>110</t>
  </si>
  <si>
    <t>111</t>
  </si>
  <si>
    <t>069</t>
  </si>
  <si>
    <t>Burhnai Mehal</t>
  </si>
  <si>
    <t>To rehana aunty</t>
  </si>
  <si>
    <t>0578</t>
  </si>
  <si>
    <t>Vellani</t>
  </si>
  <si>
    <t>0579</t>
  </si>
  <si>
    <t>imtiaz 2nd bill inv</t>
  </si>
  <si>
    <t>15 Dec 21 To 15 Jan 22</t>
  </si>
  <si>
    <t>15 Jan 22 To 15 Feb 22</t>
  </si>
  <si>
    <t>15 Feb 22 To 15 Mar 22</t>
  </si>
  <si>
    <t>15 Mar 22 To 15 Apr 22</t>
  </si>
  <si>
    <t>15 Apr 22 To 15 May 22</t>
  </si>
  <si>
    <t>15 May 22 To 15 June 22</t>
  </si>
  <si>
    <t>15 June 22 To 15 July 22</t>
  </si>
  <si>
    <t>15 Jul 22 To 15 Aug 22</t>
  </si>
  <si>
    <t>15 Aug 22 To 15 Sep 22</t>
  </si>
  <si>
    <t>24 Sept 21 To 15 Oct 22</t>
  </si>
  <si>
    <t>25 Oct 21 To 15 Nov 22</t>
  </si>
  <si>
    <t>Agreement Status for 2nd floor (Rs 210,00 has Fixed Doposit e.g: 70,000 x 3 = 210,000  3 Months security deposit)</t>
  </si>
  <si>
    <t>Given advance at time of possession</t>
  </si>
  <si>
    <t>Month</t>
  </si>
  <si>
    <t>Invoice #</t>
  </si>
  <si>
    <t>Invoice Date</t>
  </si>
  <si>
    <t>Payment received on</t>
  </si>
  <si>
    <t xml:space="preserve">SST Paid </t>
  </si>
  <si>
    <t>SST Period</t>
  </si>
  <si>
    <t>Dec 2021</t>
  </si>
  <si>
    <t>Yes</t>
  </si>
  <si>
    <t>Nov 2021</t>
  </si>
  <si>
    <t>Oct 2021</t>
  </si>
  <si>
    <t>Mar 2021</t>
  </si>
  <si>
    <t>Misc Site</t>
  </si>
  <si>
    <t>Site</t>
  </si>
  <si>
    <t>034</t>
  </si>
  <si>
    <t>0580</t>
  </si>
  <si>
    <t>BAF 10-B</t>
  </si>
  <si>
    <t>Credit Note will be issue of the whole amount for this invoice</t>
  </si>
  <si>
    <t>Jan 2022</t>
  </si>
  <si>
    <t>CBC cleared</t>
  </si>
  <si>
    <t>0581</t>
  </si>
  <si>
    <t>BAF (Head office)</t>
  </si>
  <si>
    <t>Feb 2022</t>
  </si>
  <si>
    <t>Reversed in Feb 22 CN-05</t>
  </si>
  <si>
    <t>See comment</t>
  </si>
  <si>
    <t>0582</t>
  </si>
  <si>
    <t>BAF 14th Floor</t>
  </si>
  <si>
    <t>Mar 2022</t>
  </si>
  <si>
    <t>0583</t>
  </si>
  <si>
    <t>0584</t>
  </si>
  <si>
    <t>0585</t>
  </si>
  <si>
    <t>The Place Cinema</t>
  </si>
  <si>
    <t>JOHAR Cinema</t>
  </si>
  <si>
    <t>Invoice Amount</t>
  </si>
  <si>
    <t>Received Amount</t>
  </si>
  <si>
    <t>Inv #</t>
  </si>
  <si>
    <t>April 2022</t>
  </si>
  <si>
    <t xml:space="preserve">received </t>
  </si>
  <si>
    <t>May 2022</t>
  </si>
  <si>
    <t>June 2022</t>
  </si>
  <si>
    <t>0586</t>
  </si>
  <si>
    <t>0587</t>
  </si>
  <si>
    <t>Deluxe Company</t>
  </si>
  <si>
    <t>Condenser repaired</t>
  </si>
  <si>
    <t>Chiller card</t>
  </si>
  <si>
    <t>Majlis Area</t>
  </si>
  <si>
    <t>Pioneer services</t>
  </si>
  <si>
    <t>0589</t>
  </si>
  <si>
    <t>Imtiaz final bill</t>
  </si>
  <si>
    <t>0590</t>
  </si>
  <si>
    <t>Void</t>
  </si>
  <si>
    <t>new aggr made with new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</si>
</sst>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1" x14ac:knownFonts="1">
    <font>
      <sz val="11"/>
      <color theme="1"/>
      <name val="Calibri"/>
      <family val="2"/>
      <scheme val="minor"/>
    </font>
    <font>
      <b/>
      <sz val="11"/>
      <color theme="1"/>
      <name val="Calibri"/>
      <family val="2"/>
      <scheme val="minor"/>
    </font>
    <font>
      <b/>
      <sz val="12"/>
      <color theme="1"/>
      <name val="Calibri"/>
      <family val="2"/>
      <scheme val="minor"/>
    </font>
    <font>
      <b/>
      <sz val="22"/>
      <color theme="1"/>
      <name val="Calibri"/>
      <family val="2"/>
      <scheme val="minor"/>
    </font>
    <font>
      <sz val="11"/>
      <color theme="1"/>
      <name val="Calibri"/>
      <family val="2"/>
      <scheme val="minor"/>
    </font>
    <font>
      <b/>
      <sz val="14"/>
      <color theme="1"/>
      <name val="Calibri"/>
      <family val="2"/>
      <scheme val="minor"/>
    </font>
    <font>
      <b/>
      <sz val="12"/>
      <color theme="0"/>
      <name val="Calibri"/>
      <family val="2"/>
      <scheme val="minor"/>
    </font>
    <font>
      <b/>
      <sz val="9"/>
      <color indexed="81"/>
      <name val="Tahoma"/>
      <family val="2"/>
    </font>
    <font>
      <sz val="9"/>
      <color indexed="81"/>
      <name val="Tahoma"/>
      <family val="2"/>
    </font>
    <font>
      <sz val="12"/>
      <color theme="1"/>
      <name val="Calibri"/>
      <family val="2"/>
      <scheme val="minor"/>
    </font>
    <font>
      <b/>
      <sz val="16"/>
      <color theme="1"/>
      <name val="Calibri"/>
      <family val="2"/>
      <scheme val="minor"/>
    </font>
    <font>
      <sz val="11"/>
      <color rgb="FFFF0000"/>
      <name val="Calibri"/>
      <family val="2"/>
      <scheme val="minor"/>
    </font>
    <font>
      <sz val="14"/>
      <color theme="1"/>
      <name val="Calibri"/>
      <family val="2"/>
      <scheme val="minor"/>
    </font>
    <font>
      <b/>
      <sz val="22"/>
      <color rgb="FFFF0000"/>
      <name val="Calibri"/>
      <family val="2"/>
      <scheme val="minor"/>
    </font>
    <font>
      <b/>
      <sz val="12"/>
      <color rgb="FFFF0000"/>
      <name val="Calibri"/>
      <family val="2"/>
      <scheme val="minor"/>
    </font>
    <font>
      <sz val="11"/>
      <color rgb="FFFFFF00"/>
      <name val="Calibri"/>
      <family val="2"/>
      <scheme val="minor"/>
    </font>
    <font>
      <sz val="9"/>
      <color theme="1"/>
      <name val="Calibri"/>
      <family val="2"/>
      <scheme val="minor"/>
    </font>
    <font>
      <u/>
      <sz val="9"/>
      <color indexed="81"/>
      <name val="Tahoma"/>
      <family val="2"/>
    </font>
    <font>
      <b/>
      <sz val="18"/>
      <color theme="1"/>
      <name val="Calibri"/>
      <family val="2"/>
      <scheme val="minor"/>
    </font>
    <font>
      <sz val="18"/>
      <color theme="1"/>
      <name val="Calibri"/>
      <family val="2"/>
      <scheme val="minor"/>
    </font>
    <font>
      <sz val="10"/>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4" fillId="0" borderId="0" applyFont="0" applyFill="0" applyBorder="0" applyAlignment="0" applyProtection="0"/>
  </cellStyleXfs>
  <cellXfs count="254">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16" fontId="0" fillId="0" borderId="1" xfId="0" applyNumberFormat="1" applyBorder="1" applyAlignment="1">
      <alignment horizontal="center" vertical="center" wrapText="1"/>
    </xf>
    <xf numFmtId="0" fontId="0" fillId="0" borderId="1" xfId="0" quotePrefix="1" applyBorder="1" applyAlignment="1">
      <alignment horizontal="center" vertical="center"/>
    </xf>
    <xf numFmtId="164" fontId="0" fillId="0" borderId="0" xfId="1" applyNumberFormat="1" applyFont="1"/>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164" fontId="0" fillId="0" borderId="1" xfId="0" applyNumberFormat="1" applyBorder="1"/>
    <xf numFmtId="164" fontId="0" fillId="0" borderId="1" xfId="0" applyNumberFormat="1" applyBorder="1" applyAlignment="1">
      <alignment horizontal="center"/>
    </xf>
    <xf numFmtId="164" fontId="0" fillId="0" borderId="1" xfId="1" applyNumberFormat="1" applyFont="1" applyBorder="1"/>
    <xf numFmtId="164" fontId="0" fillId="0" borderId="1" xfId="1" applyNumberFormat="1" applyFont="1" applyFill="1" applyBorder="1"/>
    <xf numFmtId="164" fontId="0" fillId="0" borderId="1" xfId="0" applyNumberFormat="1" applyBorder="1" applyAlignment="1">
      <alignment horizontal="center" wrapText="1"/>
    </xf>
    <xf numFmtId="0" fontId="0" fillId="0" borderId="1" xfId="0" applyBorder="1" applyAlignment="1">
      <alignment horizontal="center"/>
    </xf>
    <xf numFmtId="164" fontId="0" fillId="0" borderId="0" xfId="0" applyNumberFormat="1"/>
    <xf numFmtId="43" fontId="0" fillId="0" borderId="0" xfId="0" applyNumberFormat="1"/>
    <xf numFmtId="43" fontId="0" fillId="0" borderId="1" xfId="0" applyNumberFormat="1" applyBorder="1"/>
    <xf numFmtId="0" fontId="1" fillId="0" borderId="0" xfId="0" applyFont="1" applyBorder="1" applyAlignment="1">
      <alignment horizontal="right"/>
    </xf>
    <xf numFmtId="164" fontId="1" fillId="0" borderId="1" xfId="0" applyNumberFormat="1" applyFont="1" applyBorder="1"/>
    <xf numFmtId="164" fontId="1" fillId="0" borderId="0" xfId="0" applyNumberFormat="1" applyFont="1" applyBorder="1"/>
    <xf numFmtId="164" fontId="0" fillId="0" borderId="1" xfId="1" applyNumberFormat="1" applyFont="1" applyBorder="1" applyAlignment="1">
      <alignment vertical="center"/>
    </xf>
    <xf numFmtId="0" fontId="0" fillId="0" borderId="0" xfId="0" applyBorder="1" applyAlignment="1">
      <alignment horizontal="left"/>
    </xf>
    <xf numFmtId="0" fontId="0" fillId="0" borderId="0" xfId="0" applyBorder="1"/>
    <xf numFmtId="164" fontId="0" fillId="0" borderId="0" xfId="0" applyNumberFormat="1" applyBorder="1"/>
    <xf numFmtId="0" fontId="1" fillId="0" borderId="1" xfId="0" applyFont="1" applyBorder="1" applyAlignment="1">
      <alignment horizontal="center" vertical="center" wrapText="1"/>
    </xf>
    <xf numFmtId="164" fontId="0" fillId="0" borderId="0" xfId="0" applyNumberFormat="1" applyBorder="1" applyAlignment="1">
      <alignment horizontal="center"/>
    </xf>
    <xf numFmtId="0" fontId="1" fillId="0" borderId="1" xfId="0" applyFont="1" applyBorder="1" applyAlignment="1">
      <alignment horizontal="right"/>
    </xf>
    <xf numFmtId="0" fontId="1" fillId="0" borderId="10" xfId="0" applyFont="1" applyBorder="1" applyAlignment="1">
      <alignment horizontal="center" vertical="center" wrapText="1"/>
    </xf>
    <xf numFmtId="0" fontId="0" fillId="0" borderId="0" xfId="0" applyBorder="1" applyAlignment="1">
      <alignment horizontal="left"/>
    </xf>
    <xf numFmtId="0" fontId="0" fillId="0" borderId="1" xfId="0" applyBorder="1" applyAlignment="1">
      <alignment wrapText="1"/>
    </xf>
    <xf numFmtId="164" fontId="0" fillId="0" borderId="1" xfId="0" applyNumberFormat="1" applyBorder="1" applyAlignment="1">
      <alignment wrapText="1"/>
    </xf>
    <xf numFmtId="164" fontId="0" fillId="0" borderId="1" xfId="0" applyNumberFormat="1" applyFill="1" applyBorder="1" applyAlignment="1">
      <alignment wrapText="1"/>
    </xf>
    <xf numFmtId="0" fontId="1" fillId="0" borderId="1" xfId="0" applyFont="1" applyFill="1" applyBorder="1" applyAlignment="1">
      <alignment horizontal="right" wrapText="1"/>
    </xf>
    <xf numFmtId="164" fontId="0" fillId="0" borderId="1" xfId="1" applyNumberFormat="1" applyFont="1" applyFill="1" applyBorder="1" applyAlignment="1">
      <alignment vertical="center"/>
    </xf>
    <xf numFmtId="0" fontId="0" fillId="0" borderId="0" xfId="0" applyAlignment="1">
      <alignment vertical="center"/>
    </xf>
    <xf numFmtId="0" fontId="1" fillId="0" borderId="1" xfId="0" applyFont="1" applyBorder="1" applyAlignment="1">
      <alignment horizontal="right" vertical="center"/>
    </xf>
    <xf numFmtId="0" fontId="0" fillId="0" borderId="0" xfId="0" applyBorder="1" applyAlignment="1">
      <alignment vertical="center"/>
    </xf>
    <xf numFmtId="0" fontId="0" fillId="0" borderId="0" xfId="0" applyFill="1"/>
    <xf numFmtId="164" fontId="0" fillId="0" borderId="0" xfId="0" applyNumberFormat="1" applyAlignment="1">
      <alignment vertical="center"/>
    </xf>
    <xf numFmtId="43" fontId="0" fillId="0" borderId="0" xfId="0" applyNumberFormat="1" applyAlignment="1">
      <alignment vertical="center"/>
    </xf>
    <xf numFmtId="164" fontId="0" fillId="0" borderId="10" xfId="1" applyNumberFormat="1" applyFont="1" applyBorder="1" applyAlignment="1">
      <alignment vertical="center"/>
    </xf>
    <xf numFmtId="164" fontId="0" fillId="0" borderId="1" xfId="0" applyNumberFormat="1" applyBorder="1" applyAlignment="1">
      <alignment vertical="center" wrapText="1"/>
    </xf>
    <xf numFmtId="164" fontId="0" fillId="0" borderId="1" xfId="0" applyNumberFormat="1" applyFill="1" applyBorder="1" applyAlignment="1">
      <alignment vertical="center" wrapText="1"/>
    </xf>
    <xf numFmtId="0" fontId="0" fillId="0" borderId="0" xfId="0" applyAlignment="1">
      <alignment wrapText="1"/>
    </xf>
    <xf numFmtId="164" fontId="0" fillId="0" borderId="1" xfId="1" applyNumberFormat="1" applyFont="1" applyBorder="1" applyAlignment="1">
      <alignment vertical="center" wrapText="1"/>
    </xf>
    <xf numFmtId="164" fontId="0" fillId="0" borderId="1" xfId="1" applyNumberFormat="1" applyFont="1" applyFill="1" applyBorder="1" applyAlignment="1">
      <alignment vertical="center" wrapText="1"/>
    </xf>
    <xf numFmtId="164" fontId="0" fillId="0" borderId="1" xfId="1" applyNumberFormat="1" applyFont="1" applyBorder="1" applyAlignment="1">
      <alignment wrapText="1"/>
    </xf>
    <xf numFmtId="164" fontId="0" fillId="0" borderId="1" xfId="1" applyNumberFormat="1" applyFont="1" applyFill="1" applyBorder="1" applyAlignment="1">
      <alignment wrapText="1"/>
    </xf>
    <xf numFmtId="164" fontId="0" fillId="0" borderId="0" xfId="0" applyNumberFormat="1" applyAlignment="1">
      <alignment wrapText="1"/>
    </xf>
    <xf numFmtId="43" fontId="0" fillId="0" borderId="0" xfId="0" applyNumberFormat="1" applyAlignment="1">
      <alignment wrapText="1"/>
    </xf>
    <xf numFmtId="164" fontId="0" fillId="0" borderId="1" xfId="0" applyNumberFormat="1" applyBorder="1" applyAlignment="1">
      <alignment horizontal="center" vertical="center" wrapText="1"/>
    </xf>
    <xf numFmtId="164" fontId="6" fillId="3" borderId="1" xfId="0" applyNumberFormat="1" applyFont="1" applyFill="1" applyBorder="1" applyAlignment="1">
      <alignment horizontal="center" wrapText="1"/>
    </xf>
    <xf numFmtId="17" fontId="0" fillId="0" borderId="1" xfId="0" applyNumberFormat="1" applyBorder="1" applyAlignment="1">
      <alignment wrapText="1"/>
    </xf>
    <xf numFmtId="17" fontId="0" fillId="0" borderId="1" xfId="0" applyNumberFormat="1" applyBorder="1" applyAlignment="1">
      <alignment horizontal="center" vertical="center" wrapText="1"/>
    </xf>
    <xf numFmtId="0" fontId="9"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xf>
    <xf numFmtId="164" fontId="1" fillId="0" borderId="1" xfId="1" applyNumberFormat="1" applyFont="1" applyBorder="1" applyAlignment="1">
      <alignment horizontal="center"/>
    </xf>
    <xf numFmtId="0" fontId="2" fillId="0" borderId="1" xfId="0" applyFont="1" applyBorder="1" applyAlignment="1">
      <alignment horizontal="center" vertical="center" wrapText="1"/>
    </xf>
    <xf numFmtId="17" fontId="0" fillId="0" borderId="1" xfId="0" applyNumberFormat="1" applyBorder="1" applyAlignment="1">
      <alignment vertical="center" wrapText="1"/>
    </xf>
    <xf numFmtId="164" fontId="0" fillId="0" borderId="0" xfId="0" applyNumberFormat="1" applyFill="1" applyBorder="1" applyAlignment="1">
      <alignment wrapText="1"/>
    </xf>
    <xf numFmtId="164" fontId="0" fillId="0" borderId="0" xfId="0" applyNumberFormat="1" applyFill="1" applyBorder="1" applyAlignment="1">
      <alignment vertical="center" wrapText="1"/>
    </xf>
    <xf numFmtId="0" fontId="11" fillId="4" borderId="0" xfId="0" applyFont="1" applyFill="1"/>
    <xf numFmtId="164" fontId="0" fillId="0" borderId="1" xfId="1" applyNumberFormat="1" applyFont="1" applyFill="1" applyBorder="1" applyAlignment="1">
      <alignment horizontal="left"/>
    </xf>
    <xf numFmtId="0" fontId="0" fillId="0" borderId="1" xfId="0" applyFill="1" applyBorder="1"/>
    <xf numFmtId="0" fontId="0" fillId="0" borderId="0" xfId="0" applyFill="1" applyBorder="1" applyAlignment="1">
      <alignment wrapText="1"/>
    </xf>
    <xf numFmtId="164" fontId="6" fillId="0" borderId="0" xfId="0" applyNumberFormat="1" applyFont="1" applyFill="1" applyBorder="1" applyAlignment="1">
      <alignment horizontal="center" wrapText="1"/>
    </xf>
    <xf numFmtId="0" fontId="0" fillId="0" borderId="0" xfId="0" applyFill="1" applyAlignment="1">
      <alignment wrapText="1"/>
    </xf>
    <xf numFmtId="17" fontId="0" fillId="0" borderId="0" xfId="0" applyNumberFormat="1" applyFill="1" applyBorder="1" applyAlignment="1">
      <alignment wrapText="1"/>
    </xf>
    <xf numFmtId="164" fontId="0" fillId="0" borderId="0" xfId="1" applyNumberFormat="1" applyFont="1" applyFill="1" applyBorder="1" applyAlignment="1">
      <alignment vertical="center" wrapText="1"/>
    </xf>
    <xf numFmtId="17" fontId="0" fillId="0" borderId="2" xfId="0" applyNumberFormat="1" applyBorder="1" applyAlignment="1">
      <alignment wrapText="1"/>
    </xf>
    <xf numFmtId="164" fontId="0" fillId="0" borderId="2" xfId="1" applyNumberFormat="1" applyFont="1" applyBorder="1" applyAlignment="1">
      <alignment vertical="center" wrapText="1"/>
    </xf>
    <xf numFmtId="164" fontId="6" fillId="3" borderId="2" xfId="0" applyNumberFormat="1" applyFont="1" applyFill="1" applyBorder="1" applyAlignment="1">
      <alignment horizontal="center" wrapText="1"/>
    </xf>
    <xf numFmtId="164" fontId="0" fillId="0" borderId="2" xfId="0" applyNumberFormat="1" applyFill="1" applyBorder="1" applyAlignment="1">
      <alignment wrapText="1"/>
    </xf>
    <xf numFmtId="17" fontId="0" fillId="0" borderId="2" xfId="0" applyNumberFormat="1" applyBorder="1" applyAlignment="1">
      <alignment vertical="center" wrapText="1"/>
    </xf>
    <xf numFmtId="164" fontId="0" fillId="0" borderId="2" xfId="1" applyNumberFormat="1" applyFont="1" applyFill="1" applyBorder="1" applyAlignment="1">
      <alignment vertical="center" wrapText="1"/>
    </xf>
    <xf numFmtId="164" fontId="0" fillId="0" borderId="2" xfId="1" applyNumberFormat="1" applyFont="1" applyBorder="1" applyAlignment="1">
      <alignment wrapText="1"/>
    </xf>
    <xf numFmtId="164" fontId="0" fillId="0" borderId="2" xfId="1" applyNumberFormat="1" applyFont="1" applyFill="1" applyBorder="1" applyAlignment="1">
      <alignment wrapText="1"/>
    </xf>
    <xf numFmtId="164" fontId="0" fillId="0" borderId="2" xfId="0" applyNumberFormat="1" applyBorder="1" applyAlignment="1">
      <alignment vertical="center" wrapText="1"/>
    </xf>
    <xf numFmtId="17" fontId="0" fillId="0" borderId="0" xfId="0" applyNumberFormat="1" applyFill="1" applyBorder="1" applyAlignment="1">
      <alignment vertical="center" wrapText="1"/>
    </xf>
    <xf numFmtId="164" fontId="0" fillId="0" borderId="0" xfId="1" applyNumberFormat="1" applyFont="1" applyFill="1" applyBorder="1" applyAlignment="1">
      <alignment wrapText="1"/>
    </xf>
    <xf numFmtId="164" fontId="9" fillId="0" borderId="1" xfId="0" applyNumberFormat="1"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wrapText="1"/>
    </xf>
    <xf numFmtId="164" fontId="1" fillId="0" borderId="1" xfId="0" applyNumberFormat="1" applyFont="1" applyBorder="1" applyAlignment="1">
      <alignment vertical="center"/>
    </xf>
    <xf numFmtId="43" fontId="0" fillId="0" borderId="0" xfId="1" applyNumberFormat="1" applyFont="1"/>
    <xf numFmtId="9" fontId="0" fillId="0" borderId="0" xfId="0" applyNumberFormat="1"/>
    <xf numFmtId="0" fontId="10" fillId="0" borderId="1" xfId="0" applyFont="1" applyBorder="1" applyAlignment="1">
      <alignment horizontal="center" vertical="center"/>
    </xf>
    <xf numFmtId="0" fontId="5" fillId="0" borderId="1" xfId="0" applyFont="1" applyBorder="1" applyAlignment="1">
      <alignment horizontal="center"/>
    </xf>
    <xf numFmtId="0" fontId="5" fillId="0" borderId="3" xfId="0" applyFont="1" applyFill="1" applyBorder="1" applyAlignment="1">
      <alignment horizontal="center"/>
    </xf>
    <xf numFmtId="0" fontId="5" fillId="0" borderId="0" xfId="0" applyFont="1" applyFill="1" applyBorder="1" applyAlignment="1">
      <alignment horizontal="center"/>
    </xf>
    <xf numFmtId="164" fontId="12" fillId="0" borderId="1" xfId="1" applyNumberFormat="1" applyFont="1" applyBorder="1" applyAlignment="1">
      <alignment horizontal="center"/>
    </xf>
    <xf numFmtId="0" fontId="10" fillId="0" borderId="1" xfId="0" applyFont="1" applyBorder="1" applyAlignment="1">
      <alignment horizontal="center" vertical="center" wrapText="1"/>
    </xf>
    <xf numFmtId="164" fontId="12" fillId="0" borderId="1" xfId="1" applyNumberFormat="1" applyFont="1" applyBorder="1"/>
    <xf numFmtId="0" fontId="2" fillId="0" borderId="1" xfId="0" applyFont="1" applyBorder="1" applyAlignment="1">
      <alignment horizontal="center" vertical="center" wrapText="1"/>
    </xf>
    <xf numFmtId="164" fontId="5" fillId="0" borderId="4" xfId="0" applyNumberFormat="1" applyFont="1" applyFill="1" applyBorder="1" applyAlignment="1">
      <alignment horizontal="center"/>
    </xf>
    <xf numFmtId="164" fontId="5" fillId="0" borderId="4" xfId="0" applyNumberFormat="1" applyFont="1" applyBorder="1" applyAlignment="1">
      <alignment vertical="center"/>
    </xf>
    <xf numFmtId="0" fontId="13" fillId="5" borderId="1" xfId="0" applyFont="1" applyFill="1" applyBorder="1" applyAlignment="1">
      <alignment horizontal="center" vertical="center"/>
    </xf>
    <xf numFmtId="0" fontId="14" fillId="5" borderId="1" xfId="0" applyFont="1" applyFill="1" applyBorder="1" applyAlignment="1">
      <alignment horizontal="center" vertical="center" wrapText="1"/>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0" applyFont="1" applyFill="1" applyBorder="1" applyAlignment="1">
      <alignment horizontal="center" vertical="center"/>
    </xf>
    <xf numFmtId="0" fontId="11" fillId="5" borderId="1" xfId="0" applyFont="1" applyFill="1" applyBorder="1"/>
    <xf numFmtId="0" fontId="11" fillId="5" borderId="0" xfId="0" applyFont="1" applyFill="1"/>
    <xf numFmtId="17" fontId="10" fillId="0" borderId="1" xfId="0" applyNumberFormat="1" applyFont="1" applyBorder="1" applyAlignment="1">
      <alignment horizontal="center" vertical="center"/>
    </xf>
    <xf numFmtId="0" fontId="5" fillId="0" borderId="0" xfId="0" applyFont="1" applyBorder="1" applyAlignment="1">
      <alignment horizontal="center" vertical="center" wrapText="1"/>
    </xf>
    <xf numFmtId="0" fontId="2" fillId="0" borderId="1" xfId="0" applyFont="1" applyBorder="1" applyAlignment="1">
      <alignment horizontal="center" vertical="center" wrapText="1"/>
    </xf>
    <xf numFmtId="164" fontId="9" fillId="0" borderId="1" xfId="0" applyNumberFormat="1" applyFont="1" applyBorder="1" applyAlignment="1">
      <alignment horizontal="center" vertical="center" wrapText="1"/>
    </xf>
    <xf numFmtId="17" fontId="0" fillId="0" borderId="0" xfId="0" applyNumberFormat="1" applyBorder="1" applyAlignment="1">
      <alignment vertical="center" wrapText="1"/>
    </xf>
    <xf numFmtId="0" fontId="5" fillId="5" borderId="0" xfId="0" applyFont="1" applyFill="1" applyBorder="1" applyAlignment="1">
      <alignment horizontal="center" vertical="center" wrapText="1"/>
    </xf>
    <xf numFmtId="0" fontId="0" fillId="5" borderId="0" xfId="0" applyFill="1" applyBorder="1" applyAlignment="1">
      <alignment wrapText="1"/>
    </xf>
    <xf numFmtId="17" fontId="0" fillId="5" borderId="0" xfId="0" applyNumberFormat="1" applyFill="1" applyBorder="1" applyAlignment="1">
      <alignment wrapText="1"/>
    </xf>
    <xf numFmtId="164" fontId="0" fillId="5" borderId="0" xfId="1" applyNumberFormat="1" applyFont="1" applyFill="1" applyBorder="1" applyAlignment="1">
      <alignment vertical="center" wrapText="1"/>
    </xf>
    <xf numFmtId="164" fontId="6" fillId="5" borderId="0" xfId="0" applyNumberFormat="1" applyFont="1" applyFill="1" applyBorder="1" applyAlignment="1">
      <alignment horizontal="center" wrapText="1"/>
    </xf>
    <xf numFmtId="164" fontId="0" fillId="5" borderId="0" xfId="0" applyNumberFormat="1" applyFill="1" applyBorder="1" applyAlignment="1">
      <alignment wrapText="1"/>
    </xf>
    <xf numFmtId="17" fontId="0" fillId="5" borderId="0" xfId="0" applyNumberFormat="1" applyFill="1" applyBorder="1" applyAlignment="1">
      <alignment vertical="center" wrapText="1"/>
    </xf>
    <xf numFmtId="0" fontId="0" fillId="5" borderId="0" xfId="0" applyFill="1" applyBorder="1" applyAlignment="1">
      <alignment vertical="center"/>
    </xf>
    <xf numFmtId="0" fontId="0" fillId="5" borderId="0" xfId="0" applyFill="1" applyBorder="1"/>
    <xf numFmtId="164" fontId="0" fillId="5" borderId="0" xfId="1" applyNumberFormat="1" applyFont="1" applyFill="1" applyBorder="1" applyAlignment="1">
      <alignment wrapText="1"/>
    </xf>
    <xf numFmtId="164" fontId="0" fillId="5" borderId="0" xfId="0" applyNumberFormat="1" applyFill="1" applyBorder="1" applyAlignment="1">
      <alignment vertical="center" wrapText="1"/>
    </xf>
    <xf numFmtId="0" fontId="0" fillId="5" borderId="0" xfId="0" applyFill="1"/>
    <xf numFmtId="0" fontId="0" fillId="5" borderId="0" xfId="0" applyFill="1" applyAlignment="1">
      <alignment horizontal="center" vertical="center"/>
    </xf>
    <xf numFmtId="0" fontId="0" fillId="5" borderId="0" xfId="0" applyFill="1" applyAlignment="1">
      <alignment wrapText="1"/>
    </xf>
    <xf numFmtId="0" fontId="0" fillId="5" borderId="2" xfId="0" applyFill="1" applyBorder="1" applyAlignment="1">
      <alignment wrapText="1"/>
    </xf>
    <xf numFmtId="0" fontId="2" fillId="5" borderId="0" xfId="0" applyFont="1" applyFill="1" applyBorder="1" applyAlignment="1">
      <alignment horizontal="center" vertical="center" wrapText="1"/>
    </xf>
    <xf numFmtId="164" fontId="0" fillId="5" borderId="2" xfId="0" applyNumberFormat="1" applyFill="1" applyBorder="1" applyAlignment="1">
      <alignment wrapText="1"/>
    </xf>
    <xf numFmtId="164" fontId="0" fillId="5" borderId="0" xfId="0" applyNumberFormat="1" applyFill="1" applyBorder="1"/>
    <xf numFmtId="0" fontId="5"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4" fontId="0" fillId="5" borderId="1" xfId="0" applyNumberFormat="1" applyFill="1" applyBorder="1"/>
    <xf numFmtId="164" fontId="1" fillId="5" borderId="0" xfId="0" applyNumberFormat="1" applyFont="1" applyFill="1" applyBorder="1"/>
    <xf numFmtId="0" fontId="0" fillId="2" borderId="1" xfId="0" applyFill="1" applyBorder="1"/>
    <xf numFmtId="164" fontId="0" fillId="2" borderId="1" xfId="0" applyNumberFormat="1" applyFill="1" applyBorder="1" applyAlignment="1">
      <alignment vertical="center" wrapText="1"/>
    </xf>
    <xf numFmtId="164" fontId="0" fillId="2" borderId="1" xfId="1" applyNumberFormat="1" applyFont="1" applyFill="1" applyBorder="1"/>
    <xf numFmtId="0" fontId="0" fillId="0" borderId="1" xfId="0" applyFill="1" applyBorder="1" applyAlignment="1">
      <alignment wrapText="1"/>
    </xf>
    <xf numFmtId="0" fontId="15" fillId="2" borderId="1" xfId="0" applyFont="1" applyFill="1" applyBorder="1" applyAlignment="1">
      <alignment wrapText="1"/>
    </xf>
    <xf numFmtId="164" fontId="5" fillId="0" borderId="0" xfId="0" applyNumberFormat="1" applyFont="1" applyBorder="1" applyAlignment="1">
      <alignment vertical="center"/>
    </xf>
    <xf numFmtId="164" fontId="2" fillId="0" borderId="1" xfId="0" applyNumberFormat="1" applyFont="1" applyBorder="1" applyAlignment="1">
      <alignment horizontal="center" vertical="center"/>
    </xf>
    <xf numFmtId="164" fontId="2" fillId="0" borderId="1" xfId="1" applyNumberFormat="1" applyFont="1" applyBorder="1"/>
    <xf numFmtId="0" fontId="5" fillId="0" borderId="1" xfId="0" applyFont="1" applyBorder="1" applyAlignment="1">
      <alignment horizontal="center"/>
    </xf>
    <xf numFmtId="0" fontId="0" fillId="0" borderId="10" xfId="0" applyBorder="1"/>
    <xf numFmtId="164" fontId="6" fillId="3" borderId="14" xfId="0" applyNumberFormat="1" applyFont="1" applyFill="1" applyBorder="1" applyAlignment="1">
      <alignment horizontal="center"/>
    </xf>
    <xf numFmtId="164" fontId="0" fillId="0" borderId="2" xfId="0" applyNumberFormat="1" applyBorder="1"/>
    <xf numFmtId="164" fontId="0" fillId="0" borderId="16" xfId="0" applyNumberFormat="1" applyBorder="1"/>
    <xf numFmtId="164" fontId="0" fillId="0" borderId="17" xfId="0" applyNumberFormat="1" applyBorder="1"/>
    <xf numFmtId="164" fontId="0" fillId="0" borderId="18" xfId="0" applyNumberFormat="1" applyBorder="1" applyAlignment="1">
      <alignment vertical="center"/>
    </xf>
    <xf numFmtId="0" fontId="1" fillId="0" borderId="10" xfId="0" applyFont="1" applyFill="1" applyBorder="1" applyAlignment="1">
      <alignment horizontal="center" vertical="center" wrapText="1"/>
    </xf>
    <xf numFmtId="164" fontId="0" fillId="0" borderId="15" xfId="0" applyNumberFormat="1" applyBorder="1" applyAlignment="1">
      <alignment vertical="center"/>
    </xf>
    <xf numFmtId="0" fontId="2" fillId="0" borderId="1" xfId="0" applyFont="1" applyBorder="1" applyAlignment="1">
      <alignment horizontal="center" vertical="center" wrapText="1"/>
    </xf>
    <xf numFmtId="164" fontId="0" fillId="0" borderId="2" xfId="1" applyNumberFormat="1" applyFont="1" applyFill="1" applyBorder="1"/>
    <xf numFmtId="0" fontId="0" fillId="0" borderId="2" xfId="0" applyFill="1" applyBorder="1"/>
    <xf numFmtId="17" fontId="0" fillId="0" borderId="0" xfId="0" applyNumberFormat="1" applyBorder="1" applyAlignment="1">
      <alignment wrapText="1"/>
    </xf>
    <xf numFmtId="164" fontId="0" fillId="0" borderId="0" xfId="1" applyNumberFormat="1" applyFont="1" applyFill="1" applyBorder="1"/>
    <xf numFmtId="0" fontId="0" fillId="0" borderId="0" xfId="0" applyFill="1" applyBorder="1"/>
    <xf numFmtId="0" fontId="11" fillId="4" borderId="1" xfId="0" applyFont="1" applyFill="1" applyBorder="1"/>
    <xf numFmtId="0" fontId="11" fillId="0" borderId="0" xfId="0" applyFont="1" applyFill="1" applyBorder="1"/>
    <xf numFmtId="0" fontId="2" fillId="0" borderId="1" xfId="0" applyFont="1" applyBorder="1" applyAlignment="1">
      <alignment horizontal="center" vertical="center" wrapText="1"/>
    </xf>
    <xf numFmtId="1" fontId="0" fillId="0" borderId="1" xfId="0" quotePrefix="1" applyNumberFormat="1" applyBorder="1" applyAlignment="1">
      <alignment horizontal="center" vertical="center"/>
    </xf>
    <xf numFmtId="0" fontId="0" fillId="6" borderId="1" xfId="0" applyFill="1" applyBorder="1" applyAlignment="1">
      <alignment horizontal="center" vertical="center"/>
    </xf>
    <xf numFmtId="16" fontId="0" fillId="6" borderId="1" xfId="0" applyNumberFormat="1" applyFill="1" applyBorder="1" applyAlignment="1">
      <alignment horizontal="center" vertical="center" wrapText="1"/>
    </xf>
    <xf numFmtId="0" fontId="2" fillId="0" borderId="1" xfId="0" applyFont="1" applyBorder="1" applyAlignment="1">
      <alignment horizontal="center" vertical="center" wrapText="1"/>
    </xf>
    <xf numFmtId="17" fontId="0" fillId="0" borderId="1" xfId="0" quotePrefix="1" applyNumberFormat="1" applyBorder="1" applyAlignment="1">
      <alignment horizontal="center" vertical="center" wrapText="1"/>
    </xf>
    <xf numFmtId="164" fontId="16" fillId="0" borderId="1" xfId="0" applyNumberFormat="1" applyFont="1" applyBorder="1" applyAlignment="1">
      <alignment horizontal="center"/>
    </xf>
    <xf numFmtId="0" fontId="0" fillId="0" borderId="0" xfId="0" applyAlignment="1">
      <alignment horizontal="center"/>
    </xf>
    <xf numFmtId="17" fontId="2" fillId="0" borderId="1" xfId="0" applyNumberFormat="1" applyFont="1" applyBorder="1" applyAlignment="1">
      <alignment horizontal="center" vertical="center"/>
    </xf>
    <xf numFmtId="15" fontId="0" fillId="0" borderId="1" xfId="0" applyNumberFormat="1" applyBorder="1"/>
    <xf numFmtId="15" fontId="0" fillId="0" borderId="1" xfId="0" applyNumberFormat="1" applyBorder="1" applyAlignment="1">
      <alignment horizontal="center"/>
    </xf>
    <xf numFmtId="15" fontId="1" fillId="0" borderId="2" xfId="0" quotePrefix="1" applyNumberFormat="1"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15" fontId="0" fillId="0" borderId="1" xfId="0" applyNumberFormat="1" applyBorder="1" applyAlignment="1">
      <alignment horizontal="center" wrapText="1"/>
    </xf>
    <xf numFmtId="0" fontId="0" fillId="0" borderId="1" xfId="0" quotePrefix="1" applyBorder="1" applyAlignment="1">
      <alignment horizontal="center"/>
    </xf>
    <xf numFmtId="15" fontId="0" fillId="0" borderId="1" xfId="0" applyNumberFormat="1" applyBorder="1" applyAlignment="1">
      <alignment vertical="center"/>
    </xf>
    <xf numFmtId="15" fontId="1" fillId="0" borderId="2" xfId="0" quotePrefix="1" applyNumberFormat="1" applyFont="1" applyBorder="1" applyAlignment="1">
      <alignment horizontal="center" vertical="center"/>
    </xf>
    <xf numFmtId="15" fontId="0" fillId="0" borderId="1" xfId="0" applyNumberFormat="1" applyBorder="1" applyAlignment="1">
      <alignment horizontal="center" vertical="center"/>
    </xf>
    <xf numFmtId="15" fontId="0" fillId="7" borderId="1" xfId="0" applyNumberFormat="1" applyFill="1" applyBorder="1"/>
    <xf numFmtId="15" fontId="0" fillId="3" borderId="1" xfId="0" applyNumberFormat="1" applyFill="1" applyBorder="1"/>
    <xf numFmtId="0" fontId="2" fillId="0" borderId="1" xfId="0" applyFont="1" applyBorder="1" applyAlignment="1">
      <alignment horizontal="center" vertical="center" wrapText="1"/>
    </xf>
    <xf numFmtId="15" fontId="1" fillId="0" borderId="2" xfId="0" quotePrefix="1" applyNumberFormat="1" applyFont="1" applyBorder="1" applyAlignment="1">
      <alignment horizontal="center" vertical="center"/>
    </xf>
    <xf numFmtId="15" fontId="1" fillId="0" borderId="2" xfId="0" quotePrefix="1" applyNumberFormat="1" applyFont="1" applyBorder="1" applyAlignment="1">
      <alignment horizontal="center" vertical="center"/>
    </xf>
    <xf numFmtId="0" fontId="0" fillId="3" borderId="1" xfId="0" applyFill="1" applyBorder="1" applyAlignment="1">
      <alignment horizontal="center"/>
    </xf>
    <xf numFmtId="0" fontId="0" fillId="8" borderId="1" xfId="0" quotePrefix="1" applyFill="1" applyBorder="1" applyAlignment="1">
      <alignment horizontal="center"/>
    </xf>
    <xf numFmtId="164" fontId="1" fillId="0" borderId="4" xfId="1" applyNumberFormat="1" applyFont="1" applyBorder="1" applyAlignment="1">
      <alignment horizontal="center" vertical="center" wrapText="1"/>
    </xf>
    <xf numFmtId="164" fontId="0" fillId="0" borderId="1" xfId="1" applyNumberFormat="1" applyFont="1" applyBorder="1" applyAlignment="1">
      <alignment horizontal="center"/>
    </xf>
    <xf numFmtId="164" fontId="0" fillId="0" borderId="0" xfId="1" applyNumberFormat="1" applyFont="1" applyAlignment="1">
      <alignment horizontal="center"/>
    </xf>
    <xf numFmtId="164" fontId="1" fillId="0" borderId="4" xfId="1" applyNumberFormat="1" applyFont="1" applyFill="1" applyBorder="1" applyAlignment="1">
      <alignment horizontal="center" vertical="center" wrapText="1"/>
    </xf>
    <xf numFmtId="164" fontId="0" fillId="0" borderId="1" xfId="1" applyNumberFormat="1" applyFont="1" applyFill="1" applyBorder="1" applyAlignment="1">
      <alignment horizontal="center"/>
    </xf>
    <xf numFmtId="164" fontId="0" fillId="0" borderId="0" xfId="1" applyNumberFormat="1" applyFont="1" applyFill="1" applyAlignment="1">
      <alignment horizontal="center"/>
    </xf>
    <xf numFmtId="0" fontId="18" fillId="0" borderId="4" xfId="0" applyFont="1" applyBorder="1" applyAlignment="1">
      <alignment horizontal="center" vertical="center"/>
    </xf>
    <xf numFmtId="17" fontId="18" fillId="0" borderId="1" xfId="0" applyNumberFormat="1" applyFont="1" applyBorder="1" applyAlignment="1">
      <alignment horizontal="center" vertical="center"/>
    </xf>
    <xf numFmtId="0" fontId="19" fillId="0" borderId="1" xfId="0" applyFont="1" applyBorder="1"/>
    <xf numFmtId="0" fontId="19" fillId="0" borderId="0" xfId="0" applyFont="1"/>
    <xf numFmtId="15" fontId="1" fillId="0" borderId="2" xfId="0" quotePrefix="1" applyNumberFormat="1" applyFont="1" applyBorder="1" applyAlignment="1">
      <alignment horizontal="center" vertical="center"/>
    </xf>
    <xf numFmtId="15" fontId="1" fillId="0" borderId="2" xfId="0" quotePrefix="1" applyNumberFormat="1" applyFont="1" applyBorder="1" applyAlignment="1">
      <alignment horizontal="center" vertical="center"/>
    </xf>
    <xf numFmtId="15" fontId="1" fillId="0" borderId="2" xfId="0" quotePrefix="1" applyNumberFormat="1" applyFont="1" applyBorder="1" applyAlignment="1">
      <alignment horizontal="center" vertical="center"/>
    </xf>
    <xf numFmtId="0" fontId="0" fillId="2" borderId="1" xfId="0" quotePrefix="1" applyFill="1" applyBorder="1" applyAlignment="1">
      <alignment horizontal="center" vertical="center"/>
    </xf>
    <xf numFmtId="17" fontId="2" fillId="2" borderId="1" xfId="0" applyNumberFormat="1" applyFont="1" applyFill="1" applyBorder="1" applyAlignment="1">
      <alignment horizontal="center" vertical="center"/>
    </xf>
    <xf numFmtId="15" fontId="0" fillId="2" borderId="1" xfId="0" applyNumberFormat="1" applyFill="1" applyBorder="1" applyAlignment="1">
      <alignment vertical="center"/>
    </xf>
    <xf numFmtId="0" fontId="0" fillId="2" borderId="1" xfId="0" applyFill="1" applyBorder="1" applyAlignment="1">
      <alignment horizontal="center" wrapText="1"/>
    </xf>
    <xf numFmtId="0" fontId="0" fillId="2" borderId="1" xfId="0" applyFill="1" applyBorder="1" applyAlignment="1">
      <alignment horizontal="center"/>
    </xf>
    <xf numFmtId="0" fontId="20" fillId="2" borderId="1" xfId="0" applyFont="1" applyFill="1" applyBorder="1" applyAlignment="1">
      <alignment horizontal="center" wrapText="1"/>
    </xf>
    <xf numFmtId="15" fontId="0" fillId="0" borderId="1" xfId="0" applyNumberFormat="1" applyFill="1" applyBorder="1"/>
    <xf numFmtId="15" fontId="0" fillId="0" borderId="1" xfId="0" applyNumberFormat="1" applyFill="1" applyBorder="1" applyAlignment="1">
      <alignment vertical="center"/>
    </xf>
    <xf numFmtId="0" fontId="0" fillId="0" borderId="1" xfId="0"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15" fontId="0" fillId="2" borderId="1" xfId="0" applyNumberFormat="1" applyFill="1" applyBorder="1"/>
    <xf numFmtId="0" fontId="0" fillId="2" borderId="1" xfId="0" applyFill="1" applyBorder="1" applyAlignment="1">
      <alignment horizontal="center" vertical="center"/>
    </xf>
    <xf numFmtId="0" fontId="11" fillId="0" borderId="1" xfId="0" applyFont="1" applyBorder="1" applyAlignment="1">
      <alignment horizontal="center" wrapText="1"/>
    </xf>
    <xf numFmtId="0" fontId="0" fillId="0" borderId="2" xfId="0" applyBorder="1" applyAlignment="1">
      <alignment horizontal="center" vertical="center"/>
    </xf>
    <xf numFmtId="0" fontId="0" fillId="0" borderId="4" xfId="0" applyBorder="1" applyAlignment="1">
      <alignment horizontal="center" vertical="center"/>
    </xf>
    <xf numFmtId="0" fontId="1" fillId="0" borderId="2" xfId="0" quotePrefix="1" applyFont="1" applyBorder="1" applyAlignment="1">
      <alignment horizontal="center" vertical="center"/>
    </xf>
    <xf numFmtId="0" fontId="1" fillId="0" borderId="4" xfId="0" applyFont="1" applyBorder="1" applyAlignment="1">
      <alignment horizontal="center" vertical="center"/>
    </xf>
    <xf numFmtId="0" fontId="5" fillId="0" borderId="19" xfId="0" applyFont="1" applyBorder="1" applyAlignment="1">
      <alignment horizontal="center"/>
    </xf>
    <xf numFmtId="0" fontId="5" fillId="0" borderId="20" xfId="0" applyFont="1" applyBorder="1" applyAlignment="1">
      <alignment horizontal="center"/>
    </xf>
    <xf numFmtId="0" fontId="5" fillId="0" borderId="21" xfId="0" applyFont="1" applyBorder="1" applyAlignment="1">
      <alignment horizontal="center"/>
    </xf>
    <xf numFmtId="15" fontId="1" fillId="0" borderId="2" xfId="0" quotePrefix="1" applyNumberFormat="1" applyFont="1" applyBorder="1" applyAlignment="1">
      <alignment horizontal="center" vertical="center"/>
    </xf>
    <xf numFmtId="15" fontId="1" fillId="0" borderId="3" xfId="0" applyNumberFormat="1" applyFont="1" applyBorder="1" applyAlignment="1">
      <alignment horizontal="center" vertical="center"/>
    </xf>
    <xf numFmtId="15" fontId="1" fillId="0" borderId="4" xfId="0" applyNumberFormat="1" applyFont="1" applyBorder="1" applyAlignment="1">
      <alignment horizontal="center" vertical="center"/>
    </xf>
    <xf numFmtId="0" fontId="0" fillId="0" borderId="0" xfId="0" applyBorder="1" applyAlignment="1">
      <alignment horizontal="left"/>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lignment horizontal="center" vertical="center" wrapText="1"/>
    </xf>
    <xf numFmtId="164" fontId="0" fillId="0" borderId="2" xfId="1" applyNumberFormat="1" applyFont="1" applyFill="1" applyBorder="1" applyAlignment="1">
      <alignment horizontal="center" vertical="center" wrapText="1"/>
    </xf>
    <xf numFmtId="164" fontId="0" fillId="0" borderId="3" xfId="1" applyNumberFormat="1" applyFont="1" applyFill="1" applyBorder="1" applyAlignment="1">
      <alignment horizontal="center" vertical="center" wrapText="1"/>
    </xf>
    <xf numFmtId="164" fontId="0" fillId="0" borderId="4" xfId="1" applyNumberFormat="1" applyFont="1" applyFill="1" applyBorder="1" applyAlignment="1">
      <alignment horizontal="center" vertical="center" wrapText="1"/>
    </xf>
    <xf numFmtId="164" fontId="0" fillId="0" borderId="2" xfId="0" applyNumberFormat="1" applyBorder="1" applyAlignment="1">
      <alignment horizontal="center" vertical="center" wrapText="1"/>
    </xf>
    <xf numFmtId="164" fontId="0" fillId="0" borderId="3" xfId="0" applyNumberFormat="1" applyBorder="1" applyAlignment="1">
      <alignment horizontal="center" vertical="center" wrapText="1"/>
    </xf>
    <xf numFmtId="164" fontId="0" fillId="0" borderId="4" xfId="0" applyNumberFormat="1" applyBorder="1" applyAlignment="1">
      <alignment horizontal="center" vertical="center" wrapText="1"/>
    </xf>
    <xf numFmtId="0" fontId="2" fillId="0" borderId="1"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5" fillId="0" borderId="1" xfId="0" applyFont="1" applyBorder="1" applyAlignment="1">
      <alignment horizontal="center"/>
    </xf>
    <xf numFmtId="0" fontId="5" fillId="0" borderId="10" xfId="0" applyFont="1" applyBorder="1" applyAlignment="1">
      <alignment horizontal="center"/>
    </xf>
    <xf numFmtId="0" fontId="5" fillId="0" borderId="14" xfId="0" applyFont="1" applyBorder="1" applyAlignment="1">
      <alignment horizontal="center"/>
    </xf>
    <xf numFmtId="0" fontId="10" fillId="0" borderId="1" xfId="0" applyFont="1" applyBorder="1" applyAlignment="1">
      <alignment horizontal="center"/>
    </xf>
    <xf numFmtId="0" fontId="2" fillId="0" borderId="0" xfId="0" applyFont="1" applyAlignment="1">
      <alignment horizontal="left" vertical="top" wrapText="1"/>
    </xf>
    <xf numFmtId="0" fontId="2" fillId="0" borderId="0" xfId="0" applyFont="1" applyAlignment="1">
      <alignment horizontal="left" vertical="top"/>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cellXfs>
  <cellStyles count="2">
    <cellStyle name="Comma" xfId="1" builtinId="3"/>
    <cellStyle name="Normal" xfId="0" builtinId="0"/>
  </cellStyles>
  <dxfs count="5">
    <dxf>
      <fill>
        <patternFill>
          <bgColor theme="5"/>
        </patternFill>
      </fill>
    </dxf>
    <dxf>
      <fill>
        <patternFill>
          <bgColor theme="5"/>
        </patternFill>
      </fill>
    </dxf>
    <dxf>
      <fill>
        <patternFill>
          <bgColor theme="5"/>
        </patternFill>
      </fill>
    </dxf>
    <dxf>
      <fill>
        <patternFill>
          <bgColor theme="5"/>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34</xdr:col>
      <xdr:colOff>209550</xdr:colOff>
      <xdr:row>2</xdr:row>
      <xdr:rowOff>123825</xdr:rowOff>
    </xdr:from>
    <xdr:to>
      <xdr:col>35</xdr:col>
      <xdr:colOff>123825</xdr:colOff>
      <xdr:row>2</xdr:row>
      <xdr:rowOff>123825</xdr:rowOff>
    </xdr:to>
    <xdr:cxnSp macro="">
      <xdr:nvCxnSpPr>
        <xdr:cNvPr id="5" name="Straight Arrow Connector 4"/>
        <xdr:cNvCxnSpPr/>
      </xdr:nvCxnSpPr>
      <xdr:spPr>
        <a:xfrm flipH="1">
          <a:off x="16773525" y="723900"/>
          <a:ext cx="523875"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76200</xdr:colOff>
      <xdr:row>24</xdr:row>
      <xdr:rowOff>171450</xdr:rowOff>
    </xdr:from>
    <xdr:to>
      <xdr:col>18</xdr:col>
      <xdr:colOff>695325</xdr:colOff>
      <xdr:row>25</xdr:row>
      <xdr:rowOff>152400</xdr:rowOff>
    </xdr:to>
    <xdr:cxnSp macro="">
      <xdr:nvCxnSpPr>
        <xdr:cNvPr id="4" name="Straight Arrow Connector 3"/>
        <xdr:cNvCxnSpPr/>
      </xdr:nvCxnSpPr>
      <xdr:spPr>
        <a:xfrm>
          <a:off x="11639550" y="3095625"/>
          <a:ext cx="619125" cy="18097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
  <sheetViews>
    <sheetView tabSelected="1" topLeftCell="I16" workbookViewId="0">
      <selection activeCell="Z21" sqref="Z21"/>
    </sheetView>
  </sheetViews>
  <sheetFormatPr defaultRowHeight="23.25" x14ac:dyDescent="0.35"/>
  <cols>
    <col min="1" max="1" width="13.28515625" style="195" customWidth="1"/>
    <col min="2" max="2" width="7.7109375" bestFit="1" customWidth="1"/>
    <col min="3" max="3" width="10.140625" customWidth="1"/>
    <col min="4" max="4" width="10.140625" style="8" customWidth="1"/>
    <col min="5" max="5" width="11.140625" style="167" customWidth="1"/>
    <col min="6" max="6" width="10.42578125" style="191" customWidth="1"/>
    <col min="7" max="7" width="5.5703125" style="167" customWidth="1"/>
    <col min="8" max="8" width="9" style="167" customWidth="1"/>
    <col min="9" max="9" width="1" style="124" customWidth="1"/>
    <col min="10" max="10" width="5.140625" bestFit="1" customWidth="1"/>
    <col min="11" max="11" width="10.42578125" customWidth="1"/>
    <col min="12" max="12" width="10.140625" style="8" customWidth="1"/>
    <col min="13" max="13" width="11.140625" style="167" customWidth="1"/>
    <col min="14" max="14" width="10.42578125" style="191" customWidth="1"/>
    <col min="15" max="15" width="6.140625" style="188" customWidth="1"/>
    <col min="16" max="16" width="9.85546875" style="167" customWidth="1"/>
    <col min="17" max="17" width="1" style="124" customWidth="1"/>
    <col min="18" max="18" width="5.140625" bestFit="1" customWidth="1"/>
    <col min="19" max="19" width="10.140625" customWidth="1"/>
    <col min="20" max="20" width="10.140625" style="8" customWidth="1"/>
    <col min="21" max="21" width="12.28515625" style="167" customWidth="1"/>
    <col min="22" max="22" width="9.7109375" style="191" customWidth="1"/>
    <col min="23" max="23" width="5.28515625" style="167" customWidth="1"/>
    <col min="24" max="24" width="9.85546875" style="167" customWidth="1"/>
    <col min="25" max="25" width="1" style="124" customWidth="1"/>
    <col min="26" max="26" width="7.7109375" style="58" customWidth="1"/>
    <col min="27" max="27" width="8.28515625" bestFit="1" customWidth="1"/>
    <col min="28" max="28" width="10.140625" customWidth="1"/>
    <col min="29" max="29" width="14.7109375" style="167" customWidth="1"/>
    <col min="30" max="30" width="12.28515625" style="167" customWidth="1"/>
    <col min="31" max="31" width="12.28515625" style="208" customWidth="1"/>
    <col min="32" max="32" width="6.140625" style="167" customWidth="1"/>
    <col min="33" max="33" width="9.85546875" style="167" customWidth="1"/>
  </cols>
  <sheetData>
    <row r="1" spans="1:36" ht="19.5" thickBot="1" x14ac:dyDescent="0.35">
      <c r="A1" s="217" t="s">
        <v>6</v>
      </c>
      <c r="B1" s="218"/>
      <c r="C1" s="218"/>
      <c r="D1" s="218"/>
      <c r="E1" s="218"/>
      <c r="F1" s="218"/>
      <c r="G1" s="218"/>
      <c r="H1" s="219"/>
      <c r="J1" s="218" t="s">
        <v>237</v>
      </c>
      <c r="K1" s="218"/>
      <c r="L1" s="218"/>
      <c r="M1" s="218"/>
      <c r="N1" s="218"/>
      <c r="O1" s="218"/>
      <c r="P1" s="219"/>
      <c r="R1" s="218" t="s">
        <v>238</v>
      </c>
      <c r="S1" s="218"/>
      <c r="T1" s="218"/>
      <c r="U1" s="218"/>
      <c r="V1" s="218"/>
      <c r="W1" s="218"/>
      <c r="X1" s="219"/>
      <c r="Z1" s="217" t="s">
        <v>218</v>
      </c>
      <c r="AA1" s="218"/>
      <c r="AB1" s="218"/>
      <c r="AC1" s="218"/>
      <c r="AD1" s="218"/>
      <c r="AE1" s="218"/>
      <c r="AF1" s="218"/>
      <c r="AG1" s="219"/>
    </row>
    <row r="2" spans="1:36" ht="27.75" customHeight="1" x14ac:dyDescent="0.25">
      <c r="A2" s="192" t="s">
        <v>207</v>
      </c>
      <c r="B2" s="172" t="s">
        <v>241</v>
      </c>
      <c r="C2" s="173" t="s">
        <v>209</v>
      </c>
      <c r="D2" s="186" t="s">
        <v>239</v>
      </c>
      <c r="E2" s="173" t="s">
        <v>210</v>
      </c>
      <c r="F2" s="189" t="s">
        <v>240</v>
      </c>
      <c r="G2" s="173" t="s">
        <v>211</v>
      </c>
      <c r="H2" s="173" t="s">
        <v>212</v>
      </c>
      <c r="J2" s="172" t="s">
        <v>241</v>
      </c>
      <c r="K2" s="173" t="s">
        <v>209</v>
      </c>
      <c r="L2" s="186" t="s">
        <v>239</v>
      </c>
      <c r="M2" s="173" t="s">
        <v>210</v>
      </c>
      <c r="N2" s="189" t="s">
        <v>240</v>
      </c>
      <c r="O2" s="173" t="s">
        <v>211</v>
      </c>
      <c r="P2" s="173" t="s">
        <v>212</v>
      </c>
      <c r="R2" s="172" t="s">
        <v>241</v>
      </c>
      <c r="S2" s="27" t="s">
        <v>209</v>
      </c>
      <c r="T2" s="186" t="s">
        <v>239</v>
      </c>
      <c r="U2" s="27" t="s">
        <v>210</v>
      </c>
      <c r="V2" s="189" t="s">
        <v>240</v>
      </c>
      <c r="W2" s="27" t="s">
        <v>211</v>
      </c>
      <c r="X2" s="27" t="s">
        <v>212</v>
      </c>
      <c r="Z2" s="27" t="s">
        <v>208</v>
      </c>
      <c r="AA2" s="3" t="s">
        <v>207</v>
      </c>
      <c r="AB2" s="27" t="s">
        <v>209</v>
      </c>
      <c r="AC2" s="27" t="s">
        <v>219</v>
      </c>
      <c r="AD2" s="27" t="s">
        <v>210</v>
      </c>
      <c r="AE2" s="9" t="s">
        <v>27</v>
      </c>
      <c r="AF2" s="27" t="s">
        <v>211</v>
      </c>
      <c r="AG2" s="27" t="s">
        <v>212</v>
      </c>
    </row>
    <row r="3" spans="1:36" x14ac:dyDescent="0.25">
      <c r="A3" s="193">
        <v>44440</v>
      </c>
      <c r="B3" s="16" t="s">
        <v>122</v>
      </c>
      <c r="C3" s="169">
        <v>44469</v>
      </c>
      <c r="D3" s="13">
        <v>213840</v>
      </c>
      <c r="E3" s="179">
        <v>44551</v>
      </c>
      <c r="F3" s="14">
        <v>213840</v>
      </c>
      <c r="G3" s="187" t="s">
        <v>214</v>
      </c>
      <c r="H3" s="220" t="s">
        <v>213</v>
      </c>
      <c r="J3" s="16" t="s">
        <v>128</v>
      </c>
      <c r="K3" s="169">
        <v>44474</v>
      </c>
      <c r="L3" s="13">
        <v>146900</v>
      </c>
      <c r="M3" s="179">
        <v>44551</v>
      </c>
      <c r="N3" s="13">
        <v>146900</v>
      </c>
      <c r="O3" s="187" t="s">
        <v>214</v>
      </c>
      <c r="P3" s="171" t="s">
        <v>216</v>
      </c>
      <c r="R3" s="16" t="s">
        <v>121</v>
      </c>
      <c r="S3" s="169">
        <v>44470</v>
      </c>
      <c r="T3" s="13">
        <v>96050</v>
      </c>
      <c r="U3" s="179">
        <v>44530</v>
      </c>
      <c r="V3" s="14">
        <v>96050</v>
      </c>
      <c r="W3" s="170" t="s">
        <v>214</v>
      </c>
      <c r="X3" s="171" t="s">
        <v>216</v>
      </c>
      <c r="Z3" s="7" t="s">
        <v>220</v>
      </c>
      <c r="AA3" s="168">
        <v>44256</v>
      </c>
      <c r="AB3" s="169">
        <v>44266</v>
      </c>
      <c r="AC3" s="170" t="s">
        <v>222</v>
      </c>
      <c r="AD3" s="180"/>
      <c r="AE3" s="205"/>
      <c r="AF3" s="170" t="s">
        <v>214</v>
      </c>
      <c r="AG3" s="171" t="s">
        <v>217</v>
      </c>
      <c r="AH3" s="37" t="s">
        <v>229</v>
      </c>
      <c r="AJ3" t="s">
        <v>223</v>
      </c>
    </row>
    <row r="4" spans="1:36" x14ac:dyDescent="0.25">
      <c r="A4" s="193">
        <v>44470</v>
      </c>
      <c r="B4" s="16" t="s">
        <v>136</v>
      </c>
      <c r="C4" s="169">
        <v>44471</v>
      </c>
      <c r="D4" s="13">
        <v>213840</v>
      </c>
      <c r="E4" s="179">
        <v>44551</v>
      </c>
      <c r="F4" s="14">
        <v>213840</v>
      </c>
      <c r="G4" s="187" t="s">
        <v>214</v>
      </c>
      <c r="H4" s="221"/>
      <c r="J4" s="16" t="s">
        <v>129</v>
      </c>
      <c r="K4" s="169">
        <v>44501</v>
      </c>
      <c r="L4" s="13">
        <v>146900</v>
      </c>
      <c r="M4" s="179">
        <v>44569</v>
      </c>
      <c r="N4" s="13">
        <v>146900</v>
      </c>
      <c r="O4" s="187" t="s">
        <v>214</v>
      </c>
      <c r="P4" s="171" t="s">
        <v>215</v>
      </c>
      <c r="R4" s="16" t="s">
        <v>130</v>
      </c>
      <c r="S4" s="169">
        <v>44501</v>
      </c>
      <c r="T4" s="13">
        <v>96050</v>
      </c>
      <c r="U4" s="179">
        <v>44922</v>
      </c>
      <c r="V4" s="14">
        <v>96050</v>
      </c>
      <c r="W4" s="170" t="s">
        <v>214</v>
      </c>
      <c r="X4" s="171" t="s">
        <v>215</v>
      </c>
      <c r="Z4" s="5" t="s">
        <v>144</v>
      </c>
      <c r="AA4" s="168">
        <v>44501</v>
      </c>
      <c r="AB4" s="169">
        <v>44510</v>
      </c>
      <c r="AC4" s="174" t="s">
        <v>150</v>
      </c>
      <c r="AD4" s="169">
        <v>44517</v>
      </c>
      <c r="AE4" s="205"/>
      <c r="AF4" s="170" t="s">
        <v>214</v>
      </c>
      <c r="AG4" s="168">
        <v>44501</v>
      </c>
    </row>
    <row r="5" spans="1:36" x14ac:dyDescent="0.25">
      <c r="A5" s="193">
        <v>44501</v>
      </c>
      <c r="B5" s="16" t="s">
        <v>137</v>
      </c>
      <c r="C5" s="169">
        <v>44505</v>
      </c>
      <c r="D5" s="13">
        <v>213840</v>
      </c>
      <c r="E5" s="179">
        <v>44551</v>
      </c>
      <c r="F5" s="14">
        <v>213840</v>
      </c>
      <c r="G5" s="187" t="s">
        <v>214</v>
      </c>
      <c r="H5" s="222"/>
      <c r="J5" s="16" t="s">
        <v>131</v>
      </c>
      <c r="K5" s="169">
        <v>44532</v>
      </c>
      <c r="L5" s="13">
        <v>231650</v>
      </c>
      <c r="M5" s="179">
        <v>44569</v>
      </c>
      <c r="N5" s="13">
        <v>146900</v>
      </c>
      <c r="O5" s="187" t="s">
        <v>214</v>
      </c>
      <c r="P5" s="171" t="s">
        <v>213</v>
      </c>
      <c r="R5" s="16" t="s">
        <v>132</v>
      </c>
      <c r="S5" s="169">
        <v>44546</v>
      </c>
      <c r="T5" s="13">
        <v>180800</v>
      </c>
      <c r="U5" s="179">
        <v>44915</v>
      </c>
      <c r="V5" s="14">
        <v>180800</v>
      </c>
      <c r="W5" s="170" t="s">
        <v>214</v>
      </c>
      <c r="X5" s="171" t="s">
        <v>213</v>
      </c>
      <c r="Z5" s="5" t="s">
        <v>145</v>
      </c>
      <c r="AA5" s="168">
        <v>44501</v>
      </c>
      <c r="AB5" s="169">
        <v>44522</v>
      </c>
      <c r="AC5" s="174" t="s">
        <v>151</v>
      </c>
      <c r="AD5" s="169">
        <v>44701</v>
      </c>
      <c r="AE5" s="205"/>
      <c r="AF5" s="187" t="s">
        <v>214</v>
      </c>
      <c r="AG5" s="197" t="s">
        <v>244</v>
      </c>
    </row>
    <row r="6" spans="1:36" x14ac:dyDescent="0.25">
      <c r="A6" s="193">
        <v>44531</v>
      </c>
      <c r="B6" s="16" t="s">
        <v>138</v>
      </c>
      <c r="C6" s="169">
        <v>44564</v>
      </c>
      <c r="D6" s="13">
        <v>213840</v>
      </c>
      <c r="E6" s="179">
        <v>44588</v>
      </c>
      <c r="F6" s="14">
        <v>213840</v>
      </c>
      <c r="G6" s="187" t="s">
        <v>214</v>
      </c>
      <c r="H6" s="177" t="s">
        <v>224</v>
      </c>
      <c r="J6" s="185" t="s">
        <v>165</v>
      </c>
      <c r="K6" s="169">
        <v>44562</v>
      </c>
      <c r="L6" s="137">
        <v>231650</v>
      </c>
      <c r="M6" s="179">
        <v>44607</v>
      </c>
      <c r="N6" s="13">
        <v>327700</v>
      </c>
      <c r="O6" s="187" t="s">
        <v>214</v>
      </c>
      <c r="P6" s="177" t="s">
        <v>224</v>
      </c>
      <c r="R6" s="16" t="s">
        <v>153</v>
      </c>
      <c r="S6" s="169">
        <v>44562</v>
      </c>
      <c r="T6" s="13">
        <v>180800</v>
      </c>
      <c r="U6" s="179">
        <v>44915</v>
      </c>
      <c r="V6" s="14">
        <v>180800</v>
      </c>
      <c r="W6" s="170" t="s">
        <v>214</v>
      </c>
      <c r="X6" s="177" t="s">
        <v>224</v>
      </c>
      <c r="Z6" s="5" t="s">
        <v>146</v>
      </c>
      <c r="AA6" s="168">
        <v>44501</v>
      </c>
      <c r="AB6" s="169">
        <v>44522</v>
      </c>
      <c r="AC6" s="174" t="s">
        <v>151</v>
      </c>
      <c r="AD6" s="169">
        <v>44701</v>
      </c>
      <c r="AE6" s="205"/>
      <c r="AF6" s="187" t="s">
        <v>214</v>
      </c>
      <c r="AG6" s="197" t="s">
        <v>244</v>
      </c>
    </row>
    <row r="7" spans="1:36" x14ac:dyDescent="0.25">
      <c r="A7" s="193">
        <v>44562</v>
      </c>
      <c r="B7" s="16" t="s">
        <v>154</v>
      </c>
      <c r="C7" s="169">
        <v>44596</v>
      </c>
      <c r="D7" s="13">
        <v>213840</v>
      </c>
      <c r="E7" s="179">
        <v>44672</v>
      </c>
      <c r="F7" s="14">
        <v>213840</v>
      </c>
      <c r="G7" s="187" t="s">
        <v>214</v>
      </c>
      <c r="H7" s="182" t="s">
        <v>228</v>
      </c>
      <c r="J7" s="185" t="s">
        <v>166</v>
      </c>
      <c r="K7" s="169">
        <v>44596</v>
      </c>
      <c r="L7" s="13">
        <v>327700</v>
      </c>
      <c r="M7" s="179">
        <v>44698</v>
      </c>
      <c r="N7" s="14">
        <v>327700</v>
      </c>
      <c r="O7" s="187" t="s">
        <v>214</v>
      </c>
      <c r="P7" s="182" t="s">
        <v>228</v>
      </c>
      <c r="R7" s="16">
        <v>101</v>
      </c>
      <c r="S7" s="169">
        <v>44593</v>
      </c>
      <c r="T7" s="13">
        <v>180800</v>
      </c>
      <c r="U7" s="179">
        <v>44610</v>
      </c>
      <c r="V7" s="14">
        <v>180800</v>
      </c>
      <c r="W7" s="170" t="s">
        <v>214</v>
      </c>
      <c r="X7" s="182" t="s">
        <v>228</v>
      </c>
      <c r="Z7" s="5" t="s">
        <v>147</v>
      </c>
      <c r="AA7" s="168">
        <v>44501</v>
      </c>
      <c r="AB7" s="169">
        <v>44522</v>
      </c>
      <c r="AC7" s="86" t="s">
        <v>151</v>
      </c>
      <c r="AD7" s="169">
        <v>44701</v>
      </c>
      <c r="AE7" s="205"/>
      <c r="AF7" s="187" t="s">
        <v>214</v>
      </c>
      <c r="AG7" s="197" t="s">
        <v>244</v>
      </c>
    </row>
    <row r="8" spans="1:36" x14ac:dyDescent="0.25">
      <c r="A8" s="193">
        <v>44593</v>
      </c>
      <c r="B8" s="16" t="s">
        <v>155</v>
      </c>
      <c r="C8" s="169">
        <v>44624</v>
      </c>
      <c r="D8" s="13">
        <v>213840</v>
      </c>
      <c r="E8" s="179">
        <v>44677</v>
      </c>
      <c r="F8" s="14">
        <v>213840</v>
      </c>
      <c r="G8" s="187" t="s">
        <v>214</v>
      </c>
      <c r="H8" s="183" t="s">
        <v>233</v>
      </c>
      <c r="J8" s="175" t="s">
        <v>167</v>
      </c>
      <c r="K8" s="169">
        <v>44624</v>
      </c>
      <c r="L8" s="13">
        <v>327700</v>
      </c>
      <c r="M8" s="179">
        <v>44676</v>
      </c>
      <c r="N8" s="13">
        <v>327700</v>
      </c>
      <c r="O8" s="187" t="s">
        <v>214</v>
      </c>
      <c r="P8" s="183" t="s">
        <v>233</v>
      </c>
      <c r="R8" s="16">
        <v>102</v>
      </c>
      <c r="S8" s="169">
        <v>44624</v>
      </c>
      <c r="T8" s="13">
        <v>355950</v>
      </c>
      <c r="U8" s="179">
        <v>44664</v>
      </c>
      <c r="V8" s="14">
        <v>355950</v>
      </c>
      <c r="W8" s="170" t="s">
        <v>214</v>
      </c>
      <c r="X8" s="183" t="s">
        <v>233</v>
      </c>
      <c r="Z8" s="5" t="s">
        <v>148</v>
      </c>
      <c r="AA8" s="168">
        <v>44501</v>
      </c>
      <c r="AB8" s="169">
        <v>44522</v>
      </c>
      <c r="AC8" s="86" t="s">
        <v>151</v>
      </c>
      <c r="AD8" s="169">
        <v>44701</v>
      </c>
      <c r="AE8" s="205"/>
      <c r="AF8" s="187" t="s">
        <v>214</v>
      </c>
      <c r="AG8" s="197" t="s">
        <v>244</v>
      </c>
    </row>
    <row r="9" spans="1:36" x14ac:dyDescent="0.25">
      <c r="A9" s="193">
        <v>44621</v>
      </c>
      <c r="B9" s="16" t="s">
        <v>156</v>
      </c>
      <c r="C9" s="169">
        <v>44652</v>
      </c>
      <c r="D9" s="13">
        <v>213840</v>
      </c>
      <c r="E9" s="179">
        <v>44677</v>
      </c>
      <c r="F9" s="14">
        <v>213840</v>
      </c>
      <c r="G9" s="187" t="s">
        <v>214</v>
      </c>
      <c r="H9" s="196" t="s">
        <v>242</v>
      </c>
      <c r="J9" s="175" t="s">
        <v>168</v>
      </c>
      <c r="K9" s="169">
        <v>44652</v>
      </c>
      <c r="L9" s="13">
        <v>327700</v>
      </c>
      <c r="M9" s="179">
        <v>44698</v>
      </c>
      <c r="N9" s="13">
        <v>327700</v>
      </c>
      <c r="O9" s="187" t="s">
        <v>214</v>
      </c>
      <c r="P9" s="196" t="s">
        <v>242</v>
      </c>
      <c r="R9" s="16">
        <v>103</v>
      </c>
      <c r="S9" s="169">
        <v>44652</v>
      </c>
      <c r="T9" s="13">
        <v>355950</v>
      </c>
      <c r="U9" s="179">
        <v>44716</v>
      </c>
      <c r="V9" s="14">
        <v>355950</v>
      </c>
      <c r="W9" s="187" t="s">
        <v>214</v>
      </c>
      <c r="X9" s="196" t="s">
        <v>242</v>
      </c>
      <c r="Z9" s="5" t="s">
        <v>149</v>
      </c>
      <c r="AA9" s="168">
        <v>44501</v>
      </c>
      <c r="AB9" s="169">
        <v>44522</v>
      </c>
      <c r="AC9" s="86" t="s">
        <v>151</v>
      </c>
      <c r="AD9" s="169">
        <v>44701</v>
      </c>
      <c r="AE9" s="205"/>
      <c r="AF9" s="187" t="s">
        <v>214</v>
      </c>
      <c r="AG9" s="197" t="s">
        <v>244</v>
      </c>
    </row>
    <row r="10" spans="1:36" x14ac:dyDescent="0.25">
      <c r="A10" s="193">
        <v>44652</v>
      </c>
      <c r="B10" s="16" t="s">
        <v>157</v>
      </c>
      <c r="C10" s="169">
        <v>44682</v>
      </c>
      <c r="D10" s="13">
        <v>213840</v>
      </c>
      <c r="E10" s="179">
        <v>44732</v>
      </c>
      <c r="F10" s="14">
        <v>213840</v>
      </c>
      <c r="G10" s="187" t="s">
        <v>214</v>
      </c>
      <c r="H10" s="198" t="s">
        <v>244</v>
      </c>
      <c r="J10" s="175" t="s">
        <v>169</v>
      </c>
      <c r="K10" s="169">
        <v>44682</v>
      </c>
      <c r="L10" s="13">
        <v>327700</v>
      </c>
      <c r="M10" s="179">
        <v>44742</v>
      </c>
      <c r="N10" s="13">
        <v>327700</v>
      </c>
      <c r="O10" s="187" t="s">
        <v>214</v>
      </c>
      <c r="P10" s="197" t="s">
        <v>244</v>
      </c>
      <c r="R10" s="16">
        <v>104</v>
      </c>
      <c r="S10" s="169">
        <v>44682</v>
      </c>
      <c r="T10" s="13">
        <v>355950</v>
      </c>
      <c r="U10" s="179">
        <v>44727</v>
      </c>
      <c r="V10" s="14">
        <v>355950</v>
      </c>
      <c r="W10" s="187" t="s">
        <v>214</v>
      </c>
      <c r="X10" s="197" t="s">
        <v>244</v>
      </c>
      <c r="Z10" s="5" t="s">
        <v>152</v>
      </c>
      <c r="AA10" s="168">
        <v>44531</v>
      </c>
      <c r="AB10" s="169">
        <v>44534</v>
      </c>
      <c r="AC10" s="86" t="s">
        <v>188</v>
      </c>
      <c r="AD10" s="169">
        <v>44608</v>
      </c>
      <c r="AE10" s="205"/>
      <c r="AF10" s="170" t="s">
        <v>214</v>
      </c>
      <c r="AG10" s="182" t="s">
        <v>228</v>
      </c>
    </row>
    <row r="11" spans="1:36" x14ac:dyDescent="0.25">
      <c r="A11" s="193">
        <v>44682</v>
      </c>
      <c r="B11" s="16" t="s">
        <v>158</v>
      </c>
      <c r="C11" s="169">
        <v>44713</v>
      </c>
      <c r="D11" s="13">
        <v>213840</v>
      </c>
      <c r="E11" s="179">
        <v>44761</v>
      </c>
      <c r="F11" s="14">
        <v>213840</v>
      </c>
      <c r="G11" s="213" t="s">
        <v>214</v>
      </c>
      <c r="H11" s="215" t="s">
        <v>245</v>
      </c>
      <c r="J11" s="175" t="s">
        <v>170</v>
      </c>
      <c r="K11" s="169">
        <v>44713</v>
      </c>
      <c r="L11" s="13">
        <v>327700</v>
      </c>
      <c r="M11" s="179">
        <v>44779</v>
      </c>
      <c r="N11" s="13">
        <v>327700</v>
      </c>
      <c r="O11" s="187" t="s">
        <v>214</v>
      </c>
      <c r="P11" s="198" t="s">
        <v>245</v>
      </c>
      <c r="R11" s="16">
        <v>105</v>
      </c>
      <c r="S11" s="169">
        <v>44713</v>
      </c>
      <c r="T11" s="13">
        <v>355950</v>
      </c>
      <c r="U11" s="179">
        <v>44779</v>
      </c>
      <c r="V11" s="14">
        <v>355950</v>
      </c>
      <c r="W11" s="187" t="s">
        <v>214</v>
      </c>
      <c r="X11" s="198" t="s">
        <v>245</v>
      </c>
      <c r="Z11" s="5" t="s">
        <v>190</v>
      </c>
      <c r="AA11" s="168">
        <v>44531</v>
      </c>
      <c r="AB11" s="169">
        <v>44550</v>
      </c>
      <c r="AC11" s="86" t="s">
        <v>191</v>
      </c>
      <c r="AD11" s="169">
        <v>44552</v>
      </c>
      <c r="AE11" s="205"/>
      <c r="AF11" s="170" t="s">
        <v>214</v>
      </c>
      <c r="AG11" s="168">
        <v>44531</v>
      </c>
    </row>
    <row r="12" spans="1:36" ht="30" x14ac:dyDescent="0.25">
      <c r="A12" s="193">
        <v>44713</v>
      </c>
      <c r="B12" s="16" t="s">
        <v>159</v>
      </c>
      <c r="C12" s="169">
        <v>44730</v>
      </c>
      <c r="D12" s="13">
        <v>213840</v>
      </c>
      <c r="E12" s="179">
        <v>44769</v>
      </c>
      <c r="F12" s="14">
        <v>213840</v>
      </c>
      <c r="G12" s="214"/>
      <c r="H12" s="216"/>
      <c r="J12" s="175" t="s">
        <v>171</v>
      </c>
      <c r="K12" s="169">
        <v>44743</v>
      </c>
      <c r="L12" s="13">
        <v>327700</v>
      </c>
      <c r="M12" s="179">
        <v>44779</v>
      </c>
      <c r="N12" s="13">
        <v>327700</v>
      </c>
      <c r="O12" s="187"/>
      <c r="P12" s="16"/>
      <c r="R12" s="16">
        <v>106</v>
      </c>
      <c r="S12" s="169">
        <v>44743</v>
      </c>
      <c r="T12" s="13">
        <v>355950</v>
      </c>
      <c r="U12" s="179">
        <v>44779</v>
      </c>
      <c r="V12" s="14">
        <v>355950</v>
      </c>
      <c r="W12" s="16"/>
      <c r="X12" s="16"/>
      <c r="Z12" s="5" t="s">
        <v>192</v>
      </c>
      <c r="AA12" s="168">
        <v>44562</v>
      </c>
      <c r="AB12" s="176">
        <v>44581</v>
      </c>
      <c r="AC12" s="86" t="s">
        <v>193</v>
      </c>
      <c r="AD12" s="176">
        <v>44581</v>
      </c>
      <c r="AE12" s="206"/>
      <c r="AF12" s="178" t="s">
        <v>214</v>
      </c>
      <c r="AG12" s="177" t="s">
        <v>224</v>
      </c>
    </row>
    <row r="13" spans="1:36" x14ac:dyDescent="0.25">
      <c r="A13" s="193">
        <v>44743</v>
      </c>
      <c r="B13" s="16" t="s">
        <v>160</v>
      </c>
      <c r="C13" s="169">
        <v>44774</v>
      </c>
      <c r="D13" s="13">
        <v>213840</v>
      </c>
      <c r="E13" s="179">
        <v>44791</v>
      </c>
      <c r="F13" s="190"/>
      <c r="G13" s="16"/>
      <c r="H13" s="16"/>
      <c r="J13" s="175" t="s">
        <v>171</v>
      </c>
      <c r="K13" s="169">
        <v>44774</v>
      </c>
      <c r="L13" s="137">
        <v>383409</v>
      </c>
      <c r="M13" s="179">
        <v>44790</v>
      </c>
      <c r="N13" s="190"/>
      <c r="O13" s="187"/>
      <c r="P13" s="16"/>
      <c r="R13" s="16">
        <v>107</v>
      </c>
      <c r="S13" s="169">
        <v>44774</v>
      </c>
      <c r="T13" s="137">
        <v>416462</v>
      </c>
      <c r="U13" s="179">
        <v>44784</v>
      </c>
      <c r="V13" s="190"/>
      <c r="W13" s="16"/>
      <c r="X13" s="16"/>
      <c r="Z13" s="7" t="s">
        <v>221</v>
      </c>
      <c r="AA13" s="168">
        <v>44593</v>
      </c>
      <c r="AB13" s="176">
        <v>44607</v>
      </c>
      <c r="AC13" s="170" t="s">
        <v>222</v>
      </c>
      <c r="AD13" s="176">
        <v>44669</v>
      </c>
      <c r="AE13" s="206"/>
      <c r="AF13" s="170" t="s">
        <v>214</v>
      </c>
      <c r="AG13" s="182" t="s">
        <v>228</v>
      </c>
    </row>
    <row r="14" spans="1:36" x14ac:dyDescent="0.25">
      <c r="A14" s="193">
        <v>44774</v>
      </c>
      <c r="B14" s="4"/>
      <c r="C14" s="4"/>
      <c r="D14" s="13"/>
      <c r="E14" s="16"/>
      <c r="F14" s="190"/>
      <c r="G14" s="16"/>
      <c r="H14" s="16"/>
      <c r="J14" s="4"/>
      <c r="K14" s="4"/>
      <c r="L14" s="13"/>
      <c r="M14" s="16"/>
      <c r="N14" s="190"/>
      <c r="O14" s="187"/>
      <c r="P14" s="16"/>
      <c r="R14" s="4"/>
      <c r="S14" s="4"/>
      <c r="T14" s="13"/>
      <c r="U14" s="16"/>
      <c r="V14" s="190"/>
      <c r="W14" s="16"/>
      <c r="X14" s="16"/>
      <c r="Z14" s="7" t="s">
        <v>226</v>
      </c>
      <c r="AA14" s="168">
        <v>44621</v>
      </c>
      <c r="AB14" s="176">
        <v>44623</v>
      </c>
      <c r="AC14" s="16" t="s">
        <v>227</v>
      </c>
      <c r="AD14" s="176">
        <v>44666</v>
      </c>
      <c r="AE14" s="206"/>
      <c r="AF14" s="170" t="s">
        <v>214</v>
      </c>
      <c r="AG14" s="183" t="s">
        <v>233</v>
      </c>
    </row>
    <row r="15" spans="1:36" x14ac:dyDescent="0.25">
      <c r="A15" s="193">
        <v>44805</v>
      </c>
      <c r="B15" s="4"/>
      <c r="C15" s="4"/>
      <c r="D15" s="13"/>
      <c r="E15" s="16"/>
      <c r="F15" s="190"/>
      <c r="G15" s="16"/>
      <c r="H15" s="16"/>
      <c r="J15" s="4"/>
      <c r="K15" s="4"/>
      <c r="L15" s="13"/>
      <c r="M15" s="16"/>
      <c r="N15" s="190"/>
      <c r="O15" s="187"/>
      <c r="P15" s="16"/>
      <c r="R15" s="4"/>
      <c r="S15" s="4"/>
      <c r="T15" s="13"/>
      <c r="U15" s="16"/>
      <c r="V15" s="190"/>
      <c r="W15" s="16"/>
      <c r="X15" s="16"/>
      <c r="Z15" s="7" t="s">
        <v>231</v>
      </c>
      <c r="AA15" s="168">
        <v>44621</v>
      </c>
      <c r="AB15" s="176">
        <v>44644</v>
      </c>
      <c r="AC15" s="16" t="s">
        <v>232</v>
      </c>
      <c r="AD15" s="184"/>
      <c r="AE15" s="207"/>
      <c r="AF15" s="187" t="s">
        <v>214</v>
      </c>
      <c r="AG15" s="197" t="s">
        <v>244</v>
      </c>
    </row>
    <row r="16" spans="1:36" ht="30" x14ac:dyDescent="0.25">
      <c r="A16" s="193">
        <v>44835</v>
      </c>
      <c r="B16" s="4"/>
      <c r="C16" s="4"/>
      <c r="D16" s="13"/>
      <c r="E16" s="16"/>
      <c r="F16" s="190"/>
      <c r="G16" s="16"/>
      <c r="H16" s="16"/>
      <c r="J16" s="4"/>
      <c r="K16" s="4"/>
      <c r="L16" s="13"/>
      <c r="M16" s="16"/>
      <c r="N16" s="190"/>
      <c r="O16" s="187"/>
      <c r="P16" s="16"/>
      <c r="R16" s="4"/>
      <c r="S16" s="4"/>
      <c r="T16" s="13"/>
      <c r="U16" s="16"/>
      <c r="V16" s="190"/>
      <c r="W16" s="16"/>
      <c r="X16" s="16"/>
      <c r="Z16" s="7" t="s">
        <v>234</v>
      </c>
      <c r="AA16" s="168">
        <v>44652</v>
      </c>
      <c r="AB16" s="176">
        <v>44669</v>
      </c>
      <c r="AC16" s="16" t="s">
        <v>227</v>
      </c>
      <c r="AD16" s="169">
        <v>44770</v>
      </c>
      <c r="AE16" s="209" t="s">
        <v>249</v>
      </c>
      <c r="AF16" s="187" t="s">
        <v>214</v>
      </c>
      <c r="AG16" s="196" t="s">
        <v>242</v>
      </c>
    </row>
    <row r="17" spans="1:33" x14ac:dyDescent="0.25">
      <c r="A17" s="193">
        <v>44866</v>
      </c>
      <c r="B17" s="4"/>
      <c r="C17" s="4"/>
      <c r="D17" s="13"/>
      <c r="E17" s="16"/>
      <c r="F17" s="190"/>
      <c r="G17" s="16"/>
      <c r="H17" s="16"/>
      <c r="J17" s="4"/>
      <c r="K17" s="4"/>
      <c r="L17" s="13"/>
      <c r="M17" s="16"/>
      <c r="N17" s="190"/>
      <c r="O17" s="187"/>
      <c r="P17" s="16"/>
      <c r="R17" s="4"/>
      <c r="S17" s="4"/>
      <c r="T17" s="13"/>
      <c r="U17" s="16"/>
      <c r="V17" s="190"/>
      <c r="W17" s="16"/>
      <c r="X17" s="16"/>
      <c r="Z17" s="7" t="s">
        <v>235</v>
      </c>
      <c r="AA17" s="168">
        <v>44652</v>
      </c>
      <c r="AB17" s="176">
        <v>44678</v>
      </c>
      <c r="AC17" s="16" t="s">
        <v>151</v>
      </c>
      <c r="AD17" s="169">
        <v>44701</v>
      </c>
      <c r="AE17" s="205"/>
      <c r="AF17" s="187" t="s">
        <v>214</v>
      </c>
      <c r="AG17" s="197" t="s">
        <v>244</v>
      </c>
    </row>
    <row r="18" spans="1:33" x14ac:dyDescent="0.35">
      <c r="A18" s="194"/>
      <c r="B18" s="4"/>
      <c r="C18" s="4"/>
      <c r="D18" s="13"/>
      <c r="E18" s="16"/>
      <c r="F18" s="190"/>
      <c r="G18" s="16"/>
      <c r="H18" s="16"/>
      <c r="J18" s="4"/>
      <c r="K18" s="4"/>
      <c r="L18" s="13"/>
      <c r="M18" s="16"/>
      <c r="N18" s="190"/>
      <c r="O18" s="187"/>
      <c r="P18" s="16"/>
      <c r="R18" s="4"/>
      <c r="S18" s="4"/>
      <c r="T18" s="13"/>
      <c r="U18" s="16"/>
      <c r="V18" s="190"/>
      <c r="W18" s="16"/>
      <c r="X18" s="16"/>
      <c r="Z18" s="7" t="s">
        <v>236</v>
      </c>
      <c r="AA18" s="168">
        <v>44652</v>
      </c>
      <c r="AB18" s="176">
        <v>44678</v>
      </c>
      <c r="AC18" s="16" t="s">
        <v>151</v>
      </c>
      <c r="AD18" s="169">
        <v>44701</v>
      </c>
      <c r="AE18" s="205"/>
      <c r="AF18" s="187" t="s">
        <v>214</v>
      </c>
      <c r="AG18" s="197" t="s">
        <v>244</v>
      </c>
    </row>
    <row r="19" spans="1:33" x14ac:dyDescent="0.35">
      <c r="A19" s="194"/>
      <c r="B19" s="4"/>
      <c r="C19" s="4"/>
      <c r="D19" s="13"/>
      <c r="E19" s="16"/>
      <c r="F19" s="190"/>
      <c r="G19" s="16"/>
      <c r="H19" s="16"/>
      <c r="J19" s="4"/>
      <c r="K19" s="4"/>
      <c r="L19" s="13"/>
      <c r="M19" s="16"/>
      <c r="N19" s="190"/>
      <c r="O19" s="187"/>
      <c r="P19" s="16"/>
      <c r="R19" s="4"/>
      <c r="S19" s="4"/>
      <c r="T19" s="13"/>
      <c r="U19" s="16"/>
      <c r="V19" s="190"/>
      <c r="W19" s="16"/>
      <c r="X19" s="16"/>
      <c r="Z19" s="199" t="s">
        <v>246</v>
      </c>
      <c r="AA19" s="200">
        <v>44743</v>
      </c>
      <c r="AB19" s="201">
        <v>44747</v>
      </c>
      <c r="AC19" s="202" t="s">
        <v>188</v>
      </c>
      <c r="AD19" s="203"/>
      <c r="AE19" s="207" t="s">
        <v>251</v>
      </c>
      <c r="AF19" s="203"/>
      <c r="AG19" s="203" t="s">
        <v>256</v>
      </c>
    </row>
    <row r="20" spans="1:33" x14ac:dyDescent="0.35">
      <c r="A20" s="194"/>
      <c r="B20" s="4"/>
      <c r="C20" s="4"/>
      <c r="D20" s="13"/>
      <c r="E20" s="16"/>
      <c r="F20" s="190"/>
      <c r="G20" s="16"/>
      <c r="H20" s="16"/>
      <c r="J20" s="4"/>
      <c r="K20" s="4"/>
      <c r="L20" s="13"/>
      <c r="M20" s="16"/>
      <c r="N20" s="190"/>
      <c r="O20" s="187"/>
      <c r="P20" s="16"/>
      <c r="R20" s="4"/>
      <c r="S20" s="4"/>
      <c r="T20" s="13"/>
      <c r="U20" s="16"/>
      <c r="V20" s="190"/>
      <c r="W20" s="16"/>
      <c r="X20" s="16"/>
      <c r="Z20" s="199" t="s">
        <v>247</v>
      </c>
      <c r="AA20" s="200">
        <v>44743</v>
      </c>
      <c r="AB20" s="201">
        <v>44763</v>
      </c>
      <c r="AC20" s="204" t="s">
        <v>227</v>
      </c>
      <c r="AD20" s="210">
        <v>44770</v>
      </c>
      <c r="AE20" s="209" t="s">
        <v>250</v>
      </c>
      <c r="AF20" s="203"/>
      <c r="AG20" s="203"/>
    </row>
    <row r="21" spans="1:33" ht="31.5" x14ac:dyDescent="0.35">
      <c r="A21" s="194"/>
      <c r="B21" s="4"/>
      <c r="C21" s="4"/>
      <c r="D21" s="13"/>
      <c r="E21" s="16"/>
      <c r="F21" s="190"/>
      <c r="G21" s="16"/>
      <c r="H21" s="16"/>
      <c r="J21" s="4"/>
      <c r="K21" s="4"/>
      <c r="L21" s="13"/>
      <c r="M21" s="16"/>
      <c r="N21" s="190"/>
      <c r="O21" s="187"/>
      <c r="P21" s="16"/>
      <c r="R21" s="4"/>
      <c r="S21" s="4"/>
      <c r="T21" s="13"/>
      <c r="U21" s="16"/>
      <c r="V21" s="190"/>
      <c r="W21" s="16"/>
      <c r="X21" s="16"/>
      <c r="Z21" s="199" t="s">
        <v>253</v>
      </c>
      <c r="AA21" s="200">
        <v>44743</v>
      </c>
      <c r="AB21" s="201">
        <v>44771</v>
      </c>
      <c r="AC21" s="202" t="s">
        <v>248</v>
      </c>
      <c r="AD21" s="201">
        <v>44771</v>
      </c>
      <c r="AE21" s="209" t="s">
        <v>252</v>
      </c>
      <c r="AF21" s="203"/>
      <c r="AG21" s="203"/>
    </row>
    <row r="22" spans="1:33" x14ac:dyDescent="0.35">
      <c r="A22" s="194"/>
      <c r="B22" s="4"/>
      <c r="C22" s="4"/>
      <c r="D22" s="13"/>
      <c r="E22" s="16"/>
      <c r="F22" s="190"/>
      <c r="G22" s="16"/>
      <c r="H22" s="16"/>
      <c r="J22" s="4"/>
      <c r="K22" s="4"/>
      <c r="L22" s="13"/>
      <c r="M22" s="16"/>
      <c r="N22" s="190"/>
      <c r="O22" s="187"/>
      <c r="P22" s="16"/>
      <c r="R22" s="4"/>
      <c r="S22" s="4"/>
      <c r="T22" s="13"/>
      <c r="U22" s="16"/>
      <c r="V22" s="190"/>
      <c r="W22" s="16"/>
      <c r="X22" s="16"/>
      <c r="Z22" s="199" t="s">
        <v>253</v>
      </c>
      <c r="AA22" s="200">
        <v>44774</v>
      </c>
      <c r="AB22" s="201">
        <v>44775</v>
      </c>
      <c r="AC22" s="211" t="s">
        <v>254</v>
      </c>
      <c r="AD22" s="16"/>
      <c r="AE22" s="207"/>
      <c r="AF22" s="16"/>
      <c r="AG22" s="16"/>
    </row>
    <row r="23" spans="1:33" x14ac:dyDescent="0.35">
      <c r="A23" s="194"/>
      <c r="B23" s="4"/>
      <c r="C23" s="4"/>
      <c r="D23" s="13"/>
      <c r="E23" s="16"/>
      <c r="F23" s="190"/>
      <c r="G23" s="16"/>
      <c r="H23" s="16"/>
      <c r="J23" s="4"/>
      <c r="K23" s="4"/>
      <c r="L23" s="13"/>
      <c r="M23" s="16"/>
      <c r="N23" s="190"/>
      <c r="O23" s="187"/>
      <c r="P23" s="16"/>
      <c r="R23" s="4"/>
      <c r="S23" s="4"/>
      <c r="T23" s="13"/>
      <c r="U23" s="16"/>
      <c r="V23" s="190"/>
      <c r="W23" s="16"/>
      <c r="X23" s="16"/>
      <c r="Z23" s="199" t="s">
        <v>255</v>
      </c>
      <c r="AA23" s="200">
        <v>44774</v>
      </c>
      <c r="AB23" s="201">
        <v>44800</v>
      </c>
      <c r="AC23" s="86" t="s">
        <v>188</v>
      </c>
      <c r="AD23" s="16"/>
      <c r="AE23" s="207"/>
      <c r="AF23" s="16"/>
      <c r="AG23" s="16"/>
    </row>
    <row r="24" spans="1:33" x14ac:dyDescent="0.35">
      <c r="A24" s="194"/>
      <c r="B24" s="4"/>
      <c r="C24" s="4"/>
      <c r="D24" s="13"/>
      <c r="E24" s="16"/>
      <c r="F24" s="190"/>
      <c r="G24" s="16"/>
      <c r="H24" s="16"/>
      <c r="J24" s="4"/>
      <c r="K24" s="4"/>
      <c r="L24" s="13"/>
      <c r="M24" s="16"/>
      <c r="N24" s="190"/>
      <c r="O24" s="187"/>
      <c r="P24" s="16"/>
      <c r="R24" s="4"/>
      <c r="S24" s="4"/>
      <c r="T24" s="13"/>
      <c r="U24" s="16"/>
      <c r="V24" s="190"/>
      <c r="W24" s="16"/>
      <c r="X24" s="16"/>
      <c r="Z24" s="5"/>
      <c r="AA24" s="4"/>
      <c r="AB24" s="4"/>
      <c r="AC24" s="16"/>
      <c r="AD24" s="16"/>
      <c r="AE24" s="207"/>
      <c r="AF24" s="16"/>
      <c r="AG24" s="16"/>
    </row>
    <row r="25" spans="1:33" x14ac:dyDescent="0.35">
      <c r="A25" s="194"/>
      <c r="B25" s="4"/>
      <c r="C25" s="4"/>
      <c r="D25" s="13"/>
      <c r="E25" s="16"/>
      <c r="F25" s="190"/>
      <c r="G25" s="16"/>
      <c r="H25" s="16"/>
      <c r="J25" s="4"/>
      <c r="K25" s="4"/>
      <c r="L25" s="13"/>
      <c r="M25" s="16"/>
      <c r="N25" s="190"/>
      <c r="O25" s="187"/>
      <c r="P25" s="16"/>
      <c r="R25" s="4"/>
      <c r="S25" s="4"/>
      <c r="T25" s="13"/>
      <c r="U25" s="16"/>
      <c r="V25" s="190"/>
      <c r="W25" s="16"/>
      <c r="X25" s="16"/>
      <c r="Z25" s="5"/>
      <c r="AA25" s="4"/>
      <c r="AB25" s="4"/>
      <c r="AC25" s="16"/>
      <c r="AD25" s="16"/>
      <c r="AE25" s="207"/>
      <c r="AF25" s="16"/>
      <c r="AG25" s="16"/>
    </row>
    <row r="26" spans="1:33" x14ac:dyDescent="0.35">
      <c r="A26" s="194"/>
      <c r="B26" s="4"/>
      <c r="C26" s="4"/>
      <c r="D26" s="13"/>
      <c r="E26" s="16"/>
      <c r="F26" s="190"/>
      <c r="G26" s="16"/>
      <c r="H26" s="16"/>
      <c r="J26" s="4"/>
      <c r="K26" s="4"/>
      <c r="L26" s="13"/>
      <c r="M26" s="16"/>
      <c r="N26" s="190"/>
      <c r="O26" s="187"/>
      <c r="P26" s="16"/>
      <c r="R26" s="4"/>
      <c r="S26" s="4"/>
      <c r="T26" s="13"/>
      <c r="U26" s="16"/>
      <c r="V26" s="190"/>
      <c r="W26" s="16"/>
      <c r="X26" s="16"/>
      <c r="Z26" s="5"/>
      <c r="AA26" s="4"/>
      <c r="AB26" s="4"/>
      <c r="AC26" s="16"/>
      <c r="AD26" s="16"/>
      <c r="AE26" s="207"/>
      <c r="AF26" s="16"/>
      <c r="AG26" s="16"/>
    </row>
    <row r="27" spans="1:33" x14ac:dyDescent="0.35">
      <c r="A27" s="194"/>
      <c r="B27" s="4"/>
      <c r="C27" s="4"/>
      <c r="D27" s="13"/>
      <c r="E27" s="16"/>
      <c r="F27" s="190"/>
      <c r="G27" s="16"/>
      <c r="H27" s="16"/>
      <c r="J27" s="4"/>
      <c r="K27" s="4"/>
      <c r="L27" s="13"/>
      <c r="M27" s="16"/>
      <c r="N27" s="190"/>
      <c r="O27" s="187"/>
      <c r="P27" s="16"/>
      <c r="R27" s="4"/>
      <c r="S27" s="4"/>
      <c r="T27" s="13"/>
      <c r="U27" s="16"/>
      <c r="V27" s="190"/>
      <c r="W27" s="16"/>
      <c r="X27" s="16"/>
      <c r="Z27" s="5"/>
      <c r="AA27" s="4"/>
      <c r="AB27" s="4"/>
      <c r="AC27" s="16"/>
      <c r="AD27" s="16"/>
      <c r="AE27" s="207"/>
      <c r="AF27" s="16"/>
      <c r="AG27" s="16"/>
    </row>
    <row r="28" spans="1:33" x14ac:dyDescent="0.35">
      <c r="A28" s="194"/>
      <c r="B28" s="4"/>
      <c r="C28" s="4"/>
      <c r="D28" s="13"/>
      <c r="E28" s="16"/>
      <c r="F28" s="190"/>
      <c r="G28" s="16"/>
      <c r="H28" s="16"/>
      <c r="J28" s="4"/>
      <c r="K28" s="4"/>
      <c r="L28" s="13"/>
      <c r="M28" s="16"/>
      <c r="N28" s="190"/>
      <c r="O28" s="187"/>
      <c r="P28" s="16"/>
      <c r="R28" s="4"/>
      <c r="S28" s="4"/>
      <c r="T28" s="13"/>
      <c r="U28" s="16"/>
      <c r="V28" s="190"/>
      <c r="W28" s="16"/>
      <c r="X28" s="16"/>
      <c r="Z28" s="5"/>
      <c r="AA28" s="4"/>
      <c r="AB28" s="4"/>
      <c r="AC28" s="16"/>
      <c r="AD28" s="16"/>
      <c r="AE28" s="207"/>
      <c r="AF28" s="16"/>
      <c r="AG28" s="16"/>
    </row>
    <row r="29" spans="1:33" x14ac:dyDescent="0.35">
      <c r="A29" s="194"/>
      <c r="B29" s="4"/>
      <c r="C29" s="4"/>
      <c r="D29" s="13"/>
      <c r="E29" s="16"/>
      <c r="F29" s="190"/>
      <c r="G29" s="16"/>
      <c r="H29" s="16"/>
      <c r="J29" s="4"/>
      <c r="K29" s="4"/>
      <c r="L29" s="13"/>
      <c r="M29" s="16"/>
      <c r="N29" s="190"/>
      <c r="O29" s="187"/>
      <c r="P29" s="16"/>
      <c r="R29" s="4"/>
      <c r="S29" s="4"/>
      <c r="T29" s="13"/>
      <c r="U29" s="16"/>
      <c r="V29" s="190"/>
      <c r="W29" s="16"/>
      <c r="X29" s="16"/>
      <c r="Z29" s="5"/>
      <c r="AA29" s="4"/>
      <c r="AB29" s="4"/>
      <c r="AC29" s="16"/>
      <c r="AD29" s="16"/>
      <c r="AE29" s="207"/>
      <c r="AF29" s="16"/>
      <c r="AG29" s="16"/>
    </row>
  </sheetData>
  <mergeCells count="7">
    <mergeCell ref="G11:G12"/>
    <mergeCell ref="H11:H12"/>
    <mergeCell ref="Z1:AG1"/>
    <mergeCell ref="H3:H5"/>
    <mergeCell ref="A1:H1"/>
    <mergeCell ref="J1:P1"/>
    <mergeCell ref="R1:X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D84"/>
  <sheetViews>
    <sheetView workbookViewId="0">
      <selection activeCell="E14" sqref="E14"/>
    </sheetView>
  </sheetViews>
  <sheetFormatPr defaultRowHeight="15" x14ac:dyDescent="0.25"/>
  <cols>
    <col min="1" max="1" width="5.5703125" bestFit="1" customWidth="1"/>
    <col min="2" max="2" width="21.7109375" style="37" customWidth="1"/>
    <col min="3" max="3" width="9" customWidth="1"/>
    <col min="4" max="4" width="10.5703125" customWidth="1"/>
    <col min="5" max="5" width="29.5703125" customWidth="1"/>
    <col min="6" max="6" width="1.140625" style="124" customWidth="1"/>
    <col min="7" max="7" width="10.7109375" customWidth="1"/>
    <col min="8" max="8" width="9.5703125" style="37" customWidth="1"/>
    <col min="9" max="9" width="10.85546875" style="37" customWidth="1"/>
    <col min="10" max="10" width="9.42578125" customWidth="1"/>
    <col min="11" max="11" width="1.140625" style="124" customWidth="1"/>
    <col min="12" max="12" width="9.85546875" customWidth="1"/>
    <col min="13" max="13" width="9.28515625" style="37" customWidth="1"/>
    <col min="14" max="14" width="12.7109375" style="37" customWidth="1"/>
    <col min="15" max="15" width="9.5703125" customWidth="1"/>
    <col min="16" max="16" width="1.28515625" style="124" customWidth="1"/>
    <col min="17" max="17" width="9.85546875" customWidth="1"/>
    <col min="18" max="18" width="9.5703125" customWidth="1"/>
    <col min="19" max="19" width="10.85546875" style="40" customWidth="1"/>
    <col min="20" max="20" width="24.85546875" customWidth="1"/>
    <col min="21" max="21" width="1" style="124" customWidth="1"/>
    <col min="27" max="28" width="11.140625" bestFit="1" customWidth="1"/>
    <col min="30" max="30" width="10.140625" bestFit="1" customWidth="1"/>
  </cols>
  <sheetData>
    <row r="1" spans="1:28" ht="18" customHeight="1" x14ac:dyDescent="0.25">
      <c r="A1" s="224" t="s">
        <v>205</v>
      </c>
      <c r="B1" s="225"/>
      <c r="C1" s="225"/>
      <c r="D1" s="225"/>
      <c r="E1" s="226"/>
      <c r="G1" s="237" t="s">
        <v>76</v>
      </c>
      <c r="H1" s="237"/>
      <c r="I1" s="237"/>
      <c r="J1" s="237"/>
      <c r="K1" s="128"/>
      <c r="L1" s="230" t="s">
        <v>21</v>
      </c>
      <c r="M1" s="230"/>
      <c r="N1" s="230"/>
      <c r="O1" s="230"/>
      <c r="Q1" s="230" t="s">
        <v>22</v>
      </c>
      <c r="R1" s="230"/>
      <c r="S1" s="230"/>
      <c r="T1" s="230"/>
    </row>
    <row r="2" spans="1:28" ht="28.15" customHeight="1" x14ac:dyDescent="0.25">
      <c r="A2" s="227"/>
      <c r="B2" s="228"/>
      <c r="C2" s="228"/>
      <c r="D2" s="228"/>
      <c r="E2" s="229"/>
      <c r="G2" s="237"/>
      <c r="H2" s="237"/>
      <c r="I2" s="237"/>
      <c r="J2" s="237"/>
      <c r="K2" s="128"/>
      <c r="L2" s="230"/>
      <c r="M2" s="230"/>
      <c r="N2" s="230"/>
      <c r="O2" s="230"/>
      <c r="Q2" s="230"/>
      <c r="R2" s="230"/>
      <c r="S2" s="230"/>
      <c r="T2" s="230"/>
    </row>
    <row r="3" spans="1:28" s="58" customFormat="1" ht="33" customHeight="1" x14ac:dyDescent="0.25">
      <c r="A3" s="57" t="s">
        <v>75</v>
      </c>
      <c r="B3" s="164" t="s">
        <v>24</v>
      </c>
      <c r="C3" s="10" t="s">
        <v>87</v>
      </c>
      <c r="D3" s="10" t="s">
        <v>26</v>
      </c>
      <c r="E3" s="10" t="s">
        <v>27</v>
      </c>
      <c r="F3" s="125"/>
      <c r="G3" s="61" t="s">
        <v>24</v>
      </c>
      <c r="H3" s="10" t="s">
        <v>87</v>
      </c>
      <c r="I3" s="10" t="s">
        <v>26</v>
      </c>
      <c r="J3" s="10" t="s">
        <v>27</v>
      </c>
      <c r="K3" s="128"/>
      <c r="L3" s="181" t="s">
        <v>24</v>
      </c>
      <c r="M3" s="10" t="s">
        <v>25</v>
      </c>
      <c r="N3" s="10" t="s">
        <v>26</v>
      </c>
      <c r="O3" s="10" t="s">
        <v>27</v>
      </c>
      <c r="P3" s="125"/>
      <c r="Q3" s="61" t="s">
        <v>24</v>
      </c>
      <c r="R3" s="10" t="s">
        <v>87</v>
      </c>
      <c r="S3" s="10" t="s">
        <v>26</v>
      </c>
      <c r="T3" s="10" t="s">
        <v>27</v>
      </c>
      <c r="U3" s="125"/>
    </row>
    <row r="4" spans="1:28" s="46" customFormat="1" x14ac:dyDescent="0.25">
      <c r="A4" s="32">
        <v>1</v>
      </c>
      <c r="B4" s="165" t="s">
        <v>194</v>
      </c>
      <c r="C4" s="33">
        <v>70000</v>
      </c>
      <c r="D4" s="15" t="s">
        <v>26</v>
      </c>
      <c r="E4" s="166" t="s">
        <v>206</v>
      </c>
      <c r="F4" s="126"/>
      <c r="G4" s="55">
        <v>44317</v>
      </c>
      <c r="H4" s="47">
        <v>67000</v>
      </c>
      <c r="I4" s="48" t="s">
        <v>26</v>
      </c>
      <c r="J4" s="34"/>
      <c r="K4" s="118"/>
      <c r="L4" s="62">
        <v>44501</v>
      </c>
      <c r="M4" s="23">
        <v>78650</v>
      </c>
      <c r="N4" s="36">
        <v>78650</v>
      </c>
      <c r="O4" s="11"/>
      <c r="P4" s="126"/>
      <c r="Q4" s="55">
        <v>44501</v>
      </c>
      <c r="R4" s="13">
        <v>28820</v>
      </c>
      <c r="S4" s="14">
        <v>28800</v>
      </c>
      <c r="T4" s="46" t="s">
        <v>189</v>
      </c>
      <c r="U4" s="126"/>
      <c r="AA4" s="51"/>
    </row>
    <row r="5" spans="1:28" s="46" customFormat="1" x14ac:dyDescent="0.25">
      <c r="A5" s="32">
        <v>2</v>
      </c>
      <c r="B5" s="165" t="s">
        <v>195</v>
      </c>
      <c r="C5" s="33">
        <v>70000</v>
      </c>
      <c r="D5" s="15" t="s">
        <v>26</v>
      </c>
      <c r="E5" s="166" t="s">
        <v>206</v>
      </c>
      <c r="F5" s="126"/>
      <c r="G5" s="55">
        <v>44348</v>
      </c>
      <c r="H5" s="47">
        <v>67000</v>
      </c>
      <c r="I5" s="48" t="s">
        <v>26</v>
      </c>
      <c r="J5" s="34"/>
      <c r="K5" s="118"/>
      <c r="L5" s="62">
        <v>44531</v>
      </c>
      <c r="M5" s="23">
        <v>78650</v>
      </c>
      <c r="N5" s="36">
        <v>78650</v>
      </c>
      <c r="O5" s="11"/>
      <c r="P5" s="126"/>
      <c r="Q5" s="55">
        <v>44531</v>
      </c>
      <c r="R5" s="13">
        <v>28820</v>
      </c>
      <c r="S5" s="14">
        <v>28800</v>
      </c>
      <c r="T5" s="46" t="s">
        <v>189</v>
      </c>
      <c r="U5" s="126"/>
      <c r="AA5" s="52"/>
    </row>
    <row r="6" spans="1:28" s="46" customFormat="1" ht="15.75" x14ac:dyDescent="0.25">
      <c r="A6" s="32">
        <v>3</v>
      </c>
      <c r="B6" s="165" t="s">
        <v>196</v>
      </c>
      <c r="C6" s="33">
        <v>70000</v>
      </c>
      <c r="D6" s="15" t="s">
        <v>26</v>
      </c>
      <c r="E6" s="111" t="s">
        <v>230</v>
      </c>
      <c r="F6" s="126"/>
      <c r="G6" s="55">
        <v>44378</v>
      </c>
      <c r="H6" s="47">
        <v>67000</v>
      </c>
      <c r="I6" s="48" t="s">
        <v>26</v>
      </c>
      <c r="J6" s="34"/>
      <c r="K6" s="118"/>
      <c r="L6" s="62">
        <v>44562</v>
      </c>
      <c r="M6" s="23">
        <v>78650</v>
      </c>
      <c r="N6" s="36">
        <v>78650</v>
      </c>
      <c r="O6" s="11"/>
      <c r="P6" s="126"/>
      <c r="Q6" s="55">
        <v>44562</v>
      </c>
      <c r="R6" s="13">
        <v>28820</v>
      </c>
      <c r="S6" s="14">
        <v>28800</v>
      </c>
      <c r="T6" s="65" t="s">
        <v>225</v>
      </c>
      <c r="U6" s="126"/>
      <c r="AA6" s="52"/>
    </row>
    <row r="7" spans="1:28" s="46" customFormat="1" ht="15.75" x14ac:dyDescent="0.25">
      <c r="A7" s="32">
        <v>4</v>
      </c>
      <c r="B7" s="165" t="s">
        <v>197</v>
      </c>
      <c r="C7" s="33">
        <v>70000</v>
      </c>
      <c r="D7" s="15" t="s">
        <v>26</v>
      </c>
      <c r="E7" s="12"/>
      <c r="F7" s="126"/>
      <c r="G7" s="62">
        <v>44409</v>
      </c>
      <c r="H7" s="47">
        <v>67000</v>
      </c>
      <c r="I7" s="48" t="s">
        <v>26</v>
      </c>
      <c r="J7" s="45"/>
      <c r="K7" s="123"/>
      <c r="L7" s="62">
        <v>44593</v>
      </c>
      <c r="M7" s="23">
        <v>78650</v>
      </c>
      <c r="N7" s="36">
        <v>78650</v>
      </c>
      <c r="O7" s="4"/>
      <c r="P7" s="126"/>
      <c r="Q7" s="55">
        <v>44593</v>
      </c>
      <c r="R7" s="13">
        <v>28820</v>
      </c>
      <c r="S7" s="14">
        <v>28800</v>
      </c>
      <c r="T7" s="111" t="s">
        <v>230</v>
      </c>
      <c r="U7" s="126"/>
      <c r="AA7" s="51"/>
    </row>
    <row r="8" spans="1:28" s="46" customFormat="1" ht="15.75" x14ac:dyDescent="0.25">
      <c r="A8" s="32">
        <v>5</v>
      </c>
      <c r="B8" s="165" t="s">
        <v>198</v>
      </c>
      <c r="C8" s="33">
        <v>70000</v>
      </c>
      <c r="D8" s="15" t="s">
        <v>26</v>
      </c>
      <c r="E8" s="111" t="s">
        <v>243</v>
      </c>
      <c r="F8" s="126"/>
      <c r="G8" s="62">
        <v>44440</v>
      </c>
      <c r="H8" s="47">
        <v>67000</v>
      </c>
      <c r="I8" s="48" t="s">
        <v>26</v>
      </c>
      <c r="J8" s="45"/>
      <c r="K8" s="123"/>
      <c r="L8" s="62">
        <v>44621</v>
      </c>
      <c r="M8" s="23">
        <v>78650</v>
      </c>
      <c r="N8" s="36">
        <v>78650</v>
      </c>
      <c r="O8" s="4"/>
      <c r="P8" s="126"/>
      <c r="Q8" s="55">
        <v>44621</v>
      </c>
      <c r="R8" s="13">
        <v>28820</v>
      </c>
      <c r="S8" s="14">
        <v>28800</v>
      </c>
      <c r="T8" s="21"/>
      <c r="U8" s="126"/>
      <c r="AA8" s="51"/>
    </row>
    <row r="9" spans="1:28" s="46" customFormat="1" ht="19.5" customHeight="1" x14ac:dyDescent="0.25">
      <c r="A9" s="32">
        <v>6</v>
      </c>
      <c r="B9" s="165" t="s">
        <v>199</v>
      </c>
      <c r="C9" s="33">
        <v>70000</v>
      </c>
      <c r="D9" s="15" t="s">
        <v>26</v>
      </c>
      <c r="E9" s="111" t="s">
        <v>243</v>
      </c>
      <c r="F9" s="126"/>
      <c r="G9" s="62">
        <v>44470</v>
      </c>
      <c r="H9" s="47">
        <v>67000</v>
      </c>
      <c r="I9" s="48" t="s">
        <v>26</v>
      </c>
      <c r="J9" s="34"/>
      <c r="K9" s="118"/>
      <c r="L9" s="62">
        <v>44652</v>
      </c>
      <c r="M9" s="23">
        <v>78650</v>
      </c>
      <c r="N9" s="36">
        <v>78650</v>
      </c>
      <c r="O9" s="4"/>
      <c r="P9" s="126"/>
      <c r="Q9" s="55">
        <v>44652</v>
      </c>
      <c r="R9" s="13">
        <v>28820</v>
      </c>
      <c r="S9" s="14">
        <v>28800</v>
      </c>
      <c r="T9" s="84"/>
      <c r="U9" s="126"/>
      <c r="AA9" s="51"/>
      <c r="AB9" s="46">
        <v>5</v>
      </c>
    </row>
    <row r="10" spans="1:28" s="46" customFormat="1" ht="15.75" x14ac:dyDescent="0.25">
      <c r="A10" s="32">
        <v>7</v>
      </c>
      <c r="B10" s="165" t="s">
        <v>200</v>
      </c>
      <c r="C10" s="33">
        <v>70000</v>
      </c>
      <c r="D10" s="15" t="s">
        <v>26</v>
      </c>
      <c r="E10" s="111" t="s">
        <v>243</v>
      </c>
      <c r="F10" s="126"/>
      <c r="G10" s="62">
        <v>44501</v>
      </c>
      <c r="H10" s="47">
        <v>67000</v>
      </c>
      <c r="I10" s="48" t="s">
        <v>26</v>
      </c>
      <c r="J10" s="34"/>
      <c r="K10" s="118"/>
      <c r="L10" s="62">
        <v>44682</v>
      </c>
      <c r="M10" s="23">
        <v>78650</v>
      </c>
      <c r="N10" s="36"/>
      <c r="O10" s="4"/>
      <c r="P10" s="126"/>
      <c r="Q10" s="55">
        <v>44682</v>
      </c>
      <c r="R10" s="13">
        <v>28820</v>
      </c>
      <c r="S10" s="14">
        <v>28800</v>
      </c>
      <c r="T10" s="45"/>
      <c r="U10" s="126"/>
      <c r="AA10" s="51"/>
    </row>
    <row r="11" spans="1:28" s="46" customFormat="1" ht="15.75" x14ac:dyDescent="0.25">
      <c r="A11" s="32">
        <v>8</v>
      </c>
      <c r="B11" s="165" t="s">
        <v>201</v>
      </c>
      <c r="C11" s="33">
        <v>70000</v>
      </c>
      <c r="D11" s="15" t="s">
        <v>26</v>
      </c>
      <c r="E11" s="111" t="s">
        <v>243</v>
      </c>
      <c r="F11" s="126"/>
      <c r="G11" s="62">
        <v>44531</v>
      </c>
      <c r="H11" s="47">
        <v>50000</v>
      </c>
      <c r="I11" s="48" t="s">
        <v>26</v>
      </c>
      <c r="J11" s="34"/>
      <c r="K11" s="118"/>
      <c r="L11" s="62">
        <v>44713</v>
      </c>
      <c r="M11" s="23">
        <v>78650</v>
      </c>
      <c r="N11" s="36"/>
      <c r="O11" s="4"/>
      <c r="P11" s="126"/>
      <c r="Q11" s="55">
        <v>44713</v>
      </c>
      <c r="R11" s="13">
        <v>28820</v>
      </c>
      <c r="S11" s="14">
        <v>28800</v>
      </c>
      <c r="T11" s="45" t="s">
        <v>93</v>
      </c>
      <c r="U11" s="126"/>
    </row>
    <row r="12" spans="1:28" s="46" customFormat="1" x14ac:dyDescent="0.25">
      <c r="A12" s="32">
        <v>9</v>
      </c>
      <c r="B12" s="165" t="s">
        <v>202</v>
      </c>
      <c r="C12" s="33"/>
      <c r="D12" s="53"/>
      <c r="E12" s="86"/>
      <c r="F12" s="126"/>
      <c r="G12" s="62">
        <v>44562</v>
      </c>
      <c r="H12" s="47">
        <v>50000</v>
      </c>
      <c r="I12" s="48" t="s">
        <v>26</v>
      </c>
      <c r="J12" s="34"/>
      <c r="K12" s="118"/>
      <c r="L12" s="62">
        <v>44743</v>
      </c>
      <c r="M12" s="23">
        <v>78650</v>
      </c>
      <c r="N12" s="36"/>
      <c r="O12" s="4"/>
      <c r="P12" s="126"/>
      <c r="Q12" s="55">
        <v>44743</v>
      </c>
      <c r="R12" s="13">
        <v>28820</v>
      </c>
      <c r="S12" s="14">
        <v>28800</v>
      </c>
      <c r="T12" s="45" t="s">
        <v>93</v>
      </c>
      <c r="U12" s="126"/>
    </row>
    <row r="13" spans="1:28" s="46" customFormat="1" ht="15.75" x14ac:dyDescent="0.25">
      <c r="A13" s="32">
        <v>10</v>
      </c>
      <c r="B13" s="165" t="s">
        <v>203</v>
      </c>
      <c r="C13" s="33"/>
      <c r="D13" s="53"/>
      <c r="E13" s="86"/>
      <c r="F13" s="126"/>
      <c r="G13" s="77">
        <v>44593</v>
      </c>
      <c r="H13" s="47"/>
      <c r="I13" s="75" t="s">
        <v>38</v>
      </c>
      <c r="J13" s="76"/>
      <c r="K13" s="118"/>
      <c r="L13" s="62">
        <v>44774</v>
      </c>
      <c r="M13" s="23">
        <v>78650</v>
      </c>
      <c r="N13" s="36"/>
      <c r="O13" s="4"/>
      <c r="P13" s="126"/>
      <c r="Q13" s="55">
        <v>44774</v>
      </c>
      <c r="R13" s="13">
        <v>28820</v>
      </c>
      <c r="S13" s="67"/>
      <c r="T13" s="32"/>
      <c r="U13" s="126"/>
    </row>
    <row r="14" spans="1:28" s="46" customFormat="1" ht="15.75" x14ac:dyDescent="0.25">
      <c r="A14" s="32">
        <v>11</v>
      </c>
      <c r="B14" s="165" t="s">
        <v>204</v>
      </c>
      <c r="C14" s="33"/>
      <c r="D14" s="53"/>
      <c r="E14" s="212" t="s">
        <v>257</v>
      </c>
      <c r="F14" s="127"/>
      <c r="G14" s="62">
        <v>44621</v>
      </c>
      <c r="H14" s="47"/>
      <c r="I14" s="54" t="s">
        <v>38</v>
      </c>
      <c r="J14" s="34"/>
      <c r="K14" s="129"/>
      <c r="L14" s="62">
        <v>44805</v>
      </c>
      <c r="M14" s="23">
        <v>78650</v>
      </c>
      <c r="N14" s="36"/>
      <c r="O14" s="4"/>
      <c r="P14" s="127"/>
      <c r="Q14" s="55">
        <v>44805</v>
      </c>
      <c r="R14" s="13">
        <v>28820</v>
      </c>
      <c r="S14" s="67"/>
      <c r="T14" s="32"/>
      <c r="U14" s="126"/>
    </row>
    <row r="15" spans="1:28" s="68" customFormat="1" ht="7.5" customHeight="1" x14ac:dyDescent="0.25">
      <c r="A15"/>
      <c r="B15" s="37"/>
      <c r="C15"/>
      <c r="D15"/>
      <c r="E15"/>
      <c r="F15" s="114"/>
      <c r="G15" s="115"/>
      <c r="H15" s="116"/>
      <c r="I15" s="117"/>
      <c r="J15" s="118"/>
      <c r="K15" s="118"/>
      <c r="L15"/>
      <c r="M15" s="37"/>
      <c r="N15" s="37"/>
      <c r="O15"/>
      <c r="P15" s="114"/>
      <c r="Q15" s="115"/>
      <c r="R15" s="122"/>
      <c r="S15" s="122"/>
      <c r="T15" s="123"/>
      <c r="U15" s="114"/>
    </row>
    <row r="16" spans="1:28" s="70" customFormat="1" ht="15.75" customHeight="1" thickBot="1" x14ac:dyDescent="0.3">
      <c r="A16"/>
      <c r="B16" s="37"/>
      <c r="C16"/>
      <c r="D16"/>
      <c r="E16"/>
      <c r="F16" s="126"/>
      <c r="G16" s="71"/>
      <c r="H16" s="72"/>
      <c r="I16" s="69"/>
      <c r="J16" s="63"/>
      <c r="K16" s="118"/>
      <c r="L16"/>
      <c r="M16" s="37"/>
      <c r="N16" s="37"/>
      <c r="O16"/>
      <c r="P16" s="126"/>
      <c r="Q16" s="71"/>
      <c r="R16" s="83"/>
      <c r="S16" s="83"/>
      <c r="T16" s="64"/>
      <c r="U16" s="126"/>
    </row>
    <row r="17" spans="1:29" s="70" customFormat="1" ht="15.75" customHeight="1" x14ac:dyDescent="0.25">
      <c r="A17" s="224" t="s">
        <v>20</v>
      </c>
      <c r="B17" s="225"/>
      <c r="C17" s="225"/>
      <c r="D17" s="225"/>
      <c r="E17" s="226"/>
      <c r="F17" s="126"/>
      <c r="G17" s="71"/>
      <c r="H17" s="72"/>
      <c r="I17" s="69"/>
      <c r="J17" s="63"/>
      <c r="K17" s="118"/>
      <c r="L17" s="230" t="s">
        <v>21</v>
      </c>
      <c r="M17" s="230"/>
      <c r="N17" s="230"/>
      <c r="O17" s="230"/>
      <c r="P17" s="126"/>
      <c r="Q17" s="152" t="s">
        <v>24</v>
      </c>
      <c r="R17" s="10" t="s">
        <v>87</v>
      </c>
      <c r="S17" s="10" t="s">
        <v>26</v>
      </c>
      <c r="T17" s="10" t="s">
        <v>27</v>
      </c>
      <c r="U17" s="126"/>
    </row>
    <row r="18" spans="1:29" x14ac:dyDescent="0.25">
      <c r="A18" s="227"/>
      <c r="B18" s="228"/>
      <c r="C18" s="228"/>
      <c r="D18" s="228"/>
      <c r="E18" s="229"/>
      <c r="H18" s="41"/>
      <c r="K18" s="130"/>
      <c r="L18" s="230"/>
      <c r="M18" s="230"/>
      <c r="N18" s="230"/>
      <c r="O18" s="230"/>
      <c r="Q18" s="55">
        <v>44166</v>
      </c>
      <c r="R18" s="13">
        <v>26200</v>
      </c>
      <c r="S18" s="14">
        <v>24000</v>
      </c>
      <c r="T18" s="44" t="s">
        <v>48</v>
      </c>
      <c r="AA18" s="17"/>
      <c r="AB18" s="17">
        <f>AB9*'Season master details'!B26</f>
        <v>353695</v>
      </c>
    </row>
    <row r="19" spans="1:29" ht="31.5" x14ac:dyDescent="0.25">
      <c r="A19" s="57" t="s">
        <v>75</v>
      </c>
      <c r="B19" s="110" t="s">
        <v>24</v>
      </c>
      <c r="C19" s="10" t="s">
        <v>87</v>
      </c>
      <c r="D19" s="10" t="s">
        <v>26</v>
      </c>
      <c r="E19" s="10" t="s">
        <v>27</v>
      </c>
      <c r="K19" s="130"/>
      <c r="L19" s="61" t="s">
        <v>24</v>
      </c>
      <c r="M19" s="10" t="s">
        <v>25</v>
      </c>
      <c r="N19" s="10" t="s">
        <v>26</v>
      </c>
      <c r="O19" s="10" t="s">
        <v>27</v>
      </c>
      <c r="Q19" s="55">
        <v>44197</v>
      </c>
      <c r="R19" s="13">
        <v>26200</v>
      </c>
      <c r="S19" s="14">
        <v>26000</v>
      </c>
      <c r="T19" s="44" t="s">
        <v>66</v>
      </c>
      <c r="AA19" s="17"/>
      <c r="AB19" s="18">
        <f>AB18*9.1%</f>
        <v>32186.244999999999</v>
      </c>
    </row>
    <row r="20" spans="1:29" ht="45" x14ac:dyDescent="0.25">
      <c r="A20" s="32">
        <v>1</v>
      </c>
      <c r="B20" s="56">
        <v>44501</v>
      </c>
      <c r="C20" s="33">
        <v>65100</v>
      </c>
      <c r="D20" s="15" t="s">
        <v>26</v>
      </c>
      <c r="E20" s="12"/>
      <c r="H20" s="41"/>
      <c r="K20" s="130"/>
      <c r="L20" s="62">
        <v>44166</v>
      </c>
      <c r="M20" s="23">
        <v>71500</v>
      </c>
      <c r="N20" s="36" t="s">
        <v>26</v>
      </c>
      <c r="O20" s="11"/>
      <c r="Q20" s="55">
        <v>44228</v>
      </c>
      <c r="R20" s="13">
        <v>26200</v>
      </c>
      <c r="S20" s="14">
        <v>30000</v>
      </c>
      <c r="T20" s="44" t="s">
        <v>74</v>
      </c>
      <c r="AA20" s="17"/>
      <c r="AB20" s="18">
        <f>AB18-AB19</f>
        <v>321508.755</v>
      </c>
    </row>
    <row r="21" spans="1:29" x14ac:dyDescent="0.25">
      <c r="A21" s="32">
        <v>2</v>
      </c>
      <c r="B21" s="56">
        <v>44531</v>
      </c>
      <c r="C21" s="33"/>
      <c r="D21" s="15"/>
      <c r="E21" s="12"/>
      <c r="H21" s="42"/>
      <c r="I21" s="41"/>
      <c r="K21" s="121"/>
      <c r="L21" s="62">
        <v>44197</v>
      </c>
      <c r="M21" s="23">
        <v>71500</v>
      </c>
      <c r="N21" s="36" t="s">
        <v>26</v>
      </c>
      <c r="O21" s="11"/>
      <c r="Q21" s="55">
        <v>44256</v>
      </c>
      <c r="R21" s="14">
        <v>26200</v>
      </c>
      <c r="S21" s="14">
        <v>24800</v>
      </c>
      <c r="T21" s="45" t="s">
        <v>71</v>
      </c>
      <c r="AA21" s="17"/>
    </row>
    <row r="22" spans="1:29" x14ac:dyDescent="0.25">
      <c r="A22" s="32">
        <v>3</v>
      </c>
      <c r="B22" s="56">
        <v>44562</v>
      </c>
      <c r="C22" s="33"/>
      <c r="D22" s="15"/>
      <c r="E22" s="12"/>
      <c r="I22" s="41"/>
      <c r="L22" s="62">
        <v>44228</v>
      </c>
      <c r="M22" s="23">
        <v>71500</v>
      </c>
      <c r="N22" s="36" t="s">
        <v>26</v>
      </c>
      <c r="O22" s="11"/>
      <c r="Q22" s="55">
        <v>44287</v>
      </c>
      <c r="R22" s="14">
        <v>26200</v>
      </c>
      <c r="S22" s="66">
        <v>26200</v>
      </c>
      <c r="T22" s="21" t="s">
        <v>89</v>
      </c>
      <c r="AA22" s="17"/>
    </row>
    <row r="23" spans="1:29" ht="15.75" x14ac:dyDescent="0.25">
      <c r="A23" s="32">
        <v>4</v>
      </c>
      <c r="B23" s="56">
        <v>44593</v>
      </c>
      <c r="C23" s="33"/>
      <c r="D23" s="15"/>
      <c r="E23" s="12"/>
      <c r="L23" s="62">
        <v>44256</v>
      </c>
      <c r="M23" s="23">
        <v>71500</v>
      </c>
      <c r="N23" s="36" t="s">
        <v>26</v>
      </c>
      <c r="O23" s="4"/>
      <c r="Q23" s="55">
        <v>44317</v>
      </c>
      <c r="R23" s="14">
        <v>26000</v>
      </c>
      <c r="S23" s="67"/>
      <c r="T23" s="84" t="s">
        <v>97</v>
      </c>
      <c r="AA23" s="17"/>
    </row>
    <row r="24" spans="1:29" ht="15.75" x14ac:dyDescent="0.25">
      <c r="A24" s="32">
        <v>5</v>
      </c>
      <c r="B24" s="56">
        <v>44621</v>
      </c>
      <c r="C24" s="33"/>
      <c r="D24" s="15"/>
      <c r="E24" s="111"/>
      <c r="H24" s="42"/>
      <c r="L24" s="62">
        <v>44287</v>
      </c>
      <c r="M24" s="23">
        <v>71500</v>
      </c>
      <c r="N24" s="36" t="s">
        <v>26</v>
      </c>
      <c r="O24" s="4"/>
      <c r="Q24" s="55">
        <v>44348</v>
      </c>
      <c r="R24" s="14">
        <v>26000</v>
      </c>
      <c r="S24" s="67"/>
      <c r="T24" s="45" t="s">
        <v>93</v>
      </c>
      <c r="AA24" s="17"/>
    </row>
    <row r="25" spans="1:29" x14ac:dyDescent="0.25">
      <c r="A25" s="32">
        <v>6</v>
      </c>
      <c r="B25" s="56">
        <v>44652</v>
      </c>
      <c r="C25" s="33"/>
      <c r="D25" s="53"/>
      <c r="E25" s="15"/>
      <c r="L25" s="62">
        <v>44317</v>
      </c>
      <c r="M25" s="23">
        <v>71500</v>
      </c>
      <c r="N25" s="36" t="s">
        <v>26</v>
      </c>
      <c r="O25" s="4"/>
      <c r="Q25" s="55">
        <v>44378</v>
      </c>
      <c r="R25" s="137">
        <v>24000</v>
      </c>
      <c r="S25" s="135"/>
      <c r="T25" s="136" t="s">
        <v>119</v>
      </c>
      <c r="AA25" s="17"/>
      <c r="AC25" s="17">
        <f>AB9*'Season master details'!C17</f>
        <v>317520</v>
      </c>
    </row>
    <row r="26" spans="1:29" x14ac:dyDescent="0.25">
      <c r="A26" s="32">
        <v>7</v>
      </c>
      <c r="B26" s="56">
        <v>44682</v>
      </c>
      <c r="C26" s="33"/>
      <c r="D26" s="53"/>
      <c r="E26" s="85"/>
      <c r="L26" s="62">
        <v>44348</v>
      </c>
      <c r="M26" s="23">
        <v>71500</v>
      </c>
      <c r="N26" s="36" t="s">
        <v>26</v>
      </c>
      <c r="O26" s="4"/>
      <c r="Q26" s="55">
        <v>44409</v>
      </c>
      <c r="R26" s="14">
        <v>26000</v>
      </c>
      <c r="S26" s="67"/>
      <c r="T26" s="46" t="s">
        <v>93</v>
      </c>
      <c r="AA26" s="17"/>
    </row>
    <row r="27" spans="1:29" x14ac:dyDescent="0.25">
      <c r="A27" s="32">
        <v>8</v>
      </c>
      <c r="B27" s="56">
        <v>44713</v>
      </c>
      <c r="C27" s="33"/>
      <c r="D27" s="53"/>
      <c r="E27" s="86"/>
      <c r="L27" s="62">
        <v>44378</v>
      </c>
      <c r="M27" s="23">
        <v>71500</v>
      </c>
      <c r="N27" s="36" t="s">
        <v>26</v>
      </c>
      <c r="O27" s="4"/>
      <c r="Q27" s="73">
        <v>44440</v>
      </c>
      <c r="R27" s="153">
        <v>26000</v>
      </c>
      <c r="S27" s="154"/>
      <c r="T27" s="46" t="s">
        <v>93</v>
      </c>
      <c r="AA27" s="17"/>
    </row>
    <row r="28" spans="1:29" x14ac:dyDescent="0.25">
      <c r="A28" s="32">
        <v>9</v>
      </c>
      <c r="B28" s="56">
        <v>44743</v>
      </c>
      <c r="C28" s="33"/>
      <c r="D28" s="53"/>
      <c r="E28" s="86"/>
      <c r="L28" s="62">
        <v>44409</v>
      </c>
      <c r="M28" s="23">
        <v>71500</v>
      </c>
      <c r="N28" s="36" t="s">
        <v>26</v>
      </c>
      <c r="O28" s="4"/>
      <c r="Q28" s="55">
        <v>44470</v>
      </c>
      <c r="R28" s="14">
        <v>26000</v>
      </c>
      <c r="S28" s="67"/>
      <c r="T28" s="158" t="s">
        <v>91</v>
      </c>
      <c r="AA28" s="17"/>
    </row>
    <row r="29" spans="1:29" x14ac:dyDescent="0.25">
      <c r="A29" s="32">
        <v>10</v>
      </c>
      <c r="B29" s="56">
        <v>44774</v>
      </c>
      <c r="C29" s="33"/>
      <c r="D29" s="53"/>
      <c r="E29" s="86"/>
      <c r="L29" s="62">
        <v>44440</v>
      </c>
      <c r="M29" s="23">
        <v>71500</v>
      </c>
      <c r="N29" s="36" t="s">
        <v>26</v>
      </c>
      <c r="O29" s="4"/>
      <c r="Q29" s="155"/>
      <c r="R29" s="156"/>
      <c r="S29" s="157"/>
      <c r="T29" s="159"/>
      <c r="AA29" s="17"/>
    </row>
    <row r="30" spans="1:29" ht="22.5" customHeight="1" x14ac:dyDescent="0.25">
      <c r="A30" s="32">
        <v>11</v>
      </c>
      <c r="B30" s="56">
        <v>44805</v>
      </c>
      <c r="C30" s="33"/>
      <c r="D30" s="53"/>
      <c r="E30" s="86"/>
      <c r="L30" s="62">
        <v>44470</v>
      </c>
      <c r="M30" s="23">
        <v>71500</v>
      </c>
      <c r="N30" s="36" t="s">
        <v>26</v>
      </c>
      <c r="O30" s="4"/>
      <c r="Q30" s="155"/>
      <c r="R30" s="156"/>
      <c r="S30" s="157"/>
      <c r="T30" s="159"/>
      <c r="AA30" s="17"/>
    </row>
    <row r="31" spans="1:29" ht="18.75" x14ac:dyDescent="0.25">
      <c r="A31" s="113"/>
      <c r="B31" s="113"/>
      <c r="C31" s="113"/>
      <c r="D31" s="113"/>
      <c r="E31" s="113"/>
      <c r="L31" s="119"/>
      <c r="M31" s="120"/>
      <c r="N31" s="120"/>
      <c r="O31" s="121"/>
      <c r="Q31" s="230" t="s">
        <v>22</v>
      </c>
      <c r="R31" s="230"/>
      <c r="S31" s="230"/>
      <c r="T31" s="230"/>
      <c r="AA31" s="17"/>
    </row>
    <row r="32" spans="1:29" ht="19.5" thickBot="1" x14ac:dyDescent="0.3">
      <c r="A32" s="109"/>
      <c r="B32" s="109"/>
      <c r="C32" s="109"/>
      <c r="D32" s="109"/>
      <c r="E32" s="109"/>
      <c r="L32" s="112"/>
      <c r="M32" s="39"/>
      <c r="N32" s="39"/>
      <c r="O32" s="25"/>
      <c r="Q32" s="230"/>
      <c r="R32" s="230"/>
      <c r="S32" s="230"/>
      <c r="T32" s="230"/>
      <c r="AA32" s="17"/>
    </row>
    <row r="33" spans="1:30" x14ac:dyDescent="0.25">
      <c r="A33" s="239" t="s">
        <v>118</v>
      </c>
      <c r="B33" s="240"/>
      <c r="C33" s="240"/>
      <c r="D33" s="240"/>
      <c r="E33" s="241"/>
      <c r="L33" s="238" t="s">
        <v>21</v>
      </c>
      <c r="M33" s="238"/>
      <c r="N33" s="238"/>
      <c r="O33" s="238"/>
      <c r="Q33" s="55">
        <v>43831</v>
      </c>
      <c r="R33" s="49">
        <v>24000</v>
      </c>
      <c r="S33" s="50">
        <v>24000</v>
      </c>
      <c r="T33" s="44">
        <f>R33-S33</f>
        <v>0</v>
      </c>
    </row>
    <row r="34" spans="1:30" x14ac:dyDescent="0.25">
      <c r="A34" s="242"/>
      <c r="B34" s="243"/>
      <c r="C34" s="243"/>
      <c r="D34" s="243"/>
      <c r="E34" s="244"/>
      <c r="L34" s="230"/>
      <c r="M34" s="230"/>
      <c r="N34" s="230"/>
      <c r="O34" s="230"/>
      <c r="Q34" s="55">
        <v>43862</v>
      </c>
      <c r="R34" s="49">
        <v>24000</v>
      </c>
      <c r="S34" s="50">
        <v>24000</v>
      </c>
      <c r="T34" s="44">
        <f>R34-S34</f>
        <v>0</v>
      </c>
      <c r="AA34" s="17"/>
    </row>
    <row r="35" spans="1:30" x14ac:dyDescent="0.25">
      <c r="A35" s="32">
        <v>1</v>
      </c>
      <c r="B35" s="56">
        <v>44136</v>
      </c>
      <c r="C35" s="33">
        <v>62000</v>
      </c>
      <c r="D35" s="15" t="s">
        <v>26</v>
      </c>
      <c r="E35" s="12"/>
      <c r="L35" s="55">
        <v>43862</v>
      </c>
      <c r="M35" s="47">
        <v>61900</v>
      </c>
      <c r="N35" s="48" t="s">
        <v>26</v>
      </c>
      <c r="O35" s="34"/>
      <c r="Q35" s="55">
        <v>43891</v>
      </c>
      <c r="R35" s="49">
        <v>24000</v>
      </c>
      <c r="S35" s="231">
        <v>30000</v>
      </c>
      <c r="T35" s="234">
        <f>72000-S35-15000-10000-12000</f>
        <v>5000</v>
      </c>
      <c r="V35">
        <v>26200</v>
      </c>
    </row>
    <row r="36" spans="1:30" x14ac:dyDescent="0.25">
      <c r="A36" s="32">
        <v>2</v>
      </c>
      <c r="B36" s="56">
        <v>44166</v>
      </c>
      <c r="C36" s="33">
        <v>62000</v>
      </c>
      <c r="D36" s="15" t="s">
        <v>26</v>
      </c>
      <c r="E36" s="12"/>
      <c r="L36" s="55">
        <v>43891</v>
      </c>
      <c r="M36" s="47">
        <v>61900</v>
      </c>
      <c r="N36" s="48" t="s">
        <v>26</v>
      </c>
      <c r="O36" s="34"/>
      <c r="Q36" s="55">
        <v>43922</v>
      </c>
      <c r="R36" s="49">
        <v>24000</v>
      </c>
      <c r="S36" s="232"/>
      <c r="T36" s="235"/>
      <c r="V36">
        <f>V35*10%</f>
        <v>2620</v>
      </c>
    </row>
    <row r="37" spans="1:30" x14ac:dyDescent="0.25">
      <c r="A37" s="32">
        <v>3</v>
      </c>
      <c r="B37" s="56">
        <v>44197</v>
      </c>
      <c r="C37" s="33">
        <v>62000</v>
      </c>
      <c r="D37" s="15" t="s">
        <v>26</v>
      </c>
      <c r="E37" s="12"/>
      <c r="L37" s="55">
        <v>43922</v>
      </c>
      <c r="M37" s="47">
        <v>61900</v>
      </c>
      <c r="N37" s="48" t="s">
        <v>26</v>
      </c>
      <c r="O37" s="45"/>
      <c r="Q37" s="55">
        <v>43952</v>
      </c>
      <c r="R37" s="49">
        <v>24000</v>
      </c>
      <c r="S37" s="233"/>
      <c r="T37" s="236"/>
      <c r="V37">
        <f>V36+V35</f>
        <v>28820</v>
      </c>
      <c r="AD37" s="18"/>
    </row>
    <row r="38" spans="1:30" x14ac:dyDescent="0.25">
      <c r="A38" s="32">
        <v>4</v>
      </c>
      <c r="B38" s="56">
        <v>44228</v>
      </c>
      <c r="C38" s="33">
        <v>62000</v>
      </c>
      <c r="D38" s="15" t="s">
        <v>26</v>
      </c>
      <c r="E38" s="12"/>
      <c r="L38" s="55">
        <v>43952</v>
      </c>
      <c r="M38" s="47">
        <v>61900</v>
      </c>
      <c r="N38" s="48" t="s">
        <v>26</v>
      </c>
      <c r="O38" s="45"/>
      <c r="Q38" s="55">
        <v>43983</v>
      </c>
      <c r="R38" s="49">
        <v>24000</v>
      </c>
      <c r="S38" s="50">
        <f t="shared" ref="S38:S43" si="0">R38</f>
        <v>24000</v>
      </c>
      <c r="T38" s="44">
        <f>R38-S38</f>
        <v>0</v>
      </c>
      <c r="AD38" s="18"/>
    </row>
    <row r="39" spans="1:30" ht="15.75" x14ac:dyDescent="0.25">
      <c r="A39" s="32">
        <v>5</v>
      </c>
      <c r="B39" s="56">
        <v>44256</v>
      </c>
      <c r="C39" s="44">
        <v>62000</v>
      </c>
      <c r="D39" s="15" t="s">
        <v>26</v>
      </c>
      <c r="E39" s="111" t="s">
        <v>97</v>
      </c>
      <c r="L39" s="62">
        <v>43983</v>
      </c>
      <c r="M39" s="47">
        <v>64995</v>
      </c>
      <c r="N39" s="48" t="s">
        <v>26</v>
      </c>
      <c r="O39" s="34"/>
      <c r="Q39" s="55">
        <v>44013</v>
      </c>
      <c r="R39" s="49">
        <v>24000</v>
      </c>
      <c r="S39" s="50">
        <f t="shared" si="0"/>
        <v>24000</v>
      </c>
      <c r="T39" s="44"/>
    </row>
    <row r="40" spans="1:30" x14ac:dyDescent="0.25">
      <c r="A40" s="32">
        <v>6</v>
      </c>
      <c r="B40" s="56">
        <v>44287</v>
      </c>
      <c r="C40" s="33">
        <v>62000</v>
      </c>
      <c r="D40" s="53" t="s">
        <v>26</v>
      </c>
      <c r="E40" s="15"/>
      <c r="L40" s="62">
        <v>44013</v>
      </c>
      <c r="M40" s="47">
        <v>64995</v>
      </c>
      <c r="N40" s="48" t="s">
        <v>26</v>
      </c>
      <c r="O40" s="34"/>
      <c r="Q40" s="55">
        <v>44044</v>
      </c>
      <c r="R40" s="49">
        <v>24000</v>
      </c>
      <c r="S40" s="50">
        <f t="shared" si="0"/>
        <v>24000</v>
      </c>
      <c r="T40" s="44"/>
    </row>
    <row r="41" spans="1:30" x14ac:dyDescent="0.25">
      <c r="A41" s="32">
        <v>7</v>
      </c>
      <c r="B41" s="56">
        <v>44317</v>
      </c>
      <c r="C41" s="33">
        <v>62000</v>
      </c>
      <c r="D41" s="53" t="s">
        <v>26</v>
      </c>
      <c r="E41" s="85" t="s">
        <v>67</v>
      </c>
      <c r="L41" s="62">
        <v>44044</v>
      </c>
      <c r="M41" s="47">
        <v>64995</v>
      </c>
      <c r="N41" s="48" t="s">
        <v>26</v>
      </c>
      <c r="O41" s="34"/>
      <c r="Q41" s="55">
        <v>44075</v>
      </c>
      <c r="R41" s="49">
        <v>24000</v>
      </c>
      <c r="S41" s="50">
        <f t="shared" si="0"/>
        <v>24000</v>
      </c>
      <c r="T41" s="44"/>
    </row>
    <row r="42" spans="1:30" ht="30" x14ac:dyDescent="0.25">
      <c r="A42" s="32">
        <v>8</v>
      </c>
      <c r="B42" s="56">
        <v>44348</v>
      </c>
      <c r="C42" s="33">
        <v>62000</v>
      </c>
      <c r="D42" s="53" t="s">
        <v>26</v>
      </c>
      <c r="E42" s="86" t="s">
        <v>90</v>
      </c>
      <c r="L42" s="62">
        <v>44075</v>
      </c>
      <c r="M42" s="47">
        <v>64995</v>
      </c>
      <c r="N42" s="48" t="s">
        <v>26</v>
      </c>
      <c r="O42" s="34"/>
      <c r="Q42" s="73">
        <v>44105</v>
      </c>
      <c r="R42" s="79">
        <v>24000</v>
      </c>
      <c r="S42" s="80">
        <f t="shared" si="0"/>
        <v>24000</v>
      </c>
      <c r="T42" s="81"/>
    </row>
    <row r="43" spans="1:30" ht="30" x14ac:dyDescent="0.25">
      <c r="A43" s="32">
        <v>9</v>
      </c>
      <c r="B43" s="56">
        <v>44378</v>
      </c>
      <c r="C43" s="33">
        <v>62000</v>
      </c>
      <c r="D43" s="53" t="s">
        <v>26</v>
      </c>
      <c r="E43" s="86" t="s">
        <v>92</v>
      </c>
      <c r="G43" s="230" t="s">
        <v>59</v>
      </c>
      <c r="H43" s="230"/>
      <c r="I43" s="230"/>
      <c r="J43" s="230"/>
      <c r="L43" s="77">
        <v>44105</v>
      </c>
      <c r="M43" s="74">
        <v>64995</v>
      </c>
      <c r="N43" s="78" t="s">
        <v>26</v>
      </c>
      <c r="O43" s="76"/>
      <c r="Q43" s="55">
        <v>44136</v>
      </c>
      <c r="R43" s="49">
        <v>24000</v>
      </c>
      <c r="S43" s="50">
        <f t="shared" si="0"/>
        <v>24000</v>
      </c>
      <c r="T43" s="44"/>
    </row>
    <row r="44" spans="1:30" x14ac:dyDescent="0.25">
      <c r="A44" s="32">
        <v>10</v>
      </c>
      <c r="B44" s="56">
        <v>44409</v>
      </c>
      <c r="C44" s="33">
        <v>62000</v>
      </c>
      <c r="D44" s="53" t="s">
        <v>26</v>
      </c>
      <c r="E44" s="86" t="s">
        <v>116</v>
      </c>
      <c r="G44" s="230"/>
      <c r="H44" s="230"/>
      <c r="I44" s="230"/>
      <c r="J44" s="230"/>
      <c r="L44" s="62">
        <v>44136</v>
      </c>
      <c r="M44" s="47">
        <v>64995</v>
      </c>
      <c r="N44" s="48" t="s">
        <v>26</v>
      </c>
      <c r="O44" s="34"/>
    </row>
    <row r="45" spans="1:30" ht="75" x14ac:dyDescent="0.25">
      <c r="A45" s="32">
        <v>11</v>
      </c>
      <c r="B45" s="56">
        <v>44440</v>
      </c>
      <c r="C45" s="33">
        <v>62000</v>
      </c>
      <c r="D45" s="53" t="s">
        <v>26</v>
      </c>
      <c r="E45" s="86" t="s">
        <v>117</v>
      </c>
      <c r="G45" s="3" t="s">
        <v>24</v>
      </c>
      <c r="H45" s="30" t="s">
        <v>60</v>
      </c>
      <c r="I45" s="27" t="s">
        <v>56</v>
      </c>
      <c r="J45" s="9" t="s">
        <v>57</v>
      </c>
      <c r="L45" s="82"/>
      <c r="M45" s="72"/>
      <c r="N45" s="72"/>
      <c r="O45" s="63"/>
    </row>
    <row r="46" spans="1:30" ht="18.75" x14ac:dyDescent="0.25">
      <c r="A46" s="138">
        <v>12</v>
      </c>
      <c r="B46" s="56">
        <v>44470</v>
      </c>
      <c r="C46" s="33">
        <v>62000</v>
      </c>
      <c r="D46" s="53" t="s">
        <v>26</v>
      </c>
      <c r="E46" s="139"/>
      <c r="G46" s="4" t="s">
        <v>33</v>
      </c>
      <c r="H46" s="43">
        <v>56268</v>
      </c>
      <c r="I46" s="23">
        <v>61900</v>
      </c>
      <c r="J46" s="11">
        <f>I46-H46</f>
        <v>5632</v>
      </c>
      <c r="K46" s="131"/>
    </row>
    <row r="47" spans="1:30" ht="18.75" x14ac:dyDescent="0.25">
      <c r="G47" s="4" t="s">
        <v>35</v>
      </c>
      <c r="H47" s="43">
        <v>56268</v>
      </c>
      <c r="I47" s="23">
        <v>61900</v>
      </c>
      <c r="J47" s="11">
        <f>I47-H47</f>
        <v>5632</v>
      </c>
      <c r="K47" s="131"/>
    </row>
    <row r="48" spans="1:30" x14ac:dyDescent="0.25">
      <c r="I48" s="38" t="s">
        <v>58</v>
      </c>
      <c r="J48" s="21">
        <f>SUM(J46:J47)</f>
        <v>11264</v>
      </c>
      <c r="K48" s="132"/>
    </row>
    <row r="49" spans="3:11" x14ac:dyDescent="0.25">
      <c r="K49" s="133"/>
    </row>
    <row r="50" spans="3:11" x14ac:dyDescent="0.25">
      <c r="G50" s="223" t="s">
        <v>61</v>
      </c>
      <c r="H50" s="223"/>
      <c r="I50" s="223"/>
      <c r="J50" s="22">
        <f>J48+I47</f>
        <v>73164</v>
      </c>
      <c r="K50" s="133"/>
    </row>
    <row r="51" spans="3:11" x14ac:dyDescent="0.25">
      <c r="G51" s="31" t="s">
        <v>62</v>
      </c>
      <c r="H51" s="39"/>
      <c r="I51" s="39"/>
      <c r="J51" s="25"/>
      <c r="K51" s="134"/>
    </row>
    <row r="53" spans="3:11" x14ac:dyDescent="0.25">
      <c r="K53" s="134"/>
    </row>
    <row r="54" spans="3:11" x14ac:dyDescent="0.25">
      <c r="K54" s="121"/>
    </row>
    <row r="61" spans="3:11" x14ac:dyDescent="0.25">
      <c r="C61" s="17"/>
    </row>
    <row r="62" spans="3:11" x14ac:dyDescent="0.25">
      <c r="C62" s="17"/>
    </row>
    <row r="76" spans="12:15" x14ac:dyDescent="0.25">
      <c r="L76" s="230" t="s">
        <v>59</v>
      </c>
      <c r="M76" s="230"/>
      <c r="N76" s="230"/>
      <c r="O76" s="230"/>
    </row>
    <row r="77" spans="12:15" x14ac:dyDescent="0.25">
      <c r="L77" s="230"/>
      <c r="M77" s="230"/>
      <c r="N77" s="230"/>
      <c r="O77" s="230"/>
    </row>
    <row r="78" spans="12:15" ht="75" x14ac:dyDescent="0.25">
      <c r="L78" s="3" t="s">
        <v>24</v>
      </c>
      <c r="M78" s="30" t="s">
        <v>60</v>
      </c>
      <c r="N78" s="27" t="s">
        <v>56</v>
      </c>
      <c r="O78" s="9" t="s">
        <v>57</v>
      </c>
    </row>
    <row r="79" spans="12:15" x14ac:dyDescent="0.25">
      <c r="L79" s="4" t="s">
        <v>33</v>
      </c>
      <c r="M79" s="43">
        <v>56268</v>
      </c>
      <c r="N79" s="23">
        <v>61900</v>
      </c>
      <c r="O79" s="11">
        <f>N79-M79</f>
        <v>5632</v>
      </c>
    </row>
    <row r="80" spans="12:15" x14ac:dyDescent="0.25">
      <c r="L80" s="4" t="s">
        <v>35</v>
      </c>
      <c r="M80" s="43">
        <v>56268</v>
      </c>
      <c r="N80" s="23">
        <v>61900</v>
      </c>
      <c r="O80" s="11">
        <f>N80-M80</f>
        <v>5632</v>
      </c>
    </row>
    <row r="81" spans="12:15" x14ac:dyDescent="0.25">
      <c r="N81" s="38" t="s">
        <v>58</v>
      </c>
      <c r="O81" s="21">
        <f>SUM(O79:O80)</f>
        <v>11264</v>
      </c>
    </row>
    <row r="83" spans="12:15" x14ac:dyDescent="0.25">
      <c r="L83" s="223" t="s">
        <v>61</v>
      </c>
      <c r="M83" s="223"/>
      <c r="N83" s="223"/>
      <c r="O83" s="22">
        <f>O81+N80</f>
        <v>73164</v>
      </c>
    </row>
    <row r="84" spans="12:15" x14ac:dyDescent="0.25">
      <c r="L84" s="24" t="s">
        <v>62</v>
      </c>
      <c r="M84" s="39"/>
      <c r="N84" s="39"/>
      <c r="O84" s="25"/>
    </row>
  </sheetData>
  <mergeCells count="15">
    <mergeCell ref="L83:N83"/>
    <mergeCell ref="A17:E18"/>
    <mergeCell ref="L17:O18"/>
    <mergeCell ref="Q1:T2"/>
    <mergeCell ref="S35:S37"/>
    <mergeCell ref="T35:T37"/>
    <mergeCell ref="L76:O77"/>
    <mergeCell ref="G1:J2"/>
    <mergeCell ref="G43:J44"/>
    <mergeCell ref="G50:I50"/>
    <mergeCell ref="L33:O34"/>
    <mergeCell ref="Q31:T32"/>
    <mergeCell ref="A33:E34"/>
    <mergeCell ref="A1:E2"/>
    <mergeCell ref="L1:O2"/>
  </mergeCells>
  <printOptions horizontalCentered="1" verticalCentered="1"/>
  <pageMargins left="0.7" right="0.7" top="0" bottom="0" header="0.3" footer="0.3"/>
  <pageSetup paperSize="9"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G20" sqref="G20"/>
    </sheetView>
  </sheetViews>
  <sheetFormatPr defaultRowHeight="15" x14ac:dyDescent="0.25"/>
  <cols>
    <col min="1" max="1" width="18.85546875" customWidth="1"/>
    <col min="2" max="4" width="14.5703125" bestFit="1" customWidth="1"/>
    <col min="5" max="5" width="12.28515625" bestFit="1" customWidth="1"/>
    <col min="6" max="6" width="12.140625" customWidth="1"/>
    <col min="7" max="7" width="15.28515625" bestFit="1" customWidth="1"/>
    <col min="8" max="10" width="12.140625" customWidth="1"/>
    <col min="13" max="13" width="12.5703125" customWidth="1"/>
    <col min="14" max="14" width="25.28515625" bestFit="1" customWidth="1"/>
    <col min="15" max="15" width="13.85546875" customWidth="1"/>
  </cols>
  <sheetData>
    <row r="1" spans="1:14" ht="38.25" customHeight="1" x14ac:dyDescent="0.25">
      <c r="A1" s="90" t="s">
        <v>101</v>
      </c>
      <c r="B1" s="90" t="s">
        <v>105</v>
      </c>
      <c r="C1" s="90" t="s">
        <v>102</v>
      </c>
      <c r="D1" s="90" t="s">
        <v>103</v>
      </c>
      <c r="E1" s="90" t="s">
        <v>85</v>
      </c>
      <c r="F1" s="95" t="s">
        <v>106</v>
      </c>
      <c r="G1" s="90" t="s">
        <v>107</v>
      </c>
      <c r="H1" s="2" t="s">
        <v>104</v>
      </c>
      <c r="I1" s="2" t="s">
        <v>26</v>
      </c>
      <c r="J1" s="2" t="s">
        <v>28</v>
      </c>
    </row>
    <row r="2" spans="1:14" ht="18.75" x14ac:dyDescent="0.3">
      <c r="A2" s="91" t="s">
        <v>98</v>
      </c>
      <c r="B2" s="94">
        <v>55356</v>
      </c>
      <c r="C2" s="94">
        <v>55456</v>
      </c>
      <c r="D2" s="94">
        <v>52294</v>
      </c>
      <c r="E2" s="94">
        <f>D2+C2+B2</f>
        <v>163106</v>
      </c>
      <c r="F2" s="94">
        <v>3590</v>
      </c>
      <c r="G2" s="94">
        <f>E2-F2-2</f>
        <v>159514</v>
      </c>
      <c r="H2" s="96">
        <v>0</v>
      </c>
      <c r="I2" s="96">
        <v>0</v>
      </c>
      <c r="J2" s="141">
        <f>I2</f>
        <v>0</v>
      </c>
    </row>
    <row r="3" spans="1:14" ht="18.75" x14ac:dyDescent="0.3">
      <c r="A3" s="91" t="s">
        <v>99</v>
      </c>
      <c r="B3" s="91" t="s">
        <v>108</v>
      </c>
      <c r="C3" s="91" t="s">
        <v>108</v>
      </c>
      <c r="D3" s="94">
        <f>12963+4148+11724+100</f>
        <v>28935</v>
      </c>
      <c r="E3" s="94">
        <f>D3</f>
        <v>28935</v>
      </c>
      <c r="F3" s="94">
        <f>12962*15%</f>
        <v>1944.3</v>
      </c>
      <c r="G3" s="94">
        <f>E3-F3</f>
        <v>26990.7</v>
      </c>
      <c r="H3" s="96">
        <v>0</v>
      </c>
      <c r="I3" s="96">
        <v>0</v>
      </c>
      <c r="J3" s="141">
        <f>I3</f>
        <v>0</v>
      </c>
    </row>
    <row r="4" spans="1:14" ht="18.75" x14ac:dyDescent="0.3">
      <c r="A4" s="91" t="s">
        <v>86</v>
      </c>
      <c r="B4" s="94">
        <f>10879+3482+11724+1306+418+1407+100</f>
        <v>29316</v>
      </c>
      <c r="C4" s="94">
        <f>10879+3482+11724+1306+418+1407</f>
        <v>29216</v>
      </c>
      <c r="D4" s="94">
        <f>11966+3829+11724</f>
        <v>27519</v>
      </c>
      <c r="E4" s="94">
        <f>D4+C4+B4</f>
        <v>86051</v>
      </c>
      <c r="F4" s="94">
        <f>11966*15%</f>
        <v>1794.8999999999999</v>
      </c>
      <c r="G4" s="94">
        <f>E4-F4-1</f>
        <v>84255.1</v>
      </c>
      <c r="H4" s="96">
        <v>15603</v>
      </c>
      <c r="I4" s="96">
        <v>15603</v>
      </c>
      <c r="J4" s="141">
        <f>H4-I4</f>
        <v>0</v>
      </c>
    </row>
    <row r="5" spans="1:14" ht="18.75" x14ac:dyDescent="0.3">
      <c r="A5" s="91" t="s">
        <v>100</v>
      </c>
      <c r="B5" s="94">
        <f>9519+3046+11724+1143+366+1407+100</f>
        <v>27305</v>
      </c>
      <c r="C5" s="94">
        <f>9519+3046+11724+1143+366+1407</f>
        <v>27205</v>
      </c>
      <c r="D5" s="94">
        <f>10470+3351+11724</f>
        <v>25545</v>
      </c>
      <c r="E5" s="94">
        <f>D5+C5+B5</f>
        <v>80055</v>
      </c>
      <c r="F5" s="94">
        <f>10470*15%</f>
        <v>1570.5</v>
      </c>
      <c r="G5" s="94">
        <f>E5-F5-2</f>
        <v>78482.5</v>
      </c>
      <c r="H5" s="96">
        <v>48160</v>
      </c>
      <c r="I5" s="96">
        <v>31313</v>
      </c>
      <c r="J5" s="141">
        <f>H5-I5</f>
        <v>16847</v>
      </c>
    </row>
    <row r="6" spans="1:14" ht="18.75" x14ac:dyDescent="0.3">
      <c r="A6" s="91" t="s">
        <v>109</v>
      </c>
      <c r="B6" s="94">
        <f>23717+7590+1244+456</f>
        <v>33007</v>
      </c>
      <c r="C6" s="94">
        <f>8265+2645+100+1244+456</f>
        <v>12710</v>
      </c>
      <c r="D6" s="94">
        <f>9504+3040</f>
        <v>12544</v>
      </c>
      <c r="E6" s="94">
        <f>D6+C6+B6</f>
        <v>58261</v>
      </c>
      <c r="F6" s="94">
        <f>9504*15%</f>
        <v>1425.6</v>
      </c>
      <c r="G6" s="94">
        <v>58502</v>
      </c>
      <c r="H6" s="96">
        <f>14504</f>
        <v>14504</v>
      </c>
      <c r="I6" s="96">
        <f>4000+4000+3200+1200+2104</f>
        <v>14504</v>
      </c>
      <c r="J6" s="141">
        <f>H6-I6</f>
        <v>0</v>
      </c>
    </row>
    <row r="7" spans="1:14" ht="18.75" x14ac:dyDescent="0.3">
      <c r="A7" s="92"/>
      <c r="B7" s="93"/>
      <c r="C7" s="93"/>
      <c r="D7" s="93"/>
      <c r="E7" s="93"/>
      <c r="F7" s="93"/>
      <c r="G7" s="98">
        <f>SUM(G2:G6)+1</f>
        <v>407745.30000000005</v>
      </c>
      <c r="H7" s="99">
        <f>SUM(H2:H6)</f>
        <v>78267</v>
      </c>
      <c r="I7" s="140"/>
      <c r="J7" s="140">
        <f>SUM(J2:J6)</f>
        <v>16847</v>
      </c>
    </row>
    <row r="9" spans="1:14" ht="18.75" x14ac:dyDescent="0.3">
      <c r="M9" s="246" t="s">
        <v>127</v>
      </c>
      <c r="N9" s="247"/>
    </row>
    <row r="10" spans="1:14" ht="18.75" x14ac:dyDescent="0.3">
      <c r="M10" s="143" t="s">
        <v>82</v>
      </c>
      <c r="N10" s="143" t="s">
        <v>120</v>
      </c>
    </row>
    <row r="11" spans="1:14" x14ac:dyDescent="0.25">
      <c r="M11" s="4" t="s">
        <v>98</v>
      </c>
      <c r="N11" s="13">
        <f>E2</f>
        <v>163106</v>
      </c>
    </row>
    <row r="12" spans="1:14" x14ac:dyDescent="0.25">
      <c r="H12" s="17"/>
      <c r="M12" s="4" t="s">
        <v>86</v>
      </c>
      <c r="N12" s="13">
        <f>E4</f>
        <v>86051</v>
      </c>
    </row>
    <row r="13" spans="1:14" x14ac:dyDescent="0.25">
      <c r="E13" s="8">
        <f>E2+E4+E5+E6</f>
        <v>387473</v>
      </c>
      <c r="M13" s="4" t="s">
        <v>100</v>
      </c>
      <c r="N13" s="13">
        <f t="shared" ref="N13:N14" si="0">E5</f>
        <v>80055</v>
      </c>
    </row>
    <row r="14" spans="1:14" x14ac:dyDescent="0.25">
      <c r="E14" s="8">
        <v>308000</v>
      </c>
      <c r="M14" s="4" t="s">
        <v>109</v>
      </c>
      <c r="N14" s="13">
        <f t="shared" si="0"/>
        <v>58261</v>
      </c>
    </row>
    <row r="15" spans="1:14" ht="15.75" x14ac:dyDescent="0.25">
      <c r="E15" s="17">
        <f>E13-E14</f>
        <v>79473</v>
      </c>
      <c r="G15" s="17"/>
      <c r="M15" s="4"/>
      <c r="N15" s="142">
        <f>SUM(N11:N14)</f>
        <v>387473</v>
      </c>
    </row>
    <row r="18" spans="7:15" x14ac:dyDescent="0.25">
      <c r="G18" s="17"/>
    </row>
    <row r="19" spans="7:15" ht="18.75" x14ac:dyDescent="0.3">
      <c r="M19" s="245" t="s">
        <v>123</v>
      </c>
      <c r="N19" s="245"/>
      <c r="O19" s="245"/>
    </row>
    <row r="20" spans="7:15" ht="18.75" x14ac:dyDescent="0.3">
      <c r="M20" s="143" t="s">
        <v>82</v>
      </c>
      <c r="N20" s="143" t="s">
        <v>0</v>
      </c>
      <c r="O20" s="143" t="s">
        <v>120</v>
      </c>
    </row>
    <row r="21" spans="7:15" x14ac:dyDescent="0.25">
      <c r="M21" s="4" t="s">
        <v>98</v>
      </c>
      <c r="N21" s="13" t="s">
        <v>125</v>
      </c>
      <c r="O21" s="13">
        <v>134000</v>
      </c>
    </row>
    <row r="22" spans="7:15" x14ac:dyDescent="0.25">
      <c r="M22" s="4" t="s">
        <v>86</v>
      </c>
      <c r="N22" s="13" t="s">
        <v>124</v>
      </c>
      <c r="O22" s="13">
        <f>62000+62000</f>
        <v>124000</v>
      </c>
    </row>
    <row r="23" spans="7:15" x14ac:dyDescent="0.25">
      <c r="M23" s="4" t="s">
        <v>109</v>
      </c>
      <c r="N23" s="13" t="s">
        <v>126</v>
      </c>
      <c r="O23" s="13">
        <f>26000+24000</f>
        <v>50000</v>
      </c>
    </row>
    <row r="24" spans="7:15" ht="15.75" x14ac:dyDescent="0.25">
      <c r="M24" s="4"/>
      <c r="N24" s="142">
        <f>SUM(N21:N23)</f>
        <v>0</v>
      </c>
      <c r="O24" s="142">
        <f>SUM(O21:O23)</f>
        <v>308000</v>
      </c>
    </row>
    <row r="26" spans="7:15" x14ac:dyDescent="0.25">
      <c r="O26" s="17">
        <f>N15-O24</f>
        <v>79473</v>
      </c>
    </row>
  </sheetData>
  <mergeCells count="2">
    <mergeCell ref="M19:O19"/>
    <mergeCell ref="M9:N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M50"/>
  <sheetViews>
    <sheetView topLeftCell="A19" workbookViewId="0">
      <selection activeCell="C46" sqref="C46"/>
    </sheetView>
  </sheetViews>
  <sheetFormatPr defaultRowHeight="15" x14ac:dyDescent="0.25"/>
  <cols>
    <col min="1" max="1" width="23.85546875" customWidth="1"/>
    <col min="2" max="2" width="11.7109375" customWidth="1"/>
    <col min="3" max="3" width="12" customWidth="1"/>
    <col min="4" max="4" width="26.5703125" customWidth="1"/>
    <col min="5" max="5" width="15" customWidth="1"/>
    <col min="6" max="6" width="10.140625" style="8" bestFit="1" customWidth="1"/>
    <col min="9" max="9" width="11.5703125" bestFit="1" customWidth="1"/>
  </cols>
  <sheetData>
    <row r="5" spans="1:5" x14ac:dyDescent="0.25">
      <c r="A5" s="249" t="s">
        <v>135</v>
      </c>
      <c r="B5" s="250"/>
      <c r="C5" s="250"/>
      <c r="D5" s="250"/>
      <c r="E5" s="250"/>
    </row>
    <row r="6" spans="1:5" x14ac:dyDescent="0.25">
      <c r="A6" s="250"/>
      <c r="B6" s="250"/>
      <c r="C6" s="250"/>
      <c r="D6" s="250"/>
      <c r="E6" s="250"/>
    </row>
    <row r="7" spans="1:5" x14ac:dyDescent="0.25">
      <c r="A7" s="250"/>
      <c r="B7" s="250"/>
      <c r="C7" s="250"/>
      <c r="D7" s="250"/>
      <c r="E7" s="250"/>
    </row>
    <row r="8" spans="1:5" x14ac:dyDescent="0.25">
      <c r="A8" s="250"/>
      <c r="B8" s="250"/>
      <c r="C8" s="250"/>
      <c r="D8" s="250"/>
      <c r="E8" s="250"/>
    </row>
    <row r="9" spans="1:5" ht="36.75" customHeight="1" x14ac:dyDescent="0.25">
      <c r="A9" s="250"/>
      <c r="B9" s="250"/>
      <c r="C9" s="250"/>
      <c r="D9" s="250"/>
      <c r="E9" s="250"/>
    </row>
    <row r="12" spans="1:5" x14ac:dyDescent="0.25">
      <c r="A12" s="230" t="s">
        <v>23</v>
      </c>
      <c r="B12" s="230"/>
      <c r="C12" s="230"/>
      <c r="D12" s="230"/>
      <c r="E12" s="230"/>
    </row>
    <row r="13" spans="1:5" x14ac:dyDescent="0.25">
      <c r="A13" s="230"/>
      <c r="B13" s="230"/>
      <c r="C13" s="230"/>
      <c r="D13" s="230"/>
      <c r="E13" s="230"/>
    </row>
    <row r="14" spans="1:5" ht="15.75" x14ac:dyDescent="0.25">
      <c r="A14" s="2" t="s">
        <v>24</v>
      </c>
      <c r="B14" s="10" t="s">
        <v>25</v>
      </c>
      <c r="C14" s="10" t="s">
        <v>26</v>
      </c>
      <c r="D14" s="10" t="s">
        <v>27</v>
      </c>
      <c r="E14" s="2" t="s">
        <v>29</v>
      </c>
    </row>
    <row r="15" spans="1:5" ht="30" x14ac:dyDescent="0.25">
      <c r="A15" s="4" t="s">
        <v>31</v>
      </c>
      <c r="B15" s="11">
        <v>70739</v>
      </c>
      <c r="C15" s="11">
        <v>63504</v>
      </c>
      <c r="D15" s="15" t="s">
        <v>32</v>
      </c>
      <c r="E15" s="16" t="s">
        <v>26</v>
      </c>
    </row>
    <row r="16" spans="1:5" ht="30" x14ac:dyDescent="0.25">
      <c r="A16" s="4" t="s">
        <v>33</v>
      </c>
      <c r="B16" s="11">
        <v>70739</v>
      </c>
      <c r="C16" s="11">
        <v>63504</v>
      </c>
      <c r="D16" s="15" t="s">
        <v>32</v>
      </c>
      <c r="E16" s="16" t="s">
        <v>26</v>
      </c>
    </row>
    <row r="17" spans="1:11" ht="30" x14ac:dyDescent="0.25">
      <c r="A17" s="4" t="s">
        <v>35</v>
      </c>
      <c r="B17" s="11">
        <v>70739</v>
      </c>
      <c r="C17" s="11">
        <v>63504</v>
      </c>
      <c r="D17" s="15" t="s">
        <v>32</v>
      </c>
      <c r="E17" s="16" t="s">
        <v>26</v>
      </c>
    </row>
    <row r="18" spans="1:11" x14ac:dyDescent="0.25">
      <c r="A18" s="4" t="s">
        <v>37</v>
      </c>
      <c r="B18" s="11">
        <v>70739</v>
      </c>
      <c r="C18" s="12" t="s">
        <v>26</v>
      </c>
      <c r="D18" s="11"/>
      <c r="E18" s="13"/>
    </row>
    <row r="19" spans="1:11" x14ac:dyDescent="0.25">
      <c r="A19" s="4" t="s">
        <v>40</v>
      </c>
      <c r="B19" s="11">
        <v>70739</v>
      </c>
      <c r="C19" s="12" t="s">
        <v>26</v>
      </c>
      <c r="D19" s="11"/>
      <c r="E19" s="19"/>
    </row>
    <row r="20" spans="1:11" x14ac:dyDescent="0.25">
      <c r="A20" s="4" t="s">
        <v>42</v>
      </c>
      <c r="B20" s="11">
        <v>70739</v>
      </c>
      <c r="C20" s="12" t="s">
        <v>26</v>
      </c>
      <c r="D20" s="11"/>
      <c r="E20" s="4"/>
    </row>
    <row r="21" spans="1:11" x14ac:dyDescent="0.25">
      <c r="A21" s="29" t="s">
        <v>44</v>
      </c>
      <c r="B21" s="21">
        <f>SUM(B15:B20)</f>
        <v>424434</v>
      </c>
      <c r="C21" s="21">
        <f>SUM(C15:C20)</f>
        <v>190512</v>
      </c>
      <c r="D21" s="21"/>
      <c r="E21" s="4"/>
    </row>
    <row r="22" spans="1:11" x14ac:dyDescent="0.25">
      <c r="A22" s="29" t="s">
        <v>45</v>
      </c>
      <c r="B22" s="21">
        <v>190512</v>
      </c>
      <c r="C22" s="21"/>
      <c r="D22" s="21"/>
      <c r="E22" s="4"/>
    </row>
    <row r="23" spans="1:11" x14ac:dyDescent="0.25">
      <c r="A23" s="29" t="s">
        <v>28</v>
      </c>
      <c r="B23" s="21">
        <f>B21-B22</f>
        <v>233922</v>
      </c>
      <c r="C23" s="21" t="s">
        <v>26</v>
      </c>
      <c r="D23" s="21"/>
      <c r="E23" s="4"/>
    </row>
    <row r="24" spans="1:11" ht="60" x14ac:dyDescent="0.25">
      <c r="A24" s="35" t="s">
        <v>46</v>
      </c>
      <c r="B24" s="23">
        <f>3482+11724</f>
        <v>15206</v>
      </c>
      <c r="C24" s="87" t="s">
        <v>26</v>
      </c>
      <c r="D24" s="23"/>
      <c r="E24" s="4"/>
    </row>
    <row r="25" spans="1:11" x14ac:dyDescent="0.25">
      <c r="A25" s="29" t="s">
        <v>47</v>
      </c>
      <c r="B25" s="21">
        <f>B24+B23</f>
        <v>249128</v>
      </c>
      <c r="C25" s="21"/>
      <c r="D25" s="21"/>
      <c r="E25" s="4"/>
    </row>
    <row r="26" spans="1:11" x14ac:dyDescent="0.25">
      <c r="A26" s="4" t="s">
        <v>49</v>
      </c>
      <c r="B26" s="11">
        <v>70739</v>
      </c>
      <c r="C26" s="12" t="s">
        <v>26</v>
      </c>
      <c r="D26" s="11"/>
      <c r="E26" s="4"/>
    </row>
    <row r="27" spans="1:11" x14ac:dyDescent="0.25">
      <c r="A27" s="4" t="s">
        <v>50</v>
      </c>
      <c r="B27" s="11">
        <v>70739</v>
      </c>
      <c r="C27" s="12" t="s">
        <v>26</v>
      </c>
      <c r="D27" s="11"/>
      <c r="E27" s="4"/>
    </row>
    <row r="28" spans="1:11" x14ac:dyDescent="0.25">
      <c r="A28" s="4" t="s">
        <v>51</v>
      </c>
      <c r="B28" s="11">
        <v>70739</v>
      </c>
      <c r="C28" s="12" t="s">
        <v>26</v>
      </c>
      <c r="D28" s="11"/>
      <c r="E28" s="4"/>
    </row>
    <row r="29" spans="1:11" x14ac:dyDescent="0.25">
      <c r="A29" s="4" t="s">
        <v>52</v>
      </c>
      <c r="B29" s="11">
        <v>70739</v>
      </c>
      <c r="C29" s="12" t="s">
        <v>26</v>
      </c>
      <c r="D29" s="11"/>
      <c r="E29" s="4"/>
    </row>
    <row r="30" spans="1:11" x14ac:dyDescent="0.25">
      <c r="A30" s="4" t="s">
        <v>53</v>
      </c>
      <c r="B30" s="11">
        <v>70739</v>
      </c>
      <c r="C30" s="12" t="s">
        <v>26</v>
      </c>
      <c r="D30" s="11"/>
      <c r="E30" s="4"/>
    </row>
    <row r="31" spans="1:11" ht="21" x14ac:dyDescent="0.35">
      <c r="A31" s="4" t="s">
        <v>54</v>
      </c>
      <c r="B31" s="11">
        <v>77813</v>
      </c>
      <c r="C31" s="12" t="s">
        <v>26</v>
      </c>
      <c r="D31" s="11"/>
      <c r="E31" s="4"/>
      <c r="H31" s="248" t="s">
        <v>81</v>
      </c>
      <c r="I31" s="248"/>
      <c r="J31" s="248"/>
      <c r="K31" s="248"/>
    </row>
    <row r="32" spans="1:11" x14ac:dyDescent="0.25">
      <c r="A32" s="4" t="s">
        <v>30</v>
      </c>
      <c r="B32" s="11">
        <v>77813</v>
      </c>
      <c r="C32" s="12" t="s">
        <v>26</v>
      </c>
      <c r="D32" s="11"/>
      <c r="E32" s="4"/>
      <c r="H32" s="59" t="s">
        <v>82</v>
      </c>
      <c r="I32" s="60" t="s">
        <v>83</v>
      </c>
      <c r="J32" s="59" t="s">
        <v>84</v>
      </c>
      <c r="K32" s="59" t="s">
        <v>85</v>
      </c>
    </row>
    <row r="33" spans="1:13" x14ac:dyDescent="0.25">
      <c r="A33" s="4" t="s">
        <v>55</v>
      </c>
      <c r="B33" s="11">
        <v>77813</v>
      </c>
      <c r="C33" s="12" t="s">
        <v>26</v>
      </c>
      <c r="D33" s="11"/>
      <c r="E33" s="4"/>
      <c r="H33" s="4" t="s">
        <v>86</v>
      </c>
      <c r="I33" s="13">
        <v>24855</v>
      </c>
      <c r="J33" s="13">
        <v>7382</v>
      </c>
      <c r="K33" s="11">
        <f>J33+I33</f>
        <v>32237</v>
      </c>
    </row>
    <row r="34" spans="1:13" x14ac:dyDescent="0.25">
      <c r="A34" s="4" t="s">
        <v>34</v>
      </c>
      <c r="B34" s="11">
        <v>77813</v>
      </c>
      <c r="C34" s="12" t="s">
        <v>26</v>
      </c>
      <c r="D34" s="11"/>
      <c r="E34" s="4"/>
      <c r="H34" s="4"/>
      <c r="I34" s="13"/>
      <c r="J34" s="4"/>
      <c r="K34" s="21">
        <f>SUM(K33:K33)</f>
        <v>32237</v>
      </c>
    </row>
    <row r="35" spans="1:13" ht="15.75" thickBot="1" x14ac:dyDescent="0.3">
      <c r="A35" s="4" t="s">
        <v>36</v>
      </c>
      <c r="B35" s="146">
        <v>77813</v>
      </c>
      <c r="C35" s="12" t="s">
        <v>26</v>
      </c>
      <c r="D35" s="11"/>
      <c r="E35" s="4"/>
    </row>
    <row r="36" spans="1:13" ht="15.75" x14ac:dyDescent="0.25">
      <c r="A36" s="144" t="s">
        <v>39</v>
      </c>
      <c r="B36" s="147">
        <v>77813</v>
      </c>
      <c r="C36" s="145" t="s">
        <v>38</v>
      </c>
      <c r="D36" s="11"/>
      <c r="E36" s="4"/>
    </row>
    <row r="37" spans="1:13" ht="15.75" x14ac:dyDescent="0.25">
      <c r="A37" s="144" t="s">
        <v>41</v>
      </c>
      <c r="B37" s="148">
        <v>77813</v>
      </c>
      <c r="C37" s="145" t="s">
        <v>38</v>
      </c>
      <c r="D37" s="11"/>
      <c r="E37" s="4"/>
    </row>
    <row r="38" spans="1:13" ht="15.75" x14ac:dyDescent="0.25">
      <c r="A38" s="144" t="s">
        <v>43</v>
      </c>
      <c r="B38" s="148">
        <v>77813</v>
      </c>
      <c r="C38" s="145" t="s">
        <v>38</v>
      </c>
      <c r="D38" s="11"/>
      <c r="E38" s="4"/>
    </row>
    <row r="39" spans="1:13" ht="45.75" thickBot="1" x14ac:dyDescent="0.3">
      <c r="A39" s="150" t="s">
        <v>134</v>
      </c>
      <c r="B39" s="149">
        <v>32237</v>
      </c>
      <c r="C39" s="145" t="s">
        <v>38</v>
      </c>
      <c r="D39" s="26"/>
      <c r="E39" s="25"/>
      <c r="I39" s="8"/>
    </row>
    <row r="40" spans="1:13" ht="30.75" thickBot="1" x14ac:dyDescent="0.3">
      <c r="A40" s="150" t="s">
        <v>133</v>
      </c>
      <c r="B40" s="151">
        <f>B39+B38+B37+B36</f>
        <v>265676</v>
      </c>
      <c r="C40" s="28"/>
      <c r="D40" s="26"/>
      <c r="E40" s="25"/>
      <c r="I40" s="8"/>
    </row>
    <row r="41" spans="1:13" x14ac:dyDescent="0.25">
      <c r="A41" s="20"/>
      <c r="B41" s="25"/>
      <c r="C41" s="26">
        <f>B17-C17</f>
        <v>7235</v>
      </c>
      <c r="D41" s="26">
        <f>C41*3</f>
        <v>21705</v>
      </c>
      <c r="H41" s="89"/>
      <c r="I41" s="8"/>
    </row>
    <row r="42" spans="1:13" x14ac:dyDescent="0.25">
      <c r="B42" s="17">
        <f>B38+B37+B36</f>
        <v>233439</v>
      </c>
      <c r="C42" s="17">
        <f>B15+B16+B17</f>
        <v>212217</v>
      </c>
      <c r="I42" s="8"/>
    </row>
    <row r="43" spans="1:13" x14ac:dyDescent="0.25">
      <c r="B43" s="18"/>
      <c r="D43" s="17">
        <f>C42+D41</f>
        <v>233922</v>
      </c>
      <c r="I43" s="8"/>
    </row>
    <row r="44" spans="1:13" x14ac:dyDescent="0.25">
      <c r="B44" s="18"/>
      <c r="I44" s="8"/>
    </row>
    <row r="45" spans="1:13" x14ac:dyDescent="0.25">
      <c r="I45" s="8"/>
    </row>
    <row r="46" spans="1:13" x14ac:dyDescent="0.25">
      <c r="C46" s="17">
        <f>B38+B37+B36</f>
        <v>233439</v>
      </c>
      <c r="I46" s="8"/>
    </row>
    <row r="47" spans="1:13" x14ac:dyDescent="0.25">
      <c r="I47" s="88"/>
      <c r="J47" s="17"/>
      <c r="M47" s="17"/>
    </row>
    <row r="48" spans="1:13" x14ac:dyDescent="0.25">
      <c r="I48" s="8"/>
    </row>
    <row r="49" spans="9:9" x14ac:dyDescent="0.25">
      <c r="I49" s="8"/>
    </row>
    <row r="50" spans="9:9" x14ac:dyDescent="0.25">
      <c r="I50" s="8"/>
    </row>
  </sheetData>
  <mergeCells count="3">
    <mergeCell ref="A12:E13"/>
    <mergeCell ref="H31:K31"/>
    <mergeCell ref="A5:E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48"/>
  <sheetViews>
    <sheetView zoomScaleNormal="100" workbookViewId="0">
      <pane ySplit="2" topLeftCell="A6" activePane="bottomLeft" state="frozen"/>
      <selection pane="bottomLeft" activeCell="K21" sqref="K21"/>
    </sheetView>
  </sheetViews>
  <sheetFormatPr defaultRowHeight="15" x14ac:dyDescent="0.25"/>
  <cols>
    <col min="1" max="1" width="15.85546875" customWidth="1"/>
    <col min="2" max="2" width="0.85546875" style="107" customWidth="1"/>
    <col min="3" max="3" width="11.28515625" hidden="1" customWidth="1"/>
    <col min="4" max="4" width="9.85546875" customWidth="1"/>
    <col min="5" max="5" width="10.140625" customWidth="1"/>
    <col min="6" max="6" width="9.7109375" customWidth="1"/>
    <col min="7" max="7" width="1.28515625" style="107" customWidth="1"/>
    <col min="8" max="8" width="7.7109375" hidden="1" customWidth="1"/>
    <col min="9" max="9" width="10.5703125" customWidth="1"/>
    <col min="10" max="10" width="14.42578125" customWidth="1"/>
    <col min="11" max="11" width="17.5703125" customWidth="1"/>
    <col min="12" max="12" width="1.140625" style="107" customWidth="1"/>
    <col min="13" max="13" width="10.42578125" hidden="1" customWidth="1"/>
    <col min="14" max="14" width="9" customWidth="1"/>
    <col min="15" max="15" width="9.28515625" bestFit="1" customWidth="1"/>
    <col min="16" max="16" width="22.42578125" customWidth="1"/>
    <col min="17" max="17" width="1.140625" style="107" customWidth="1"/>
    <col min="18" max="18" width="10.42578125" hidden="1" customWidth="1"/>
    <col min="19" max="19" width="9" customWidth="1"/>
    <col min="20" max="20" width="22.42578125" customWidth="1"/>
    <col min="22" max="22" width="19" customWidth="1"/>
    <col min="23" max="23" width="11.5703125" style="37" customWidth="1"/>
    <col min="24" max="25" width="9.140625" style="37"/>
  </cols>
  <sheetData>
    <row r="1" spans="1:20" ht="28.5" x14ac:dyDescent="0.25">
      <c r="A1" s="252" t="s">
        <v>0</v>
      </c>
      <c r="B1" s="100"/>
      <c r="C1" s="251" t="s">
        <v>6</v>
      </c>
      <c r="D1" s="251"/>
      <c r="E1" s="251"/>
      <c r="F1" s="251"/>
      <c r="G1" s="100"/>
      <c r="H1" s="251" t="s">
        <v>7</v>
      </c>
      <c r="I1" s="251"/>
      <c r="J1" s="251"/>
      <c r="K1" s="251"/>
      <c r="L1" s="100"/>
      <c r="M1" s="251" t="s">
        <v>8</v>
      </c>
      <c r="N1" s="251"/>
      <c r="O1" s="251"/>
      <c r="P1" s="251"/>
      <c r="Q1" s="100"/>
      <c r="R1" s="251" t="s">
        <v>139</v>
      </c>
      <c r="S1" s="251"/>
      <c r="T1" s="251"/>
    </row>
    <row r="2" spans="1:20" ht="31.5" x14ac:dyDescent="0.25">
      <c r="A2" s="253"/>
      <c r="B2" s="101"/>
      <c r="C2" s="1" t="s">
        <v>1</v>
      </c>
      <c r="D2" s="2" t="s">
        <v>2</v>
      </c>
      <c r="E2" s="1" t="s">
        <v>112</v>
      </c>
      <c r="F2" s="1" t="s">
        <v>3</v>
      </c>
      <c r="G2" s="101"/>
      <c r="H2" s="1" t="s">
        <v>1</v>
      </c>
      <c r="I2" s="2" t="s">
        <v>2</v>
      </c>
      <c r="J2" s="97" t="s">
        <v>112</v>
      </c>
      <c r="K2" s="1" t="s">
        <v>3</v>
      </c>
      <c r="L2" s="101"/>
      <c r="M2" s="1" t="s">
        <v>1</v>
      </c>
      <c r="N2" s="1" t="s">
        <v>2</v>
      </c>
      <c r="O2" s="97" t="s">
        <v>112</v>
      </c>
      <c r="P2" s="1" t="s">
        <v>3</v>
      </c>
      <c r="Q2" s="101"/>
      <c r="R2" s="160" t="s">
        <v>1</v>
      </c>
      <c r="S2" s="160" t="s">
        <v>2</v>
      </c>
      <c r="T2" s="160" t="s">
        <v>27</v>
      </c>
    </row>
    <row r="3" spans="1:20" ht="26.25" customHeight="1" x14ac:dyDescent="0.25">
      <c r="A3" s="108">
        <v>44105</v>
      </c>
      <c r="B3" s="102"/>
      <c r="C3" s="6" t="s">
        <v>9</v>
      </c>
      <c r="D3" s="5" t="s">
        <v>4</v>
      </c>
      <c r="E3" s="5" t="s">
        <v>9</v>
      </c>
      <c r="F3" s="162" t="s">
        <v>9</v>
      </c>
      <c r="G3" s="102"/>
      <c r="H3" s="6" t="s">
        <v>9</v>
      </c>
      <c r="I3" s="7" t="s">
        <v>12</v>
      </c>
      <c r="J3" s="6" t="s">
        <v>9</v>
      </c>
      <c r="K3" s="163" t="s">
        <v>9</v>
      </c>
      <c r="L3" s="102"/>
      <c r="M3" s="6" t="s">
        <v>9</v>
      </c>
      <c r="N3" s="7" t="s">
        <v>16</v>
      </c>
      <c r="O3" s="6" t="s">
        <v>9</v>
      </c>
      <c r="P3" s="163" t="s">
        <v>9</v>
      </c>
      <c r="Q3" s="102"/>
      <c r="R3" s="6" t="s">
        <v>9</v>
      </c>
      <c r="S3" s="7" t="s">
        <v>16</v>
      </c>
      <c r="T3" s="6" t="s">
        <v>9</v>
      </c>
    </row>
    <row r="4" spans="1:20" ht="33" customHeight="1" x14ac:dyDescent="0.25">
      <c r="A4" s="108">
        <v>44136</v>
      </c>
      <c r="B4" s="103"/>
      <c r="C4" s="6" t="s">
        <v>9</v>
      </c>
      <c r="D4" s="5" t="s">
        <v>5</v>
      </c>
      <c r="E4" s="5" t="s">
        <v>9</v>
      </c>
      <c r="F4" s="162" t="s">
        <v>9</v>
      </c>
      <c r="G4" s="103"/>
      <c r="H4" s="6" t="s">
        <v>9</v>
      </c>
      <c r="I4" s="7" t="s">
        <v>13</v>
      </c>
      <c r="J4" s="6" t="s">
        <v>9</v>
      </c>
      <c r="K4" s="163" t="s">
        <v>9</v>
      </c>
      <c r="L4" s="103"/>
      <c r="M4" s="6" t="s">
        <v>9</v>
      </c>
      <c r="N4" s="7" t="s">
        <v>17</v>
      </c>
      <c r="O4" s="6" t="s">
        <v>9</v>
      </c>
      <c r="P4" s="163" t="s">
        <v>9</v>
      </c>
      <c r="Q4" s="103"/>
      <c r="R4" s="6" t="s">
        <v>9</v>
      </c>
      <c r="S4" s="7" t="s">
        <v>17</v>
      </c>
      <c r="T4" s="6" t="s">
        <v>9</v>
      </c>
    </row>
    <row r="5" spans="1:20" ht="33" customHeight="1" x14ac:dyDescent="0.25">
      <c r="A5" s="108">
        <v>44166</v>
      </c>
      <c r="B5" s="104"/>
      <c r="C5" s="6" t="s">
        <v>9</v>
      </c>
      <c r="D5" s="5" t="s">
        <v>10</v>
      </c>
      <c r="E5" s="5" t="s">
        <v>9</v>
      </c>
      <c r="F5" s="162" t="s">
        <v>9</v>
      </c>
      <c r="G5" s="104"/>
      <c r="H5" s="6" t="s">
        <v>9</v>
      </c>
      <c r="I5" s="7" t="s">
        <v>14</v>
      </c>
      <c r="J5" s="6" t="s">
        <v>9</v>
      </c>
      <c r="K5" s="163" t="s">
        <v>9</v>
      </c>
      <c r="L5" s="104"/>
      <c r="M5" s="6" t="s">
        <v>9</v>
      </c>
      <c r="N5" s="7" t="s">
        <v>18</v>
      </c>
      <c r="O5" s="6" t="s">
        <v>9</v>
      </c>
      <c r="P5" s="163" t="s">
        <v>9</v>
      </c>
      <c r="Q5" s="104"/>
      <c r="R5" s="6" t="s">
        <v>9</v>
      </c>
      <c r="S5" s="7" t="s">
        <v>18</v>
      </c>
      <c r="T5" s="6" t="s">
        <v>9</v>
      </c>
    </row>
    <row r="6" spans="1:20" ht="33" customHeight="1" x14ac:dyDescent="0.25">
      <c r="A6" s="108">
        <v>44197</v>
      </c>
      <c r="B6" s="102"/>
      <c r="C6" s="6" t="s">
        <v>9</v>
      </c>
      <c r="D6" s="5" t="s">
        <v>11</v>
      </c>
      <c r="E6" s="5" t="s">
        <v>9</v>
      </c>
      <c r="F6" s="162" t="s">
        <v>9</v>
      </c>
      <c r="G6" s="102"/>
      <c r="H6" s="6" t="s">
        <v>9</v>
      </c>
      <c r="I6" s="7" t="s">
        <v>15</v>
      </c>
      <c r="J6" s="6" t="s">
        <v>9</v>
      </c>
      <c r="K6" s="163" t="s">
        <v>9</v>
      </c>
      <c r="L6" s="102"/>
      <c r="M6" s="6" t="s">
        <v>9</v>
      </c>
      <c r="N6" s="7" t="s">
        <v>19</v>
      </c>
      <c r="O6" s="6" t="s">
        <v>9</v>
      </c>
      <c r="P6" s="163" t="s">
        <v>9</v>
      </c>
      <c r="Q6" s="102"/>
      <c r="R6" s="6" t="s">
        <v>9</v>
      </c>
      <c r="S6" s="7" t="s">
        <v>19</v>
      </c>
      <c r="T6" s="6"/>
    </row>
    <row r="7" spans="1:20" ht="33" customHeight="1" x14ac:dyDescent="0.25">
      <c r="A7" s="108">
        <v>44228</v>
      </c>
      <c r="B7" s="103"/>
      <c r="C7" s="6" t="s">
        <v>9</v>
      </c>
      <c r="D7" s="5" t="s">
        <v>63</v>
      </c>
      <c r="E7" s="5" t="s">
        <v>9</v>
      </c>
      <c r="F7" s="162" t="s">
        <v>9</v>
      </c>
      <c r="G7" s="103"/>
      <c r="H7" s="6" t="s">
        <v>9</v>
      </c>
      <c r="I7" s="7" t="s">
        <v>64</v>
      </c>
      <c r="J7" s="6" t="s">
        <v>9</v>
      </c>
      <c r="K7" s="163" t="s">
        <v>9</v>
      </c>
      <c r="L7" s="103"/>
      <c r="M7" s="6" t="s">
        <v>9</v>
      </c>
      <c r="N7" s="7" t="s">
        <v>65</v>
      </c>
      <c r="O7" s="6" t="s">
        <v>9</v>
      </c>
      <c r="P7" s="163" t="s">
        <v>9</v>
      </c>
      <c r="Q7" s="103"/>
      <c r="R7" s="6" t="s">
        <v>9</v>
      </c>
      <c r="S7" s="7" t="s">
        <v>65</v>
      </c>
      <c r="T7" s="6"/>
    </row>
    <row r="8" spans="1:20" ht="33" customHeight="1" x14ac:dyDescent="0.25">
      <c r="A8" s="108">
        <v>44256</v>
      </c>
      <c r="B8" s="104"/>
      <c r="C8" s="6" t="s">
        <v>9</v>
      </c>
      <c r="D8" s="5" t="s">
        <v>68</v>
      </c>
      <c r="E8" s="5" t="s">
        <v>9</v>
      </c>
      <c r="F8" s="162" t="s">
        <v>9</v>
      </c>
      <c r="G8" s="104"/>
      <c r="H8" s="6" t="s">
        <v>9</v>
      </c>
      <c r="I8" s="7" t="s">
        <v>70</v>
      </c>
      <c r="J8" s="6" t="s">
        <v>9</v>
      </c>
      <c r="K8" s="163" t="s">
        <v>9</v>
      </c>
      <c r="L8" s="104"/>
      <c r="M8" s="6" t="s">
        <v>9</v>
      </c>
      <c r="N8" s="7" t="s">
        <v>69</v>
      </c>
      <c r="O8" s="6" t="s">
        <v>9</v>
      </c>
      <c r="P8" s="163" t="s">
        <v>9</v>
      </c>
      <c r="Q8" s="104"/>
      <c r="R8" s="6" t="s">
        <v>9</v>
      </c>
      <c r="S8" s="7" t="s">
        <v>69</v>
      </c>
      <c r="T8" s="6"/>
    </row>
    <row r="9" spans="1:20" ht="33" customHeight="1" x14ac:dyDescent="0.25">
      <c r="A9" s="108">
        <v>44287</v>
      </c>
      <c r="B9" s="102"/>
      <c r="C9" s="6" t="s">
        <v>9</v>
      </c>
      <c r="D9" s="5" t="s">
        <v>78</v>
      </c>
      <c r="E9" s="5" t="s">
        <v>9</v>
      </c>
      <c r="F9" s="162" t="s">
        <v>9</v>
      </c>
      <c r="G9" s="102"/>
      <c r="H9" s="6" t="s">
        <v>9</v>
      </c>
      <c r="I9" s="7" t="s">
        <v>73</v>
      </c>
      <c r="J9" s="6" t="s">
        <v>9</v>
      </c>
      <c r="K9" s="163" t="s">
        <v>9</v>
      </c>
      <c r="L9" s="102"/>
      <c r="M9" s="6" t="s">
        <v>9</v>
      </c>
      <c r="N9" s="7" t="s">
        <v>72</v>
      </c>
      <c r="O9" s="6" t="s">
        <v>9</v>
      </c>
      <c r="P9" s="163" t="s">
        <v>9</v>
      </c>
      <c r="Q9" s="102"/>
      <c r="R9" s="6" t="s">
        <v>9</v>
      </c>
      <c r="S9" s="161" t="s">
        <v>140</v>
      </c>
      <c r="T9" s="6"/>
    </row>
    <row r="10" spans="1:20" ht="33" customHeight="1" x14ac:dyDescent="0.25">
      <c r="A10" s="108">
        <v>44317</v>
      </c>
      <c r="B10" s="103"/>
      <c r="C10" s="6" t="s">
        <v>9</v>
      </c>
      <c r="D10" s="5" t="s">
        <v>80</v>
      </c>
      <c r="E10" s="5" t="s">
        <v>9</v>
      </c>
      <c r="F10" s="162" t="s">
        <v>9</v>
      </c>
      <c r="G10" s="103"/>
      <c r="H10" s="6" t="s">
        <v>9</v>
      </c>
      <c r="I10" s="7" t="s">
        <v>77</v>
      </c>
      <c r="J10" s="6" t="s">
        <v>9</v>
      </c>
      <c r="K10" s="163" t="s">
        <v>9</v>
      </c>
      <c r="L10" s="103"/>
      <c r="M10" s="6" t="s">
        <v>9</v>
      </c>
      <c r="N10" s="7" t="s">
        <v>79</v>
      </c>
      <c r="O10" s="6" t="s">
        <v>9</v>
      </c>
      <c r="P10" s="163" t="s">
        <v>9</v>
      </c>
      <c r="Q10" s="103"/>
      <c r="R10" s="6" t="s">
        <v>9</v>
      </c>
      <c r="S10" s="7" t="s">
        <v>72</v>
      </c>
      <c r="T10" s="6"/>
    </row>
    <row r="11" spans="1:20" ht="33" customHeight="1" x14ac:dyDescent="0.25">
      <c r="A11" s="108">
        <v>44348</v>
      </c>
      <c r="B11" s="104"/>
      <c r="C11" s="6" t="s">
        <v>9</v>
      </c>
      <c r="D11" s="5" t="s">
        <v>88</v>
      </c>
      <c r="E11" s="5" t="s">
        <v>9</v>
      </c>
      <c r="F11" s="162" t="s">
        <v>9</v>
      </c>
      <c r="G11" s="104"/>
      <c r="H11" s="6" t="s">
        <v>9</v>
      </c>
      <c r="I11" s="7" t="s">
        <v>94</v>
      </c>
      <c r="J11" s="6" t="s">
        <v>9</v>
      </c>
      <c r="K11" s="163" t="s">
        <v>9</v>
      </c>
      <c r="L11" s="104"/>
      <c r="M11" s="6" t="s">
        <v>9</v>
      </c>
      <c r="N11" s="7" t="s">
        <v>96</v>
      </c>
      <c r="O11" s="6" t="s">
        <v>9</v>
      </c>
      <c r="P11" s="163" t="s">
        <v>9</v>
      </c>
      <c r="Q11" s="104"/>
      <c r="R11" s="6" t="s">
        <v>9</v>
      </c>
      <c r="S11" s="7" t="s">
        <v>141</v>
      </c>
      <c r="T11" s="6"/>
    </row>
    <row r="12" spans="1:20" ht="33" customHeight="1" x14ac:dyDescent="0.25">
      <c r="A12" s="108">
        <v>44378</v>
      </c>
      <c r="B12" s="105"/>
      <c r="C12" s="6" t="s">
        <v>9</v>
      </c>
      <c r="D12" s="5" t="s">
        <v>110</v>
      </c>
      <c r="E12" s="5" t="s">
        <v>9</v>
      </c>
      <c r="F12" s="162" t="s">
        <v>9</v>
      </c>
      <c r="G12" s="105"/>
      <c r="H12" s="6" t="s">
        <v>9</v>
      </c>
      <c r="I12" s="7" t="s">
        <v>111</v>
      </c>
      <c r="J12" s="6" t="s">
        <v>9</v>
      </c>
      <c r="K12" s="163" t="s">
        <v>9</v>
      </c>
      <c r="L12" s="105"/>
      <c r="M12" s="6" t="s">
        <v>9</v>
      </c>
      <c r="N12" s="7" t="s">
        <v>95</v>
      </c>
      <c r="O12" s="6" t="s">
        <v>9</v>
      </c>
      <c r="P12" s="163" t="s">
        <v>9</v>
      </c>
      <c r="Q12" s="105"/>
      <c r="R12" s="6" t="s">
        <v>9</v>
      </c>
      <c r="S12" s="7" t="s">
        <v>142</v>
      </c>
      <c r="T12" s="6"/>
    </row>
    <row r="13" spans="1:20" ht="33" customHeight="1" x14ac:dyDescent="0.25">
      <c r="A13" s="108">
        <v>44409</v>
      </c>
      <c r="B13" s="105"/>
      <c r="C13" s="6" t="s">
        <v>9</v>
      </c>
      <c r="D13" s="5" t="s">
        <v>113</v>
      </c>
      <c r="E13" s="5" t="s">
        <v>9</v>
      </c>
      <c r="F13" s="162" t="s">
        <v>9</v>
      </c>
      <c r="G13" s="105"/>
      <c r="H13" s="6" t="s">
        <v>9</v>
      </c>
      <c r="I13" s="7" t="s">
        <v>114</v>
      </c>
      <c r="J13" s="6" t="s">
        <v>9</v>
      </c>
      <c r="K13" s="163" t="s">
        <v>9</v>
      </c>
      <c r="L13" s="105"/>
      <c r="M13" s="6" t="s">
        <v>9</v>
      </c>
      <c r="N13" s="7" t="s">
        <v>115</v>
      </c>
      <c r="O13" s="6" t="s">
        <v>9</v>
      </c>
      <c r="P13" s="163" t="s">
        <v>9</v>
      </c>
      <c r="Q13" s="105"/>
      <c r="R13" s="6" t="s">
        <v>9</v>
      </c>
      <c r="S13" s="7" t="s">
        <v>143</v>
      </c>
      <c r="T13" s="6"/>
    </row>
    <row r="14" spans="1:20" ht="33" customHeight="1" x14ac:dyDescent="0.25">
      <c r="A14" s="108">
        <v>44440</v>
      </c>
      <c r="B14" s="105"/>
      <c r="C14" s="6" t="s">
        <v>9</v>
      </c>
      <c r="D14" s="5" t="s">
        <v>122</v>
      </c>
      <c r="E14" s="5" t="s">
        <v>9</v>
      </c>
      <c r="F14" s="5"/>
      <c r="G14" s="105"/>
      <c r="H14" s="6" t="s">
        <v>9</v>
      </c>
      <c r="I14" s="7" t="s">
        <v>128</v>
      </c>
      <c r="J14" s="6" t="s">
        <v>9</v>
      </c>
      <c r="K14" s="163" t="s">
        <v>9</v>
      </c>
      <c r="L14" s="105"/>
      <c r="M14" s="6" t="s">
        <v>9</v>
      </c>
      <c r="N14" s="7" t="s">
        <v>121</v>
      </c>
      <c r="O14" s="6" t="s">
        <v>9</v>
      </c>
      <c r="P14" s="163" t="s">
        <v>9</v>
      </c>
      <c r="Q14" s="105"/>
      <c r="R14" s="6" t="s">
        <v>9</v>
      </c>
      <c r="S14" s="7" t="s">
        <v>121</v>
      </c>
      <c r="T14" s="6"/>
    </row>
    <row r="15" spans="1:20" ht="33" customHeight="1" x14ac:dyDescent="0.25">
      <c r="A15" s="108">
        <v>44470</v>
      </c>
      <c r="B15" s="105"/>
      <c r="C15" s="6" t="s">
        <v>9</v>
      </c>
      <c r="D15" s="5" t="s">
        <v>136</v>
      </c>
      <c r="E15" s="5" t="s">
        <v>9</v>
      </c>
      <c r="F15" s="5"/>
      <c r="G15" s="105"/>
      <c r="H15" s="6" t="s">
        <v>9</v>
      </c>
      <c r="I15" s="7" t="s">
        <v>129</v>
      </c>
      <c r="J15" s="6" t="s">
        <v>9</v>
      </c>
      <c r="K15" s="163" t="s">
        <v>9</v>
      </c>
      <c r="L15" s="105"/>
      <c r="M15" s="6" t="s">
        <v>9</v>
      </c>
      <c r="N15" s="7" t="s">
        <v>130</v>
      </c>
      <c r="O15" s="6" t="s">
        <v>9</v>
      </c>
      <c r="P15" s="163" t="s">
        <v>9</v>
      </c>
      <c r="Q15" s="105"/>
      <c r="R15" s="6" t="s">
        <v>9</v>
      </c>
      <c r="S15" s="7" t="s">
        <v>144</v>
      </c>
      <c r="T15" s="5" t="s">
        <v>150</v>
      </c>
    </row>
    <row r="16" spans="1:20" ht="33" customHeight="1" x14ac:dyDescent="0.25">
      <c r="A16" s="108">
        <v>44501</v>
      </c>
      <c r="B16" s="105"/>
      <c r="C16" s="6" t="s">
        <v>9</v>
      </c>
      <c r="D16" s="5" t="s">
        <v>137</v>
      </c>
      <c r="E16" s="5" t="s">
        <v>9</v>
      </c>
      <c r="F16" s="5"/>
      <c r="G16" s="105"/>
      <c r="H16" s="5"/>
      <c r="I16" s="7" t="s">
        <v>131</v>
      </c>
      <c r="J16" s="6" t="s">
        <v>9</v>
      </c>
      <c r="K16" s="5"/>
      <c r="L16" s="105"/>
      <c r="M16" s="5"/>
      <c r="N16" s="7" t="s">
        <v>132</v>
      </c>
      <c r="O16" s="6" t="s">
        <v>9</v>
      </c>
      <c r="P16" s="5"/>
      <c r="Q16" s="105"/>
      <c r="R16" s="5"/>
      <c r="S16" s="7" t="s">
        <v>145</v>
      </c>
      <c r="T16" s="5" t="s">
        <v>151</v>
      </c>
    </row>
    <row r="17" spans="1:20" ht="33" customHeight="1" x14ac:dyDescent="0.25">
      <c r="A17" s="108">
        <v>44531</v>
      </c>
      <c r="B17" s="105"/>
      <c r="C17" s="5"/>
      <c r="D17" s="5" t="s">
        <v>138</v>
      </c>
      <c r="E17" s="5" t="s">
        <v>9</v>
      </c>
      <c r="F17" s="5"/>
      <c r="G17" s="105"/>
      <c r="H17" s="5"/>
      <c r="I17" s="7" t="s">
        <v>165</v>
      </c>
      <c r="J17" s="5"/>
      <c r="K17" s="5"/>
      <c r="L17" s="105"/>
      <c r="M17" s="5"/>
      <c r="N17" s="7" t="s">
        <v>153</v>
      </c>
      <c r="O17" s="6" t="s">
        <v>9</v>
      </c>
      <c r="P17" s="5"/>
      <c r="Q17" s="105"/>
      <c r="R17" s="5"/>
      <c r="S17" s="7" t="s">
        <v>146</v>
      </c>
      <c r="T17" s="5" t="s">
        <v>151</v>
      </c>
    </row>
    <row r="18" spans="1:20" ht="21" x14ac:dyDescent="0.25">
      <c r="A18" s="108">
        <v>44562</v>
      </c>
      <c r="B18" s="105"/>
      <c r="C18" s="5"/>
      <c r="D18" s="5" t="s">
        <v>154</v>
      </c>
      <c r="E18" s="5"/>
      <c r="F18" s="5"/>
      <c r="G18" s="105"/>
      <c r="H18" s="5"/>
      <c r="I18" s="7" t="s">
        <v>166</v>
      </c>
      <c r="J18" s="5"/>
      <c r="K18" s="5"/>
      <c r="L18" s="105"/>
      <c r="M18" s="5"/>
      <c r="N18" s="7" t="s">
        <v>176</v>
      </c>
      <c r="O18" s="5"/>
      <c r="P18" s="5"/>
      <c r="Q18" s="105"/>
      <c r="R18" s="5"/>
      <c r="S18" s="7" t="s">
        <v>147</v>
      </c>
      <c r="T18" s="5" t="s">
        <v>151</v>
      </c>
    </row>
    <row r="19" spans="1:20" ht="21" x14ac:dyDescent="0.25">
      <c r="A19" s="108">
        <v>44593</v>
      </c>
      <c r="B19" s="105"/>
      <c r="C19" s="5"/>
      <c r="D19" s="5" t="s">
        <v>155</v>
      </c>
      <c r="E19" s="5"/>
      <c r="F19" s="5"/>
      <c r="G19" s="105"/>
      <c r="H19" s="5"/>
      <c r="I19" s="7" t="s">
        <v>167</v>
      </c>
      <c r="J19" s="5"/>
      <c r="K19" s="5"/>
      <c r="L19" s="105"/>
      <c r="M19" s="5"/>
      <c r="N19" s="7" t="s">
        <v>177</v>
      </c>
      <c r="O19" s="5"/>
      <c r="P19" s="5"/>
      <c r="Q19" s="105"/>
      <c r="R19" s="5"/>
      <c r="S19" s="7" t="s">
        <v>148</v>
      </c>
      <c r="T19" s="5" t="s">
        <v>151</v>
      </c>
    </row>
    <row r="20" spans="1:20" ht="21" x14ac:dyDescent="0.25">
      <c r="A20" s="108">
        <v>44621</v>
      </c>
      <c r="B20" s="105"/>
      <c r="C20" s="5"/>
      <c r="D20" s="5" t="s">
        <v>156</v>
      </c>
      <c r="E20" s="5"/>
      <c r="F20" s="5"/>
      <c r="G20" s="105"/>
      <c r="H20" s="5"/>
      <c r="I20" s="7" t="s">
        <v>168</v>
      </c>
      <c r="J20" s="5"/>
      <c r="K20" s="5"/>
      <c r="L20" s="105"/>
      <c r="M20" s="5"/>
      <c r="N20" s="7" t="s">
        <v>178</v>
      </c>
      <c r="O20" s="5"/>
      <c r="P20" s="5"/>
      <c r="Q20" s="105"/>
      <c r="R20" s="5"/>
      <c r="S20" s="7" t="s">
        <v>149</v>
      </c>
      <c r="T20" s="5" t="s">
        <v>151</v>
      </c>
    </row>
    <row r="21" spans="1:20" ht="21" x14ac:dyDescent="0.25">
      <c r="A21" s="108">
        <v>44652</v>
      </c>
      <c r="B21" s="105"/>
      <c r="C21" s="5"/>
      <c r="D21" s="5" t="s">
        <v>157</v>
      </c>
      <c r="E21" s="5"/>
      <c r="F21" s="5"/>
      <c r="G21" s="105"/>
      <c r="H21" s="5"/>
      <c r="I21" s="7" t="s">
        <v>169</v>
      </c>
      <c r="J21" s="5"/>
      <c r="K21" s="5"/>
      <c r="L21" s="105"/>
      <c r="M21" s="5"/>
      <c r="N21" s="7" t="s">
        <v>179</v>
      </c>
      <c r="O21" s="5"/>
      <c r="P21" s="5"/>
      <c r="Q21" s="105"/>
      <c r="R21" s="5"/>
      <c r="S21" s="7" t="s">
        <v>152</v>
      </c>
      <c r="T21" s="5" t="s">
        <v>188</v>
      </c>
    </row>
    <row r="22" spans="1:20" ht="21" x14ac:dyDescent="0.25">
      <c r="A22" s="108">
        <v>44682</v>
      </c>
      <c r="B22" s="105"/>
      <c r="C22" s="5"/>
      <c r="D22" s="5" t="s">
        <v>158</v>
      </c>
      <c r="E22" s="5"/>
      <c r="F22" s="5"/>
      <c r="G22" s="105"/>
      <c r="H22" s="5"/>
      <c r="I22" s="7" t="s">
        <v>170</v>
      </c>
      <c r="J22" s="5"/>
      <c r="K22" s="5"/>
      <c r="L22" s="105"/>
      <c r="M22" s="5"/>
      <c r="N22" s="7" t="s">
        <v>180</v>
      </c>
      <c r="O22" s="5"/>
      <c r="P22" s="5"/>
      <c r="Q22" s="105"/>
      <c r="R22" s="5"/>
      <c r="S22" s="7" t="s">
        <v>190</v>
      </c>
      <c r="T22" s="5" t="s">
        <v>191</v>
      </c>
    </row>
    <row r="23" spans="1:20" ht="21" x14ac:dyDescent="0.25">
      <c r="A23" s="108">
        <v>44713</v>
      </c>
      <c r="B23" s="105"/>
      <c r="C23" s="5"/>
      <c r="D23" s="5" t="s">
        <v>159</v>
      </c>
      <c r="E23" s="5"/>
      <c r="F23" s="5"/>
      <c r="G23" s="105"/>
      <c r="H23" s="5"/>
      <c r="I23" s="7" t="s">
        <v>171</v>
      </c>
      <c r="J23" s="5"/>
      <c r="K23" s="5"/>
      <c r="L23" s="105"/>
      <c r="M23" s="5"/>
      <c r="N23" s="7" t="s">
        <v>181</v>
      </c>
      <c r="O23" s="5"/>
      <c r="P23" s="5"/>
      <c r="Q23" s="105"/>
      <c r="R23" s="5"/>
      <c r="S23" s="7" t="s">
        <v>192</v>
      </c>
      <c r="T23" s="5" t="s">
        <v>193</v>
      </c>
    </row>
    <row r="24" spans="1:20" ht="21" x14ac:dyDescent="0.25">
      <c r="A24" s="108">
        <v>44743</v>
      </c>
      <c r="B24" s="105"/>
      <c r="C24" s="5"/>
      <c r="D24" s="5" t="s">
        <v>160</v>
      </c>
      <c r="E24" s="5"/>
      <c r="F24" s="5"/>
      <c r="G24" s="105"/>
      <c r="H24" s="5"/>
      <c r="I24" s="7" t="s">
        <v>172</v>
      </c>
      <c r="J24" s="5"/>
      <c r="K24" s="5"/>
      <c r="L24" s="105"/>
      <c r="M24" s="5"/>
      <c r="N24" s="7" t="s">
        <v>182</v>
      </c>
      <c r="O24" s="5"/>
      <c r="P24" s="5"/>
      <c r="Q24" s="105"/>
      <c r="R24" s="5"/>
      <c r="S24" s="5"/>
      <c r="T24" s="5"/>
    </row>
    <row r="25" spans="1:20" ht="21" x14ac:dyDescent="0.25">
      <c r="A25" s="108">
        <v>44774</v>
      </c>
      <c r="B25" s="105"/>
      <c r="C25" s="5"/>
      <c r="D25" s="5" t="s">
        <v>161</v>
      </c>
      <c r="E25" s="5"/>
      <c r="F25" s="5"/>
      <c r="G25" s="105"/>
      <c r="H25" s="5"/>
      <c r="I25" s="7" t="s">
        <v>173</v>
      </c>
      <c r="J25" s="5"/>
      <c r="K25" s="5"/>
      <c r="L25" s="105"/>
      <c r="M25" s="5"/>
      <c r="N25" s="7" t="s">
        <v>183</v>
      </c>
      <c r="O25" s="5"/>
      <c r="P25" s="5"/>
      <c r="Q25" s="105"/>
      <c r="R25" s="5"/>
      <c r="S25" s="5"/>
      <c r="T25" s="5"/>
    </row>
    <row r="26" spans="1:20" ht="21" x14ac:dyDescent="0.25">
      <c r="A26" s="108">
        <v>44805</v>
      </c>
      <c r="B26" s="105"/>
      <c r="C26" s="5"/>
      <c r="D26" s="5" t="s">
        <v>162</v>
      </c>
      <c r="E26" s="5"/>
      <c r="F26" s="5"/>
      <c r="G26" s="105"/>
      <c r="H26" s="5"/>
      <c r="I26" s="7" t="s">
        <v>174</v>
      </c>
      <c r="J26" s="5"/>
      <c r="K26" s="5"/>
      <c r="L26" s="105"/>
      <c r="M26" s="5"/>
      <c r="N26" s="7" t="s">
        <v>184</v>
      </c>
      <c r="O26" s="5"/>
      <c r="P26" s="5"/>
      <c r="Q26" s="105"/>
      <c r="R26" s="5"/>
      <c r="S26" s="5"/>
      <c r="T26" s="5"/>
    </row>
    <row r="27" spans="1:20" ht="21" x14ac:dyDescent="0.25">
      <c r="A27" s="108">
        <v>44835</v>
      </c>
      <c r="B27" s="105"/>
      <c r="C27" s="5"/>
      <c r="D27" s="5" t="s">
        <v>163</v>
      </c>
      <c r="E27" s="5"/>
      <c r="F27" s="5"/>
      <c r="G27" s="105"/>
      <c r="H27" s="5"/>
      <c r="I27" s="7" t="s">
        <v>175</v>
      </c>
      <c r="J27" s="5"/>
      <c r="K27" s="5"/>
      <c r="L27" s="105"/>
      <c r="M27" s="5"/>
      <c r="N27" s="7" t="s">
        <v>185</v>
      </c>
      <c r="O27" s="5"/>
      <c r="P27" s="5"/>
      <c r="Q27" s="105"/>
      <c r="R27" s="5"/>
      <c r="S27" s="5"/>
      <c r="T27" s="5"/>
    </row>
    <row r="28" spans="1:20" ht="21" x14ac:dyDescent="0.25">
      <c r="A28" s="108">
        <v>44866</v>
      </c>
      <c r="B28" s="105"/>
      <c r="C28" s="5"/>
      <c r="D28" s="5" t="s">
        <v>164</v>
      </c>
      <c r="E28" s="5"/>
      <c r="F28" s="5"/>
      <c r="G28" s="105"/>
      <c r="H28" s="5"/>
      <c r="I28" s="7" t="s">
        <v>187</v>
      </c>
      <c r="J28" s="5"/>
      <c r="K28" s="5"/>
      <c r="L28" s="105"/>
      <c r="M28" s="5"/>
      <c r="N28" s="7" t="s">
        <v>186</v>
      </c>
      <c r="O28" s="5"/>
      <c r="P28" s="5"/>
      <c r="Q28" s="105"/>
      <c r="R28" s="5"/>
      <c r="S28" s="5"/>
      <c r="T28" s="5"/>
    </row>
    <row r="29" spans="1:20" x14ac:dyDescent="0.25">
      <c r="A29" s="5"/>
      <c r="B29" s="105"/>
      <c r="C29" s="5"/>
      <c r="D29" s="5"/>
      <c r="E29" s="5"/>
      <c r="F29" s="5"/>
      <c r="G29" s="105"/>
      <c r="H29" s="5"/>
      <c r="I29" s="5"/>
      <c r="J29" s="5"/>
      <c r="K29" s="5"/>
      <c r="L29" s="105"/>
      <c r="M29" s="5"/>
      <c r="N29" s="5"/>
      <c r="O29" s="5"/>
      <c r="P29" s="5"/>
      <c r="Q29" s="105"/>
      <c r="R29" s="5"/>
      <c r="S29" s="5"/>
      <c r="T29" s="5"/>
    </row>
    <row r="30" spans="1:20" x14ac:dyDescent="0.25">
      <c r="A30" s="5"/>
      <c r="B30" s="105"/>
      <c r="C30" s="5"/>
      <c r="D30" s="5"/>
      <c r="E30" s="5"/>
      <c r="F30" s="5"/>
      <c r="G30" s="105"/>
      <c r="H30" s="5"/>
      <c r="I30" s="5"/>
      <c r="J30" s="5"/>
      <c r="K30" s="5"/>
      <c r="L30" s="105"/>
      <c r="M30" s="5"/>
      <c r="N30" s="5"/>
      <c r="O30" s="5"/>
      <c r="P30" s="5"/>
      <c r="Q30" s="105"/>
      <c r="R30" s="5"/>
      <c r="S30" s="5"/>
      <c r="T30" s="5"/>
    </row>
    <row r="31" spans="1:20" x14ac:dyDescent="0.25">
      <c r="A31" s="5"/>
      <c r="B31" s="105"/>
      <c r="C31" s="5"/>
      <c r="D31" s="5"/>
      <c r="E31" s="5"/>
      <c r="F31" s="5"/>
      <c r="G31" s="105"/>
      <c r="H31" s="5"/>
      <c r="I31" s="5"/>
      <c r="J31" s="5"/>
      <c r="K31" s="5"/>
      <c r="L31" s="105"/>
      <c r="M31" s="5"/>
      <c r="N31" s="5"/>
      <c r="O31" s="5"/>
      <c r="P31" s="5"/>
      <c r="Q31" s="105"/>
      <c r="R31" s="5"/>
      <c r="S31" s="5"/>
      <c r="T31" s="5"/>
    </row>
    <row r="32" spans="1:20" x14ac:dyDescent="0.25">
      <c r="A32" s="5"/>
      <c r="B32" s="105"/>
      <c r="C32" s="5"/>
      <c r="D32" s="5"/>
      <c r="E32" s="5"/>
      <c r="F32" s="5"/>
      <c r="G32" s="105"/>
      <c r="H32" s="5"/>
      <c r="I32" s="5"/>
      <c r="J32" s="5"/>
      <c r="K32" s="5"/>
      <c r="L32" s="105"/>
      <c r="M32" s="5"/>
      <c r="N32" s="5"/>
      <c r="O32" s="5"/>
      <c r="P32" s="5"/>
      <c r="Q32" s="105"/>
      <c r="R32" s="5"/>
      <c r="S32" s="5"/>
      <c r="T32" s="5"/>
    </row>
    <row r="33" spans="1:20" x14ac:dyDescent="0.25">
      <c r="A33" s="5"/>
      <c r="B33" s="105"/>
      <c r="C33" s="5"/>
      <c r="D33" s="5"/>
      <c r="E33" s="5"/>
      <c r="F33" s="5"/>
      <c r="G33" s="105"/>
      <c r="H33" s="5"/>
      <c r="I33" s="5"/>
      <c r="J33" s="5"/>
      <c r="K33" s="5"/>
      <c r="L33" s="105"/>
      <c r="M33" s="5"/>
      <c r="N33" s="5"/>
      <c r="O33" s="5"/>
      <c r="P33" s="5"/>
      <c r="Q33" s="105"/>
      <c r="R33" s="5"/>
      <c r="S33" s="5"/>
      <c r="T33" s="5"/>
    </row>
    <row r="34" spans="1:20" x14ac:dyDescent="0.25">
      <c r="A34" s="5"/>
      <c r="B34" s="105"/>
      <c r="C34" s="5"/>
      <c r="D34" s="5"/>
      <c r="E34" s="5"/>
      <c r="F34" s="5"/>
      <c r="G34" s="105"/>
      <c r="H34" s="5"/>
      <c r="I34" s="5"/>
      <c r="J34" s="5"/>
      <c r="K34" s="5"/>
      <c r="L34" s="105"/>
      <c r="M34" s="5"/>
      <c r="N34" s="5"/>
      <c r="O34" s="5"/>
      <c r="P34" s="5"/>
      <c r="Q34" s="105"/>
      <c r="R34" s="5"/>
      <c r="S34" s="5"/>
      <c r="T34" s="5"/>
    </row>
    <row r="35" spans="1:20" x14ac:dyDescent="0.25">
      <c r="A35" s="5"/>
      <c r="B35" s="105"/>
      <c r="C35" s="5"/>
      <c r="D35" s="5"/>
      <c r="E35" s="5"/>
      <c r="F35" s="5"/>
      <c r="G35" s="105"/>
      <c r="H35" s="5"/>
      <c r="I35" s="5"/>
      <c r="J35" s="5"/>
      <c r="K35" s="5"/>
      <c r="L35" s="105"/>
      <c r="M35" s="5"/>
      <c r="N35" s="5"/>
      <c r="O35" s="5"/>
      <c r="P35" s="5"/>
      <c r="Q35" s="105"/>
      <c r="R35" s="5"/>
      <c r="S35" s="5"/>
      <c r="T35" s="5"/>
    </row>
    <row r="36" spans="1:20" x14ac:dyDescent="0.25">
      <c r="A36" s="5"/>
      <c r="B36" s="105"/>
      <c r="C36" s="5"/>
      <c r="D36" s="5"/>
      <c r="E36" s="5"/>
      <c r="F36" s="5"/>
      <c r="G36" s="105"/>
      <c r="H36" s="5"/>
      <c r="I36" s="5"/>
      <c r="J36" s="5"/>
      <c r="K36" s="5"/>
      <c r="L36" s="105"/>
      <c r="M36" s="5"/>
      <c r="N36" s="5"/>
      <c r="O36" s="5"/>
      <c r="P36" s="5"/>
      <c r="Q36" s="105"/>
      <c r="R36" s="5"/>
      <c r="S36" s="5"/>
      <c r="T36" s="5"/>
    </row>
    <row r="37" spans="1:20" x14ac:dyDescent="0.25">
      <c r="A37" s="5"/>
      <c r="B37" s="105"/>
      <c r="C37" s="5"/>
      <c r="D37" s="5"/>
      <c r="E37" s="5"/>
      <c r="F37" s="5"/>
      <c r="G37" s="105"/>
      <c r="H37" s="5"/>
      <c r="I37" s="5"/>
      <c r="J37" s="5"/>
      <c r="K37" s="5"/>
      <c r="L37" s="105"/>
      <c r="M37" s="5"/>
      <c r="N37" s="5"/>
      <c r="O37" s="5"/>
      <c r="P37" s="5"/>
      <c r="Q37" s="105"/>
      <c r="R37" s="5"/>
      <c r="S37" s="5"/>
      <c r="T37" s="5"/>
    </row>
    <row r="38" spans="1:20" x14ac:dyDescent="0.25">
      <c r="A38" s="5"/>
      <c r="B38" s="105"/>
      <c r="C38" s="5"/>
      <c r="D38" s="5"/>
      <c r="E38" s="5"/>
      <c r="F38" s="5"/>
      <c r="G38" s="105"/>
      <c r="H38" s="5"/>
      <c r="I38" s="5"/>
      <c r="J38" s="5"/>
      <c r="K38" s="5"/>
      <c r="L38" s="105"/>
      <c r="M38" s="5"/>
      <c r="N38" s="5"/>
      <c r="O38" s="5"/>
      <c r="P38" s="5"/>
      <c r="Q38" s="105"/>
      <c r="R38" s="5"/>
      <c r="S38" s="5"/>
      <c r="T38" s="5"/>
    </row>
    <row r="39" spans="1:20" x14ac:dyDescent="0.25">
      <c r="A39" s="5"/>
      <c r="B39" s="105"/>
      <c r="C39" s="5"/>
      <c r="D39" s="5"/>
      <c r="E39" s="5"/>
      <c r="F39" s="5"/>
      <c r="G39" s="105"/>
      <c r="H39" s="5"/>
      <c r="I39" s="5"/>
      <c r="J39" s="5"/>
      <c r="K39" s="5"/>
      <c r="L39" s="105"/>
      <c r="M39" s="5"/>
      <c r="N39" s="5"/>
      <c r="O39" s="5"/>
      <c r="P39" s="5"/>
      <c r="Q39" s="105"/>
      <c r="R39" s="5"/>
      <c r="S39" s="5"/>
      <c r="T39" s="5"/>
    </row>
    <row r="40" spans="1:20" x14ac:dyDescent="0.25">
      <c r="A40" s="5"/>
      <c r="B40" s="105"/>
      <c r="C40" s="5"/>
      <c r="D40" s="5"/>
      <c r="E40" s="5"/>
      <c r="F40" s="5"/>
      <c r="G40" s="105"/>
      <c r="H40" s="5"/>
      <c r="I40" s="4"/>
      <c r="J40" s="5"/>
      <c r="K40" s="5"/>
      <c r="L40" s="105"/>
      <c r="M40" s="5"/>
      <c r="N40" s="5"/>
      <c r="O40" s="5"/>
      <c r="P40" s="5"/>
      <c r="Q40" s="105"/>
      <c r="R40" s="5"/>
      <c r="S40" s="5"/>
      <c r="T40" s="5"/>
    </row>
    <row r="41" spans="1:20" x14ac:dyDescent="0.25">
      <c r="A41" s="4"/>
      <c r="B41" s="106"/>
      <c r="C41" s="4"/>
      <c r="D41" s="4"/>
      <c r="E41" s="4"/>
      <c r="F41" s="4"/>
      <c r="G41" s="106"/>
      <c r="H41" s="4"/>
      <c r="I41" s="4"/>
      <c r="J41" s="4"/>
      <c r="K41" s="4"/>
      <c r="L41" s="106"/>
      <c r="M41" s="4"/>
      <c r="N41" s="4"/>
      <c r="O41" s="4"/>
      <c r="P41" s="4"/>
      <c r="Q41" s="106"/>
      <c r="R41" s="4"/>
      <c r="S41" s="4"/>
      <c r="T41" s="4"/>
    </row>
    <row r="42" spans="1:20" x14ac:dyDescent="0.25">
      <c r="A42" s="4"/>
      <c r="B42" s="106"/>
      <c r="C42" s="4"/>
      <c r="D42" s="4"/>
      <c r="E42" s="4"/>
      <c r="F42" s="4"/>
      <c r="G42" s="106"/>
      <c r="H42" s="4"/>
      <c r="I42" s="4"/>
      <c r="J42" s="4"/>
      <c r="K42" s="4"/>
      <c r="L42" s="106"/>
      <c r="M42" s="4"/>
      <c r="N42" s="4"/>
      <c r="O42" s="4"/>
      <c r="P42" s="4"/>
      <c r="Q42" s="106"/>
      <c r="R42" s="4"/>
      <c r="S42" s="4"/>
      <c r="T42" s="4"/>
    </row>
    <row r="43" spans="1:20" x14ac:dyDescent="0.25">
      <c r="A43" s="4"/>
      <c r="B43" s="106"/>
      <c r="C43" s="4"/>
      <c r="D43" s="4"/>
      <c r="E43" s="4"/>
      <c r="F43" s="4"/>
      <c r="G43" s="106"/>
      <c r="H43" s="4"/>
      <c r="I43" s="4"/>
      <c r="J43" s="4"/>
      <c r="K43" s="4"/>
      <c r="L43" s="106"/>
      <c r="M43" s="4"/>
      <c r="N43" s="4"/>
      <c r="O43" s="4"/>
      <c r="P43" s="4"/>
      <c r="Q43" s="106"/>
      <c r="R43" s="4"/>
      <c r="S43" s="4"/>
      <c r="T43" s="4"/>
    </row>
    <row r="44" spans="1:20" x14ac:dyDescent="0.25">
      <c r="A44" s="4"/>
      <c r="B44" s="106"/>
      <c r="C44" s="4"/>
      <c r="D44" s="4"/>
      <c r="E44" s="4"/>
      <c r="F44" s="4"/>
      <c r="G44" s="106"/>
      <c r="H44" s="4"/>
      <c r="I44" s="4"/>
      <c r="J44" s="4"/>
      <c r="K44" s="4"/>
      <c r="L44" s="106"/>
      <c r="M44" s="4"/>
      <c r="N44" s="4"/>
      <c r="O44" s="4"/>
      <c r="P44" s="4"/>
      <c r="Q44" s="106"/>
      <c r="R44" s="4"/>
      <c r="S44" s="4"/>
      <c r="T44" s="4"/>
    </row>
    <row r="45" spans="1:20" x14ac:dyDescent="0.25">
      <c r="A45" s="4"/>
      <c r="B45" s="106"/>
      <c r="C45" s="4"/>
      <c r="D45" s="4"/>
      <c r="E45" s="4"/>
      <c r="F45" s="4"/>
      <c r="G45" s="106"/>
      <c r="H45" s="4"/>
      <c r="I45" s="4"/>
      <c r="J45" s="4"/>
      <c r="K45" s="4"/>
      <c r="L45" s="106"/>
      <c r="M45" s="4"/>
      <c r="N45" s="4"/>
      <c r="O45" s="4"/>
      <c r="P45" s="4"/>
      <c r="Q45" s="106"/>
      <c r="R45" s="4"/>
      <c r="S45" s="4"/>
      <c r="T45" s="4"/>
    </row>
    <row r="46" spans="1:20" x14ac:dyDescent="0.25">
      <c r="A46" s="4"/>
      <c r="B46" s="106"/>
      <c r="C46" s="4"/>
      <c r="D46" s="4"/>
      <c r="E46" s="4"/>
      <c r="F46" s="4"/>
      <c r="G46" s="106"/>
      <c r="H46" s="4"/>
      <c r="I46" s="4"/>
      <c r="J46" s="4"/>
      <c r="K46" s="4"/>
      <c r="L46" s="106"/>
      <c r="M46" s="4"/>
      <c r="N46" s="4"/>
      <c r="O46" s="4"/>
      <c r="P46" s="4"/>
      <c r="Q46" s="106"/>
      <c r="R46" s="4"/>
      <c r="S46" s="4"/>
      <c r="T46" s="4"/>
    </row>
    <row r="47" spans="1:20" x14ac:dyDescent="0.25">
      <c r="A47" s="4"/>
      <c r="B47" s="106"/>
      <c r="C47" s="4"/>
      <c r="D47" s="4"/>
      <c r="E47" s="4"/>
      <c r="F47" s="4"/>
      <c r="G47" s="106"/>
      <c r="H47" s="4"/>
      <c r="I47" s="4"/>
      <c r="J47" s="4"/>
      <c r="K47" s="4"/>
      <c r="L47" s="106"/>
      <c r="M47" s="4"/>
      <c r="N47" s="4"/>
      <c r="O47" s="4"/>
      <c r="P47" s="4"/>
      <c r="Q47" s="106"/>
      <c r="R47" s="4"/>
      <c r="S47" s="4"/>
      <c r="T47" s="4"/>
    </row>
    <row r="48" spans="1:20" x14ac:dyDescent="0.25">
      <c r="A48" s="4"/>
      <c r="B48" s="106"/>
      <c r="C48" s="4"/>
      <c r="D48" s="4"/>
      <c r="E48" s="4"/>
      <c r="F48" s="4"/>
      <c r="G48" s="106"/>
      <c r="H48" s="4"/>
      <c r="J48" s="4"/>
      <c r="K48" s="4"/>
      <c r="L48" s="106"/>
      <c r="M48" s="4"/>
      <c r="N48" s="4"/>
      <c r="O48" s="4"/>
      <c r="P48" s="4"/>
      <c r="Q48" s="106"/>
      <c r="R48" s="4"/>
      <c r="S48" s="4"/>
      <c r="T48" s="4"/>
    </row>
  </sheetData>
  <mergeCells count="5">
    <mergeCell ref="H1:K1"/>
    <mergeCell ref="M1:P1"/>
    <mergeCell ref="C1:F1"/>
    <mergeCell ref="A1:A2"/>
    <mergeCell ref="R1:T1"/>
  </mergeCells>
  <conditionalFormatting sqref="E6:E17">
    <cfRule type="iconSet" priority="6">
      <iconSet iconSet="3TrafficLights2">
        <cfvo type="percent" val="0"/>
        <cfvo type="percent" val="33"/>
        <cfvo type="percent" val="67"/>
      </iconSet>
    </cfRule>
  </conditionalFormatting>
  <conditionalFormatting sqref="D5:F11 H5:H15 E12:F13 D12:D28 E14:E17">
    <cfRule type="containsBlanks" dxfId="4" priority="5">
      <formula>LEN(TRIM(D5))=0</formula>
    </cfRule>
  </conditionalFormatting>
  <conditionalFormatting sqref="C6:F11 M6:N15 C12:D16 E12:F13 D17:D28 N16:N28 I16:I28 H6:J15 J16 E14:E17">
    <cfRule type="containsBlanks" dxfId="3" priority="4">
      <formula>LEN(TRIM(C6))=0</formula>
    </cfRule>
  </conditionalFormatting>
  <conditionalFormatting sqref="F5:F13">
    <cfRule type="containsBlanks" dxfId="2" priority="3">
      <formula>LEN(TRIM(F5))=0</formula>
    </cfRule>
  </conditionalFormatting>
  <conditionalFormatting sqref="R6:S8 R9 R10:S15 S16:S23">
    <cfRule type="containsBlanks" dxfId="1" priority="2">
      <formula>LEN(TRIM(R6))=0</formula>
    </cfRule>
  </conditionalFormatting>
  <conditionalFormatting sqref="S9">
    <cfRule type="containsBlanks" dxfId="0" priority="1">
      <formula>LEN(TRIM(S9))=0</formula>
    </cfRule>
  </conditionalFormatting>
  <pageMargins left="0" right="0" top="0" bottom="0" header="0.3" footer="0.3"/>
  <pageSetup scale="7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SST Invoice</vt:lpstr>
      <vt:lpstr>Rent details</vt:lpstr>
      <vt:lpstr>CBC</vt:lpstr>
      <vt:lpstr>Season master details</vt:lpstr>
      <vt:lpstr>Monhtly cheqs follow up</vt:lpstr>
      <vt:lpstr>CBC!Print_Area</vt:lpstr>
      <vt:lpstr>'Season master details'!Print_Area</vt:lpstr>
      <vt:lpstr>'Season master details'!Print_Titles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2022-09-22T07:57:08Z</dcterms:modified>
</cp:coreProperties>
</file>