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ES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  <sheet name="Shahbaz Salaries" sheetId="10" r:id="rId3"/>
  </sheets>
  <definedNames>
    <definedName name="_xlnm._FilterDatabase" localSheetId="0" hidden="1">'Salary Sheets'!$A$3:$Y$92</definedName>
    <definedName name="_xlnm.Print_Area" localSheetId="1">'Salary Record'!$A$180:$Z$1466</definedName>
    <definedName name="_xlnm.Print_Area" localSheetId="0">'Salary Sheets'!$A$4:$G$90</definedName>
    <definedName name="_xlnm.Print_Area" localSheetId="2">'Shahbaz Salaries'!$A$19:$G$27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R295" i="8" l="1"/>
  <c r="R375" i="8"/>
  <c r="I1251" i="8"/>
  <c r="R1249" i="8"/>
  <c r="I329" i="8"/>
  <c r="R327" i="8"/>
  <c r="F20" i="1" l="1"/>
  <c r="S80" i="1" l="1"/>
  <c r="R80" i="1"/>
  <c r="Q80" i="1"/>
  <c r="P80" i="1"/>
  <c r="O80" i="1"/>
  <c r="N80" i="1"/>
  <c r="M80" i="1"/>
  <c r="L80" i="1"/>
  <c r="K80" i="1"/>
  <c r="J80" i="1"/>
  <c r="E80" i="1"/>
  <c r="D80" i="1"/>
  <c r="G95" i="1" l="1"/>
  <c r="F10" i="1" l="1"/>
  <c r="F9" i="1"/>
  <c r="F7" i="1"/>
  <c r="E40" i="1"/>
  <c r="E37" i="1"/>
  <c r="U375" i="8" l="1"/>
  <c r="U295" i="8"/>
  <c r="U311" i="8"/>
  <c r="U327" i="8"/>
  <c r="U184" i="8"/>
  <c r="U153" i="8"/>
  <c r="U138" i="8"/>
  <c r="K144" i="8"/>
  <c r="R1183" i="8" l="1"/>
  <c r="V821" i="8" l="1"/>
  <c r="R821" i="8" l="1"/>
  <c r="E4" i="10" l="1"/>
  <c r="F5" i="10"/>
  <c r="F6" i="10"/>
  <c r="E6" i="10"/>
  <c r="G6" i="10" s="1"/>
  <c r="E5" i="10"/>
  <c r="G5" i="10" s="1"/>
  <c r="F4" i="10"/>
  <c r="G4" i="10" l="1"/>
  <c r="G7" i="10"/>
  <c r="I1332" i="8"/>
  <c r="R725" i="8"/>
  <c r="R979" i="8"/>
  <c r="B48" i="1"/>
  <c r="R1391" i="8" l="1"/>
  <c r="R422" i="8"/>
  <c r="R374" i="8" l="1"/>
  <c r="R1280" i="8"/>
  <c r="P1183" i="8"/>
  <c r="R278" i="8"/>
  <c r="R438" i="8"/>
  <c r="R1026" i="8"/>
  <c r="U374" i="8" l="1"/>
  <c r="U310" i="8"/>
  <c r="U294" i="8"/>
  <c r="U183" i="8"/>
  <c r="U137" i="8"/>
  <c r="V1232" i="8" l="1"/>
  <c r="V326" i="8"/>
  <c r="U152" i="8"/>
  <c r="V1216" i="8"/>
  <c r="U326" i="8"/>
  <c r="U57" i="8" l="1"/>
  <c r="K325" i="8" l="1"/>
  <c r="V547" i="8" l="1"/>
  <c r="V421" i="8" l="1"/>
  <c r="R1025" i="8" l="1"/>
  <c r="R994" i="8"/>
  <c r="R230" i="8" l="1"/>
  <c r="R1088" i="8"/>
  <c r="R946" i="8"/>
  <c r="R1390" i="8"/>
  <c r="R421" i="8"/>
  <c r="R1279" i="8"/>
  <c r="R516" i="8"/>
  <c r="R1182" i="8"/>
  <c r="R373" i="8"/>
  <c r="R293" i="8"/>
  <c r="G17" i="10" l="1"/>
  <c r="C12" i="10"/>
  <c r="P724" i="8"/>
  <c r="F14" i="10" l="1"/>
  <c r="E14" i="10"/>
  <c r="F13" i="10"/>
  <c r="E13" i="10"/>
  <c r="G13" i="10" s="1"/>
  <c r="F12" i="10"/>
  <c r="E12" i="10"/>
  <c r="G12" i="10" l="1"/>
  <c r="G14" i="10"/>
  <c r="G15" i="10" s="1"/>
  <c r="U1455" i="8"/>
  <c r="W1455" i="8" s="1"/>
  <c r="Y1455" i="8" s="1"/>
  <c r="U1456" i="8" s="1"/>
  <c r="W1456" i="8" s="1"/>
  <c r="Y1456" i="8" s="1"/>
  <c r="U1457" i="8" s="1"/>
  <c r="W1457" i="8" s="1"/>
  <c r="Y1457" i="8" s="1"/>
  <c r="U1458" i="8" s="1"/>
  <c r="W1458" i="8" s="1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W1454" i="8"/>
  <c r="Y1454" i="8" s="1"/>
  <c r="U1423" i="8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W1422" i="8"/>
  <c r="Y1422" i="8" s="1"/>
  <c r="U1407" i="8"/>
  <c r="W1407" i="8" s="1"/>
  <c r="Y1407" i="8" s="1"/>
  <c r="U1408" i="8" s="1"/>
  <c r="W1408" i="8" s="1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W1406" i="8"/>
  <c r="Y1406" i="8" s="1"/>
  <c r="U1391" i="8"/>
  <c r="W1391" i="8" s="1"/>
  <c r="Y1391" i="8" s="1"/>
  <c r="U1392" i="8" s="1"/>
  <c r="W1392" i="8" s="1"/>
  <c r="Y1392" i="8" s="1"/>
  <c r="U1393" i="8" s="1"/>
  <c r="W1393" i="8" s="1"/>
  <c r="Y1393" i="8" s="1"/>
  <c r="U1394" i="8" s="1"/>
  <c r="W1394" i="8" s="1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Y1390" i="8"/>
  <c r="W1390" i="8"/>
  <c r="U1344" i="8"/>
  <c r="W1344" i="8" s="1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W1343" i="8"/>
  <c r="Y1343" i="8" s="1"/>
  <c r="U1328" i="8"/>
  <c r="W1328" i="8" s="1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W1327" i="8"/>
  <c r="Y1327" i="8" s="1"/>
  <c r="U1296" i="8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Y1295" i="8"/>
  <c r="W1295" i="8"/>
  <c r="U1280" i="8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W1279" i="8"/>
  <c r="Y1279" i="8" s="1"/>
  <c r="U1264" i="8"/>
  <c r="W1264" i="8" s="1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W1263" i="8"/>
  <c r="Y1263" i="8" s="1"/>
  <c r="U1248" i="8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W1247" i="8"/>
  <c r="Y1247" i="8" s="1"/>
  <c r="U1232" i="8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U1240" i="8" s="1"/>
  <c r="W1240" i="8" s="1"/>
  <c r="Y1240" i="8" s="1"/>
  <c r="U1241" i="8" s="1"/>
  <c r="W1241" i="8" s="1"/>
  <c r="Y1241" i="8" s="1"/>
  <c r="U1242" i="8" s="1"/>
  <c r="W1242" i="8" s="1"/>
  <c r="Y1242" i="8" s="1"/>
  <c r="W1231" i="8"/>
  <c r="Y1231" i="8" s="1"/>
  <c r="U1216" i="8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U1220" i="8" s="1"/>
  <c r="W1220" i="8" s="1"/>
  <c r="Y1220" i="8" s="1"/>
  <c r="U1221" i="8" s="1"/>
  <c r="W1221" i="8" s="1"/>
  <c r="Y1221" i="8" s="1"/>
  <c r="U1222" i="8" s="1"/>
  <c r="W1222" i="8" s="1"/>
  <c r="Y1222" i="8" s="1"/>
  <c r="U1223" i="8" s="1"/>
  <c r="W1223" i="8" s="1"/>
  <c r="Y1223" i="8" s="1"/>
  <c r="U1224" i="8" s="1"/>
  <c r="W1224" i="8" s="1"/>
  <c r="Y1224" i="8" s="1"/>
  <c r="U1225" i="8" s="1"/>
  <c r="W1225" i="8" s="1"/>
  <c r="Y1225" i="8" s="1"/>
  <c r="U1226" i="8" s="1"/>
  <c r="W1226" i="8" s="1"/>
  <c r="Y1226" i="8" s="1"/>
  <c r="W1215" i="8"/>
  <c r="Y1215" i="8" s="1"/>
  <c r="U1200" i="8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U1208" i="8" s="1"/>
  <c r="W1208" i="8" s="1"/>
  <c r="Y1208" i="8" s="1"/>
  <c r="U1209" i="8" s="1"/>
  <c r="W1209" i="8" s="1"/>
  <c r="Y1209" i="8" s="1"/>
  <c r="U1210" i="8" s="1"/>
  <c r="W1210" i="8" s="1"/>
  <c r="Y1210" i="8" s="1"/>
  <c r="W1199" i="8"/>
  <c r="Y1199" i="8" s="1"/>
  <c r="U1183" i="8"/>
  <c r="W1183" i="8" s="1"/>
  <c r="Y1183" i="8" s="1"/>
  <c r="U1184" i="8" s="1"/>
  <c r="W1184" i="8" s="1"/>
  <c r="Y1184" i="8" s="1"/>
  <c r="U1185" i="8" s="1"/>
  <c r="W1185" i="8" s="1"/>
  <c r="Y1185" i="8" s="1"/>
  <c r="U1186" i="8" s="1"/>
  <c r="W1186" i="8" s="1"/>
  <c r="Y1186" i="8" s="1"/>
  <c r="U1187" i="8" s="1"/>
  <c r="W1187" i="8" s="1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U1193" i="8" s="1"/>
  <c r="W1193" i="8" s="1"/>
  <c r="Y1193" i="8" s="1"/>
  <c r="W1182" i="8"/>
  <c r="Y1182" i="8" s="1"/>
  <c r="U1167" i="8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U1176" i="8" s="1"/>
  <c r="W1176" i="8" s="1"/>
  <c r="Y1176" i="8" s="1"/>
  <c r="U1177" i="8" s="1"/>
  <c r="W1177" i="8" s="1"/>
  <c r="Y1177" i="8" s="1"/>
  <c r="Y1166" i="8"/>
  <c r="W1166" i="8"/>
  <c r="U1120" i="8"/>
  <c r="W1120" i="8" s="1"/>
  <c r="Y1120" i="8" s="1"/>
  <c r="U1121" i="8" s="1"/>
  <c r="W1121" i="8" s="1"/>
  <c r="Y1121" i="8" s="1"/>
  <c r="U1122" i="8" s="1"/>
  <c r="W1122" i="8" s="1"/>
  <c r="Y1122" i="8" s="1"/>
  <c r="U1123" i="8" s="1"/>
  <c r="W1123" i="8" s="1"/>
  <c r="Y1123" i="8" s="1"/>
  <c r="U1124" i="8" s="1"/>
  <c r="W1124" i="8" s="1"/>
  <c r="Y1124" i="8" s="1"/>
  <c r="U1125" i="8" s="1"/>
  <c r="W1125" i="8" s="1"/>
  <c r="Y1125" i="8" s="1"/>
  <c r="U1126" i="8" s="1"/>
  <c r="W1126" i="8" s="1"/>
  <c r="Y1126" i="8" s="1"/>
  <c r="U1127" i="8" s="1"/>
  <c r="W1127" i="8" s="1"/>
  <c r="Y1127" i="8" s="1"/>
  <c r="U1128" i="8" s="1"/>
  <c r="W1128" i="8" s="1"/>
  <c r="Y1128" i="8" s="1"/>
  <c r="U1129" i="8" s="1"/>
  <c r="W1129" i="8" s="1"/>
  <c r="Y1129" i="8" s="1"/>
  <c r="U1130" i="8" s="1"/>
  <c r="W1130" i="8" s="1"/>
  <c r="Y1130" i="8" s="1"/>
  <c r="W1119" i="8"/>
  <c r="Y1119" i="8" s="1"/>
  <c r="U1089" i="8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U1096" i="8" s="1"/>
  <c r="W1096" i="8" s="1"/>
  <c r="Y1096" i="8" s="1"/>
  <c r="U1097" i="8" s="1"/>
  <c r="W1097" i="8" s="1"/>
  <c r="Y1097" i="8" s="1"/>
  <c r="U1098" i="8" s="1"/>
  <c r="W1098" i="8" s="1"/>
  <c r="Y1098" i="8" s="1"/>
  <c r="U1099" i="8" s="1"/>
  <c r="W1099" i="8" s="1"/>
  <c r="Y1099" i="8" s="1"/>
  <c r="W1088" i="8"/>
  <c r="Y1088" i="8" s="1"/>
  <c r="U1073" i="8"/>
  <c r="W1073" i="8" s="1"/>
  <c r="Y1073" i="8" s="1"/>
  <c r="U1074" i="8" s="1"/>
  <c r="W1074" i="8" s="1"/>
  <c r="Y1074" i="8" s="1"/>
  <c r="U1075" i="8" s="1"/>
  <c r="W1075" i="8" s="1"/>
  <c r="Y1075" i="8" s="1"/>
  <c r="U1076" i="8" s="1"/>
  <c r="W1076" i="8" s="1"/>
  <c r="Y1076" i="8" s="1"/>
  <c r="U1077" i="8" s="1"/>
  <c r="W1077" i="8" s="1"/>
  <c r="Y1077" i="8" s="1"/>
  <c r="U1078" i="8" s="1"/>
  <c r="W1078" i="8" s="1"/>
  <c r="Y1078" i="8" s="1"/>
  <c r="U1079" i="8" s="1"/>
  <c r="W1079" i="8" s="1"/>
  <c r="Y1079" i="8" s="1"/>
  <c r="U1080" i="8" s="1"/>
  <c r="W1080" i="8" s="1"/>
  <c r="Y1080" i="8" s="1"/>
  <c r="U1081" i="8" s="1"/>
  <c r="W1081" i="8" s="1"/>
  <c r="Y1081" i="8" s="1"/>
  <c r="U1082" i="8" s="1"/>
  <c r="W1082" i="8" s="1"/>
  <c r="Y1082" i="8" s="1"/>
  <c r="U1083" i="8" s="1"/>
  <c r="W1083" i="8" s="1"/>
  <c r="Y1083" i="8" s="1"/>
  <c r="W1072" i="8"/>
  <c r="Y1072" i="8" s="1"/>
  <c r="U1026" i="8"/>
  <c r="W1026" i="8" s="1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U1032" i="8" s="1"/>
  <c r="W1032" i="8" s="1"/>
  <c r="Y1032" i="8" s="1"/>
  <c r="U1033" i="8" s="1"/>
  <c r="W1033" i="8" s="1"/>
  <c r="Y1033" i="8" s="1"/>
  <c r="U1034" i="8" s="1"/>
  <c r="W1034" i="8" s="1"/>
  <c r="Y1034" i="8" s="1"/>
  <c r="U1035" i="8" s="1"/>
  <c r="W1035" i="8" s="1"/>
  <c r="Y1035" i="8" s="1"/>
  <c r="U1036" i="8" s="1"/>
  <c r="W1036" i="8" s="1"/>
  <c r="Y1036" i="8" s="1"/>
  <c r="W1025" i="8"/>
  <c r="Y1025" i="8" s="1"/>
  <c r="U995" i="8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U1000" i="8" s="1"/>
  <c r="W1000" i="8" s="1"/>
  <c r="Y1000" i="8" s="1"/>
  <c r="U1001" i="8" s="1"/>
  <c r="W1001" i="8" s="1"/>
  <c r="Y1001" i="8" s="1"/>
  <c r="U1002" i="8" s="1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W994" i="8"/>
  <c r="Y994" i="8" s="1"/>
  <c r="U979" i="8"/>
  <c r="W979" i="8" s="1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U984" i="8" s="1"/>
  <c r="W984" i="8" s="1"/>
  <c r="Y984" i="8" s="1"/>
  <c r="U985" i="8" s="1"/>
  <c r="W985" i="8" s="1"/>
  <c r="Y985" i="8" s="1"/>
  <c r="U986" i="8" s="1"/>
  <c r="W986" i="8" s="1"/>
  <c r="Y986" i="8" s="1"/>
  <c r="U987" i="8" s="1"/>
  <c r="W987" i="8" s="1"/>
  <c r="Y987" i="8" s="1"/>
  <c r="U988" i="8" s="1"/>
  <c r="W988" i="8" s="1"/>
  <c r="Y988" i="8" s="1"/>
  <c r="U989" i="8" s="1"/>
  <c r="W989" i="8" s="1"/>
  <c r="Y989" i="8" s="1"/>
  <c r="W978" i="8"/>
  <c r="Y978" i="8" s="1"/>
  <c r="U963" i="8"/>
  <c r="W963" i="8" s="1"/>
  <c r="Y963" i="8" s="1"/>
  <c r="U964" i="8" s="1"/>
  <c r="W964" i="8" s="1"/>
  <c r="Y964" i="8" s="1"/>
  <c r="U965" i="8" s="1"/>
  <c r="W965" i="8" s="1"/>
  <c r="Y965" i="8" s="1"/>
  <c r="U966" i="8" s="1"/>
  <c r="W966" i="8" s="1"/>
  <c r="Y966" i="8" s="1"/>
  <c r="U967" i="8" s="1"/>
  <c r="W967" i="8" s="1"/>
  <c r="Y967" i="8" s="1"/>
  <c r="U968" i="8" s="1"/>
  <c r="W968" i="8" s="1"/>
  <c r="Y968" i="8" s="1"/>
  <c r="U969" i="8" s="1"/>
  <c r="W969" i="8" s="1"/>
  <c r="Y969" i="8" s="1"/>
  <c r="U970" i="8" s="1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W962" i="8"/>
  <c r="Y962" i="8" s="1"/>
  <c r="U947" i="8"/>
  <c r="W947" i="8" s="1"/>
  <c r="Y947" i="8" s="1"/>
  <c r="U948" i="8" s="1"/>
  <c r="W948" i="8" s="1"/>
  <c r="Y948" i="8" s="1"/>
  <c r="U949" i="8" s="1"/>
  <c r="W949" i="8" s="1"/>
  <c r="Y949" i="8" s="1"/>
  <c r="U950" i="8" s="1"/>
  <c r="W950" i="8" s="1"/>
  <c r="Y950" i="8" s="1"/>
  <c r="U951" i="8" s="1"/>
  <c r="W951" i="8" s="1"/>
  <c r="Y951" i="8" s="1"/>
  <c r="U952" i="8" s="1"/>
  <c r="W952" i="8" s="1"/>
  <c r="Y952" i="8" s="1"/>
  <c r="U953" i="8" s="1"/>
  <c r="W953" i="8" s="1"/>
  <c r="Y953" i="8" s="1"/>
  <c r="U954" i="8" s="1"/>
  <c r="W954" i="8" s="1"/>
  <c r="Y954" i="8" s="1"/>
  <c r="U955" i="8" s="1"/>
  <c r="W955" i="8" s="1"/>
  <c r="Y955" i="8" s="1"/>
  <c r="U956" i="8" s="1"/>
  <c r="W956" i="8" s="1"/>
  <c r="Y956" i="8" s="1"/>
  <c r="U957" i="8" s="1"/>
  <c r="W957" i="8" s="1"/>
  <c r="Y957" i="8" s="1"/>
  <c r="W946" i="8"/>
  <c r="Y946" i="8" s="1"/>
  <c r="U931" i="8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U936" i="8" s="1"/>
  <c r="W936" i="8" s="1"/>
  <c r="Y936" i="8" s="1"/>
  <c r="U937" i="8" s="1"/>
  <c r="W937" i="8" s="1"/>
  <c r="Y937" i="8" s="1"/>
  <c r="U938" i="8" s="1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W930" i="8"/>
  <c r="Y930" i="8" s="1"/>
  <c r="U900" i="8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U905" i="8" s="1"/>
  <c r="W905" i="8" s="1"/>
  <c r="Y905" i="8" s="1"/>
  <c r="U906" i="8" s="1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W899" i="8"/>
  <c r="Y899" i="8" s="1"/>
  <c r="U869" i="8"/>
  <c r="W869" i="8" s="1"/>
  <c r="Y869" i="8" s="1"/>
  <c r="U870" i="8" s="1"/>
  <c r="W870" i="8" s="1"/>
  <c r="Y870" i="8" s="1"/>
  <c r="U871" i="8" s="1"/>
  <c r="W871" i="8" s="1"/>
  <c r="Y871" i="8" s="1"/>
  <c r="U872" i="8" s="1"/>
  <c r="W872" i="8" s="1"/>
  <c r="Y872" i="8" s="1"/>
  <c r="U873" i="8" s="1"/>
  <c r="W873" i="8" s="1"/>
  <c r="Y873" i="8" s="1"/>
  <c r="U874" i="8" s="1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W868" i="8"/>
  <c r="Y868" i="8" s="1"/>
  <c r="U837" i="8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U841" i="8" s="1"/>
  <c r="W841" i="8" s="1"/>
  <c r="Y841" i="8" s="1"/>
  <c r="U842" i="8" s="1"/>
  <c r="W842" i="8" s="1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W836" i="8"/>
  <c r="Y836" i="8" s="1"/>
  <c r="U821" i="8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W820" i="8"/>
  <c r="Y820" i="8" s="1"/>
  <c r="U805" i="8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W804" i="8"/>
  <c r="Y804" i="8" s="1"/>
  <c r="U789" i="8"/>
  <c r="W789" i="8" s="1"/>
  <c r="Y789" i="8" s="1"/>
  <c r="U790" i="8" s="1"/>
  <c r="W790" i="8" s="1"/>
  <c r="Y790" i="8" s="1"/>
  <c r="U791" i="8" s="1"/>
  <c r="W791" i="8" s="1"/>
  <c r="Y791" i="8" s="1"/>
  <c r="U792" i="8" s="1"/>
  <c r="W792" i="8" s="1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W788" i="8"/>
  <c r="Y788" i="8" s="1"/>
  <c r="U757" i="8"/>
  <c r="W757" i="8" s="1"/>
  <c r="Y757" i="8" s="1"/>
  <c r="U758" i="8" s="1"/>
  <c r="W758" i="8" s="1"/>
  <c r="Y758" i="8" s="1"/>
  <c r="U759" i="8" s="1"/>
  <c r="W759" i="8" s="1"/>
  <c r="Y759" i="8" s="1"/>
  <c r="U760" i="8" s="1"/>
  <c r="W760" i="8" s="1"/>
  <c r="Y760" i="8" s="1"/>
  <c r="U761" i="8" s="1"/>
  <c r="W761" i="8" s="1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W756" i="8"/>
  <c r="Y756" i="8" s="1"/>
  <c r="U741" i="8"/>
  <c r="W741" i="8" s="1"/>
  <c r="Y741" i="8" s="1"/>
  <c r="U742" i="8" s="1"/>
  <c r="W742" i="8" s="1"/>
  <c r="Y742" i="8" s="1"/>
  <c r="U743" i="8" s="1"/>
  <c r="W743" i="8" s="1"/>
  <c r="Y743" i="8" s="1"/>
  <c r="U744" i="8" s="1"/>
  <c r="W744" i="8" s="1"/>
  <c r="Y744" i="8" s="1"/>
  <c r="U745" i="8" s="1"/>
  <c r="W745" i="8" s="1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W740" i="8"/>
  <c r="Y740" i="8" s="1"/>
  <c r="U725" i="8"/>
  <c r="W725" i="8" s="1"/>
  <c r="Y725" i="8" s="1"/>
  <c r="U726" i="8" s="1"/>
  <c r="W726" i="8" s="1"/>
  <c r="Y726" i="8" s="1"/>
  <c r="U727" i="8" s="1"/>
  <c r="W727" i="8" s="1"/>
  <c r="Y727" i="8" s="1"/>
  <c r="U728" i="8" s="1"/>
  <c r="W728" i="8" s="1"/>
  <c r="Y728" i="8" s="1"/>
  <c r="U729" i="8" s="1"/>
  <c r="W729" i="8" s="1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Y724" i="8"/>
  <c r="W724" i="8"/>
  <c r="U676" i="8"/>
  <c r="W676" i="8" s="1"/>
  <c r="Y676" i="8" s="1"/>
  <c r="U677" i="8" s="1"/>
  <c r="W677" i="8" s="1"/>
  <c r="Y677" i="8" s="1"/>
  <c r="U678" i="8" s="1"/>
  <c r="W678" i="8" s="1"/>
  <c r="Y678" i="8" s="1"/>
  <c r="U679" i="8" s="1"/>
  <c r="W679" i="8" s="1"/>
  <c r="Y679" i="8" s="1"/>
  <c r="U680" i="8" s="1"/>
  <c r="W680" i="8" s="1"/>
  <c r="Y680" i="8" s="1"/>
  <c r="U681" i="8" s="1"/>
  <c r="W681" i="8" s="1"/>
  <c r="Y681" i="8" s="1"/>
  <c r="U682" i="8" s="1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W675" i="8"/>
  <c r="Y675" i="8" s="1"/>
  <c r="U660" i="8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W665" i="8" s="1"/>
  <c r="Y665" i="8" s="1"/>
  <c r="U666" i="8" s="1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U670" i="8" s="1"/>
  <c r="W670" i="8" s="1"/>
  <c r="Y670" i="8" s="1"/>
  <c r="W659" i="8"/>
  <c r="Y659" i="8" s="1"/>
  <c r="U644" i="8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W649" i="8" s="1"/>
  <c r="Y649" i="8" s="1"/>
  <c r="U650" i="8" s="1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W643" i="8"/>
  <c r="Y643" i="8" s="1"/>
  <c r="U628" i="8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U633" i="8" s="1"/>
  <c r="W633" i="8" s="1"/>
  <c r="Y633" i="8" s="1"/>
  <c r="U634" i="8" s="1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638" i="8" s="1"/>
  <c r="W638" i="8" s="1"/>
  <c r="Y638" i="8" s="1"/>
  <c r="W627" i="8"/>
  <c r="Y627" i="8" s="1"/>
  <c r="U612" i="8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U616" i="8" s="1"/>
  <c r="W616" i="8" s="1"/>
  <c r="Y616" i="8" s="1"/>
  <c r="U617" i="8" s="1"/>
  <c r="W617" i="8" s="1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W611" i="8"/>
  <c r="Y611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U580" i="8"/>
  <c r="W580" i="8" s="1"/>
  <c r="Y580" i="8" s="1"/>
  <c r="U581" i="8" s="1"/>
  <c r="W581" i="8" s="1"/>
  <c r="Y581" i="8" s="1"/>
  <c r="U582" i="8" s="1"/>
  <c r="W582" i="8" s="1"/>
  <c r="Y582" i="8" s="1"/>
  <c r="U583" i="8" s="1"/>
  <c r="W583" i="8" s="1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579" i="8"/>
  <c r="Y579" i="8" s="1"/>
  <c r="U564" i="8"/>
  <c r="U548" i="8"/>
  <c r="U517" i="8"/>
  <c r="U501" i="8"/>
  <c r="U485" i="8"/>
  <c r="U454" i="8"/>
  <c r="U438" i="8"/>
  <c r="U422" i="8"/>
  <c r="N106" i="1" l="1"/>
  <c r="E22" i="10" l="1"/>
  <c r="F24" i="10"/>
  <c r="E24" i="10"/>
  <c r="G24" i="10" s="1"/>
  <c r="F23" i="10"/>
  <c r="E23" i="10"/>
  <c r="F22" i="10"/>
  <c r="G22" i="10" l="1"/>
  <c r="G25" i="10" s="1"/>
  <c r="G27" i="10" s="1"/>
  <c r="I26" i="10"/>
  <c r="G23" i="10"/>
  <c r="F31" i="10" l="1"/>
  <c r="G37" i="10" l="1"/>
  <c r="F35" i="10"/>
  <c r="E35" i="10"/>
  <c r="F34" i="10"/>
  <c r="E34" i="10"/>
  <c r="F33" i="10"/>
  <c r="E33" i="10"/>
  <c r="F32" i="10"/>
  <c r="E32" i="10"/>
  <c r="E31" i="10"/>
  <c r="G31" i="10" s="1"/>
  <c r="K63" i="8"/>
  <c r="K64" i="8" s="1"/>
  <c r="G32" i="10" l="1"/>
  <c r="G34" i="10"/>
  <c r="G35" i="10"/>
  <c r="G36" i="10" s="1"/>
  <c r="G38" i="10" s="1"/>
  <c r="I37" i="10"/>
  <c r="G33" i="10"/>
  <c r="J38" i="1" l="1"/>
  <c r="E38" i="1"/>
  <c r="F38" i="1" s="1"/>
  <c r="B38" i="1"/>
  <c r="B66" i="1" l="1"/>
  <c r="E66" i="1"/>
  <c r="J66" i="1"/>
  <c r="E72" i="10" l="1"/>
  <c r="G72" i="10" s="1"/>
  <c r="E68" i="10"/>
  <c r="G68" i="10" s="1"/>
  <c r="E65" i="10"/>
  <c r="G65" i="10" s="1"/>
  <c r="F59" i="10"/>
  <c r="E59" i="10"/>
  <c r="F58" i="10"/>
  <c r="E58" i="10"/>
  <c r="F57" i="10"/>
  <c r="E57" i="10"/>
  <c r="F56" i="10"/>
  <c r="E56" i="10"/>
  <c r="E55" i="10"/>
  <c r="G55" i="10" s="1"/>
  <c r="G48" i="10"/>
  <c r="F46" i="10"/>
  <c r="E46" i="10"/>
  <c r="G46" i="10" s="1"/>
  <c r="F45" i="10"/>
  <c r="E45" i="10"/>
  <c r="F44" i="10"/>
  <c r="E44" i="10"/>
  <c r="G44" i="10" s="1"/>
  <c r="F43" i="10"/>
  <c r="G43" i="10" s="1"/>
  <c r="E43" i="10"/>
  <c r="F42" i="10"/>
  <c r="E42" i="10"/>
  <c r="G42" i="10" s="1"/>
  <c r="K62" i="10" l="1"/>
  <c r="K63" i="10" s="1"/>
  <c r="G58" i="10"/>
  <c r="G45" i="10"/>
  <c r="G47" i="10" s="1"/>
  <c r="G49" i="10" s="1"/>
  <c r="G57" i="10"/>
  <c r="G59" i="10"/>
  <c r="G77" i="10"/>
  <c r="I48" i="10"/>
  <c r="G56" i="10"/>
  <c r="G60" i="10" s="1"/>
  <c r="G62" i="10" s="1"/>
  <c r="R615" i="8" l="1"/>
  <c r="R616" i="8"/>
  <c r="K1204" i="8" l="1"/>
  <c r="K1203" i="8"/>
  <c r="R239" i="8" l="1"/>
  <c r="R240" i="8" s="1"/>
  <c r="R241" i="8" s="1"/>
  <c r="K648" i="8" l="1"/>
  <c r="B73" i="1" l="1"/>
  <c r="W412" i="8" l="1"/>
  <c r="K136" i="8" l="1"/>
  <c r="R827" i="8" l="1"/>
  <c r="R828" i="8" s="1"/>
  <c r="R829" i="8" s="1"/>
  <c r="R830" i="8" s="1"/>
  <c r="R831" i="8" s="1"/>
  <c r="W166" i="8" l="1"/>
  <c r="Y166" i="8" s="1"/>
  <c r="U167" i="8" s="1"/>
  <c r="R1285" i="8" l="1"/>
  <c r="R1286" i="8" s="1"/>
  <c r="W473" i="8" l="1"/>
  <c r="W410" i="8" l="1"/>
  <c r="K729" i="8" l="1"/>
  <c r="R250" i="8" l="1"/>
  <c r="R251" i="8" s="1"/>
  <c r="R252" i="8" s="1"/>
  <c r="R253" i="8" s="1"/>
  <c r="R254" i="8" s="1"/>
  <c r="R663" i="8" l="1"/>
  <c r="W377" i="8" l="1"/>
  <c r="W234" i="8"/>
  <c r="R390" i="8"/>
  <c r="K627" i="8" l="1"/>
  <c r="K1231" i="8" l="1"/>
  <c r="K994" i="8" l="1"/>
  <c r="O37" i="1" l="1"/>
  <c r="B25" i="1" l="1"/>
  <c r="K1093" i="8" l="1"/>
  <c r="W470" i="8" l="1"/>
  <c r="W123" i="8"/>
  <c r="W311" i="8"/>
  <c r="W198" i="8" l="1"/>
  <c r="K203" i="8"/>
  <c r="W138" i="8"/>
  <c r="W137" i="8"/>
  <c r="U248" i="8"/>
  <c r="W310" i="8" l="1"/>
  <c r="R628" i="8" l="1"/>
  <c r="W469" i="8" l="1"/>
  <c r="K1379" i="8" l="1"/>
  <c r="R1247" i="8" l="1"/>
  <c r="R1248" i="8" s="1"/>
  <c r="R1250" i="8" s="1"/>
  <c r="R1251" i="8" s="1"/>
  <c r="R1252" i="8" s="1"/>
  <c r="R277" i="8" l="1"/>
  <c r="R309" i="8" l="1"/>
  <c r="R294" i="8"/>
  <c r="B56" i="1" l="1"/>
  <c r="R675" i="8"/>
  <c r="R325" i="8"/>
  <c r="R547" i="8"/>
  <c r="R500" i="8" l="1"/>
  <c r="R231" i="8"/>
  <c r="R232" i="8" s="1"/>
  <c r="R233" i="8" s="1"/>
  <c r="R234" i="8" s="1"/>
  <c r="R235" i="8" s="1"/>
  <c r="R236" i="8" s="1"/>
  <c r="R563" i="8" l="1"/>
  <c r="R564" i="8" s="1"/>
  <c r="R1231" i="8"/>
  <c r="R978" i="8"/>
  <c r="R453" i="8" l="1"/>
  <c r="R579" i="8" l="1"/>
  <c r="Q115" i="1" l="1"/>
  <c r="R285" i="8" l="1"/>
  <c r="R286" i="8" s="1"/>
  <c r="B86" i="1" l="1"/>
  <c r="G1461" i="8" l="1"/>
  <c r="K1461" i="8" s="1"/>
  <c r="C1461" i="8"/>
  <c r="I31" i="1" s="1"/>
  <c r="C1460" i="8"/>
  <c r="K1459" i="8"/>
  <c r="L31" i="1" s="1"/>
  <c r="G1459" i="8"/>
  <c r="O31" i="1" s="1"/>
  <c r="R1456" i="8"/>
  <c r="H1453" i="8"/>
  <c r="G1453" i="8"/>
  <c r="U1449" i="8"/>
  <c r="W1449" i="8" s="1"/>
  <c r="Y1449" i="8" s="1"/>
  <c r="R1447" i="8"/>
  <c r="C1446" i="8"/>
  <c r="G1445" i="8"/>
  <c r="K1445" i="8" s="1"/>
  <c r="C1445" i="8"/>
  <c r="I78" i="1" s="1"/>
  <c r="C1444" i="8"/>
  <c r="H78" i="1" s="1"/>
  <c r="K1443" i="8"/>
  <c r="L78" i="1" s="1"/>
  <c r="G1443" i="8"/>
  <c r="O78" i="1" s="1"/>
  <c r="W1438" i="8"/>
  <c r="Y1438" i="8" s="1"/>
  <c r="U1439" i="8" s="1"/>
  <c r="W1439" i="8" s="1"/>
  <c r="Y1439" i="8" s="1"/>
  <c r="U1440" i="8" s="1"/>
  <c r="W1440" i="8" s="1"/>
  <c r="Y1440" i="8" s="1"/>
  <c r="U1441" i="8" s="1"/>
  <c r="W1441" i="8" s="1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H1437" i="8"/>
  <c r="G1437" i="8"/>
  <c r="R1431" i="8"/>
  <c r="G1429" i="8"/>
  <c r="K1429" i="8" s="1"/>
  <c r="C1429" i="8"/>
  <c r="I65" i="1" s="1"/>
  <c r="C1428" i="8"/>
  <c r="K1427" i="8"/>
  <c r="L65" i="1" s="1"/>
  <c r="G1427" i="8"/>
  <c r="O65" i="1" s="1"/>
  <c r="R1424" i="8"/>
  <c r="C1430" i="8" s="1"/>
  <c r="I1426" i="8" s="1"/>
  <c r="H1421" i="8"/>
  <c r="G1421" i="8"/>
  <c r="R1415" i="8"/>
  <c r="G1413" i="8"/>
  <c r="K1413" i="8" s="1"/>
  <c r="C1413" i="8"/>
  <c r="I28" i="1" s="1"/>
  <c r="C1412" i="8"/>
  <c r="H28" i="1" s="1"/>
  <c r="K1411" i="8"/>
  <c r="L28" i="1" s="1"/>
  <c r="G1411" i="8"/>
  <c r="O28" i="1" s="1"/>
  <c r="C1414" i="8"/>
  <c r="H1405" i="8"/>
  <c r="G1405" i="8"/>
  <c r="R1401" i="8"/>
  <c r="C1398" i="8" s="1"/>
  <c r="G1397" i="8"/>
  <c r="C1397" i="8"/>
  <c r="I39" i="1" s="1"/>
  <c r="C1396" i="8"/>
  <c r="H39" i="1" s="1"/>
  <c r="K1395" i="8"/>
  <c r="L39" i="1" s="1"/>
  <c r="G1395" i="8"/>
  <c r="O39" i="1" s="1"/>
  <c r="H1389" i="8"/>
  <c r="G1389" i="8"/>
  <c r="U1385" i="8"/>
  <c r="W1385" i="8" s="1"/>
  <c r="Y1385" i="8" s="1"/>
  <c r="R1385" i="8"/>
  <c r="R1384" i="8"/>
  <c r="R1383" i="8"/>
  <c r="G1381" i="8"/>
  <c r="C1381" i="8"/>
  <c r="I75" i="1" s="1"/>
  <c r="C1380" i="8"/>
  <c r="H75" i="1" s="1"/>
  <c r="L75" i="1"/>
  <c r="G1379" i="8"/>
  <c r="O75" i="1" s="1"/>
  <c r="R1376" i="8"/>
  <c r="W1374" i="8"/>
  <c r="Y1374" i="8" s="1"/>
  <c r="H1373" i="8"/>
  <c r="G1373" i="8"/>
  <c r="U1369" i="8"/>
  <c r="W1369" i="8" s="1"/>
  <c r="Y1369" i="8" s="1"/>
  <c r="R1369" i="8"/>
  <c r="C1366" i="8" s="1"/>
  <c r="R1368" i="8"/>
  <c r="R1367" i="8"/>
  <c r="R1366" i="8"/>
  <c r="G1365" i="8"/>
  <c r="C1365" i="8"/>
  <c r="I72" i="1" s="1"/>
  <c r="C1364" i="8"/>
  <c r="H72" i="1" s="1"/>
  <c r="K1363" i="8"/>
  <c r="L72" i="1" s="1"/>
  <c r="G1363" i="8"/>
  <c r="O72" i="1" s="1"/>
  <c r="W1358" i="8"/>
  <c r="Y1358" i="8" s="1"/>
  <c r="U1359" i="8" s="1"/>
  <c r="W1359" i="8" s="1"/>
  <c r="Y1359" i="8" s="1"/>
  <c r="U1360" i="8" s="1"/>
  <c r="H1357" i="8"/>
  <c r="G1357" i="8"/>
  <c r="R1354" i="8"/>
  <c r="R1351" i="8"/>
  <c r="G1350" i="8"/>
  <c r="C1350" i="8"/>
  <c r="I25" i="1" s="1"/>
  <c r="C1349" i="8"/>
  <c r="K1348" i="8"/>
  <c r="L25" i="1" s="1"/>
  <c r="G1348" i="8"/>
  <c r="O25" i="1" s="1"/>
  <c r="R1345" i="8"/>
  <c r="R1346" i="8" s="1"/>
  <c r="H1342" i="8"/>
  <c r="G1342" i="8"/>
  <c r="C1335" i="8"/>
  <c r="G1334" i="8"/>
  <c r="C1334" i="8"/>
  <c r="C1333" i="8"/>
  <c r="K1332" i="8"/>
  <c r="L51" i="1" s="1"/>
  <c r="G1332" i="8"/>
  <c r="O51" i="1" s="1"/>
  <c r="H1326" i="8"/>
  <c r="G1326" i="8"/>
  <c r="U1322" i="8"/>
  <c r="W1322" i="8" s="1"/>
  <c r="Y1322" i="8" s="1"/>
  <c r="R1322" i="8"/>
  <c r="U1319" i="8"/>
  <c r="W1319" i="8" s="1"/>
  <c r="Y1319" i="8" s="1"/>
  <c r="U1320" i="8" s="1"/>
  <c r="W1320" i="8" s="1"/>
  <c r="Y1320" i="8" s="1"/>
  <c r="U1321" i="8" s="1"/>
  <c r="G1318" i="8"/>
  <c r="C1318" i="8"/>
  <c r="I70" i="1" s="1"/>
  <c r="C1317" i="8"/>
  <c r="H70" i="1" s="1"/>
  <c r="K1316" i="8"/>
  <c r="L70" i="1" s="1"/>
  <c r="G1316" i="8"/>
  <c r="O70" i="1" s="1"/>
  <c r="R1314" i="8"/>
  <c r="R1313" i="8"/>
  <c r="W1311" i="8"/>
  <c r="Y1311" i="8" s="1"/>
  <c r="U1312" i="8" s="1"/>
  <c r="W1312" i="8" s="1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H1310" i="8"/>
  <c r="G1310" i="8"/>
  <c r="R1305" i="8"/>
  <c r="R1306" i="8" s="1"/>
  <c r="R1303" i="8"/>
  <c r="G1302" i="8"/>
  <c r="C1302" i="8"/>
  <c r="I30" i="1" s="1"/>
  <c r="C1301" i="8"/>
  <c r="H30" i="1" s="1"/>
  <c r="K1300" i="8"/>
  <c r="L30" i="1" s="1"/>
  <c r="G1300" i="8"/>
  <c r="O30" i="1" s="1"/>
  <c r="R1298" i="8"/>
  <c r="R1297" i="8"/>
  <c r="H1294" i="8"/>
  <c r="G1294" i="8"/>
  <c r="G1286" i="8"/>
  <c r="K1286" i="8" s="1"/>
  <c r="C1286" i="8"/>
  <c r="I42" i="1" s="1"/>
  <c r="C1285" i="8"/>
  <c r="H42" i="1" s="1"/>
  <c r="K1284" i="8"/>
  <c r="L42" i="1" s="1"/>
  <c r="G1284" i="8"/>
  <c r="O42" i="1" s="1"/>
  <c r="C1287" i="8"/>
  <c r="H1278" i="8"/>
  <c r="G1278" i="8"/>
  <c r="C1271" i="8"/>
  <c r="G1270" i="8"/>
  <c r="C1270" i="8"/>
  <c r="C1269" i="8"/>
  <c r="K1268" i="8"/>
  <c r="G1268" i="8"/>
  <c r="R1266" i="8"/>
  <c r="H1262" i="8"/>
  <c r="G1262" i="8"/>
  <c r="R1257" i="8"/>
  <c r="C1255" i="8" s="1"/>
  <c r="R1255" i="8"/>
  <c r="G1254" i="8"/>
  <c r="Q38" i="1" s="1"/>
  <c r="C1254" i="8"/>
  <c r="I38" i="1" s="1"/>
  <c r="C1253" i="8"/>
  <c r="H38" i="1" s="1"/>
  <c r="K1252" i="8"/>
  <c r="L38" i="1" s="1"/>
  <c r="G1252" i="8"/>
  <c r="O38" i="1" s="1"/>
  <c r="H1246" i="8"/>
  <c r="G1246" i="8"/>
  <c r="G1238" i="8"/>
  <c r="K1238" i="8" s="1"/>
  <c r="C1238" i="8"/>
  <c r="C1237" i="8"/>
  <c r="K1236" i="8"/>
  <c r="L87" i="1" s="1"/>
  <c r="G1236" i="8"/>
  <c r="O87" i="1" s="1"/>
  <c r="R1232" i="8"/>
  <c r="R1233" i="8" s="1"/>
  <c r="R1234" i="8" s="1"/>
  <c r="R1235" i="8" s="1"/>
  <c r="R1236" i="8" s="1"/>
  <c r="R1237" i="8" s="1"/>
  <c r="R1238" i="8" s="1"/>
  <c r="R1239" i="8" s="1"/>
  <c r="H1230" i="8"/>
  <c r="G1230" i="8"/>
  <c r="R1226" i="8"/>
  <c r="G1222" i="8"/>
  <c r="Q56" i="1" s="1"/>
  <c r="C1222" i="8"/>
  <c r="I56" i="1" s="1"/>
  <c r="C1221" i="8"/>
  <c r="H56" i="1" s="1"/>
  <c r="R1220" i="8"/>
  <c r="C1223" i="8" s="1"/>
  <c r="K1220" i="8"/>
  <c r="L56" i="1" s="1"/>
  <c r="G1220" i="8"/>
  <c r="O56" i="1" s="1"/>
  <c r="H1214" i="8"/>
  <c r="G1214" i="8"/>
  <c r="R1210" i="8"/>
  <c r="R1207" i="8"/>
  <c r="G1206" i="8"/>
  <c r="K1206" i="8" s="1"/>
  <c r="C1206" i="8"/>
  <c r="I40" i="1" s="1"/>
  <c r="C1205" i="8"/>
  <c r="R1204" i="8"/>
  <c r="L40" i="1"/>
  <c r="G1204" i="8"/>
  <c r="O40" i="1" s="1"/>
  <c r="C1207" i="8"/>
  <c r="H1198" i="8"/>
  <c r="G1198" i="8"/>
  <c r="G1189" i="8"/>
  <c r="C1189" i="8"/>
  <c r="C1188" i="8"/>
  <c r="K1187" i="8"/>
  <c r="G1187" i="8"/>
  <c r="C1190" i="8"/>
  <c r="H1181" i="8"/>
  <c r="G1181" i="8"/>
  <c r="R1175" i="8"/>
  <c r="G1173" i="8"/>
  <c r="K1173" i="8" s="1"/>
  <c r="C1173" i="8"/>
  <c r="C1172" i="8"/>
  <c r="R1171" i="8"/>
  <c r="K1171" i="8"/>
  <c r="G1171" i="8"/>
  <c r="O52" i="1" s="1"/>
  <c r="R1168" i="8"/>
  <c r="H1165" i="8"/>
  <c r="G1165" i="8"/>
  <c r="U1161" i="8"/>
  <c r="W1161" i="8" s="1"/>
  <c r="R1161" i="8"/>
  <c r="C1158" i="8" s="1"/>
  <c r="R1160" i="8"/>
  <c r="U1159" i="8"/>
  <c r="W1159" i="8" s="1"/>
  <c r="Y1159" i="8" s="1"/>
  <c r="U1160" i="8" s="1"/>
  <c r="W1160" i="8" s="1"/>
  <c r="Y1160" i="8" s="1"/>
  <c r="R1159" i="8"/>
  <c r="U1158" i="8"/>
  <c r="W1158" i="8" s="1"/>
  <c r="Y1158" i="8" s="1"/>
  <c r="R1158" i="8"/>
  <c r="R1157" i="8"/>
  <c r="G1157" i="8"/>
  <c r="K1157" i="8" s="1"/>
  <c r="C1157" i="8"/>
  <c r="U1156" i="8"/>
  <c r="W1156" i="8" s="1"/>
  <c r="Y1156" i="8" s="1"/>
  <c r="U1157" i="8" s="1"/>
  <c r="W1157" i="8" s="1"/>
  <c r="Y1157" i="8" s="1"/>
  <c r="R1156" i="8"/>
  <c r="C1156" i="8"/>
  <c r="R1155" i="8"/>
  <c r="K1155" i="8"/>
  <c r="G1155" i="8"/>
  <c r="R1154" i="8"/>
  <c r="K1154" i="8"/>
  <c r="R1153" i="8"/>
  <c r="R1152" i="8"/>
  <c r="R1151" i="8"/>
  <c r="W1150" i="8"/>
  <c r="Y1150" i="8" s="1"/>
  <c r="U1151" i="8" s="1"/>
  <c r="W1151" i="8" s="1"/>
  <c r="Y1151" i="8" s="1"/>
  <c r="U1152" i="8" s="1"/>
  <c r="W1152" i="8" s="1"/>
  <c r="Y1152" i="8" s="1"/>
  <c r="U1153" i="8" s="1"/>
  <c r="W1153" i="8" s="1"/>
  <c r="Y1153" i="8" s="1"/>
  <c r="U1154" i="8" s="1"/>
  <c r="W1154" i="8" s="1"/>
  <c r="Y1154" i="8" s="1"/>
  <c r="U1155" i="8" s="1"/>
  <c r="W1155" i="8" s="1"/>
  <c r="Y1155" i="8" s="1"/>
  <c r="H1149" i="8"/>
  <c r="G1149" i="8"/>
  <c r="U1145" i="8"/>
  <c r="W1145" i="8" s="1"/>
  <c r="Y1145" i="8" s="1"/>
  <c r="R1144" i="8"/>
  <c r="U1142" i="8"/>
  <c r="W1142" i="8" s="1"/>
  <c r="Y1142" i="8" s="1"/>
  <c r="U1143" i="8" s="1"/>
  <c r="W1143" i="8" s="1"/>
  <c r="Y1143" i="8" s="1"/>
  <c r="U1144" i="8" s="1"/>
  <c r="C1142" i="8"/>
  <c r="U1141" i="8"/>
  <c r="W1141" i="8" s="1"/>
  <c r="Y1141" i="8" s="1"/>
  <c r="R1141" i="8"/>
  <c r="G1141" i="8"/>
  <c r="K1141" i="8" s="1"/>
  <c r="C1141" i="8"/>
  <c r="C1140" i="8"/>
  <c r="K1139" i="8"/>
  <c r="G1139" i="8"/>
  <c r="R1136" i="8"/>
  <c r="W1134" i="8"/>
  <c r="Y1134" i="8" s="1"/>
  <c r="U1135" i="8" s="1"/>
  <c r="W1135" i="8" s="1"/>
  <c r="Y1135" i="8" s="1"/>
  <c r="U1136" i="8" s="1"/>
  <c r="W1136" i="8" s="1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H1133" i="8"/>
  <c r="G1133" i="8"/>
  <c r="R1129" i="8"/>
  <c r="R1126" i="8"/>
  <c r="R1127" i="8" s="1"/>
  <c r="G1126" i="8"/>
  <c r="K1126" i="8" s="1"/>
  <c r="C1126" i="8"/>
  <c r="I19" i="1" s="1"/>
  <c r="C1125" i="8"/>
  <c r="H19" i="1" s="1"/>
  <c r="K1124" i="8"/>
  <c r="L19" i="1" s="1"/>
  <c r="G1124" i="8"/>
  <c r="O19" i="1" s="1"/>
  <c r="R1121" i="8"/>
  <c r="R1120" i="8"/>
  <c r="H1118" i="8"/>
  <c r="G1118" i="8"/>
  <c r="U1114" i="8"/>
  <c r="W1114" i="8" s="1"/>
  <c r="Y1114" i="8" s="1"/>
  <c r="R1114" i="8"/>
  <c r="C1111" i="8" s="1"/>
  <c r="R1113" i="8"/>
  <c r="R1112" i="8"/>
  <c r="U1111" i="8"/>
  <c r="W1111" i="8" s="1"/>
  <c r="Y1111" i="8" s="1"/>
  <c r="U1112" i="8" s="1"/>
  <c r="W1112" i="8" s="1"/>
  <c r="Y1112" i="8" s="1"/>
  <c r="U1113" i="8" s="1"/>
  <c r="R1111" i="8"/>
  <c r="R1110" i="8"/>
  <c r="G1110" i="8"/>
  <c r="K1110" i="8" s="1"/>
  <c r="C1110" i="8"/>
  <c r="R1109" i="8"/>
  <c r="C1109" i="8"/>
  <c r="R1108" i="8"/>
  <c r="K1108" i="8"/>
  <c r="G1108" i="8"/>
  <c r="R1107" i="8"/>
  <c r="K1107" i="8"/>
  <c r="R1106" i="8"/>
  <c r="W1103" i="8"/>
  <c r="Y1103" i="8" s="1"/>
  <c r="U1104" i="8" s="1"/>
  <c r="W1104" i="8" s="1"/>
  <c r="Y1104" i="8" s="1"/>
  <c r="U1105" i="8" s="1"/>
  <c r="W1105" i="8" s="1"/>
  <c r="Y1105" i="8" s="1"/>
  <c r="U1106" i="8" s="1"/>
  <c r="W1106" i="8" s="1"/>
  <c r="Y1106" i="8" s="1"/>
  <c r="U1107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H1102" i="8"/>
  <c r="G1102" i="8"/>
  <c r="G1095" i="8"/>
  <c r="K1095" i="8" s="1"/>
  <c r="C1095" i="8"/>
  <c r="I64" i="1" s="1"/>
  <c r="R1094" i="8"/>
  <c r="R1095" i="8" s="1"/>
  <c r="R1096" i="8" s="1"/>
  <c r="R1097" i="8" s="1"/>
  <c r="R1098" i="8" s="1"/>
  <c r="R1099" i="8" s="1"/>
  <c r="C1094" i="8"/>
  <c r="H64" i="1" s="1"/>
  <c r="G1093" i="8"/>
  <c r="O64" i="1" s="1"/>
  <c r="R1091" i="8"/>
  <c r="R1089" i="8"/>
  <c r="H1087" i="8"/>
  <c r="G1087" i="8"/>
  <c r="G1079" i="8"/>
  <c r="C1079" i="8"/>
  <c r="I17" i="1" s="1"/>
  <c r="C1078" i="8"/>
  <c r="H17" i="1" s="1"/>
  <c r="R1077" i="8"/>
  <c r="R1078" i="8" s="1"/>
  <c r="R1079" i="8" s="1"/>
  <c r="R1080" i="8" s="1"/>
  <c r="R1081" i="8" s="1"/>
  <c r="K1077" i="8"/>
  <c r="L17" i="1" s="1"/>
  <c r="G1077" i="8"/>
  <c r="O17" i="1" s="1"/>
  <c r="R1075" i="8"/>
  <c r="R1073" i="8"/>
  <c r="H1071" i="8"/>
  <c r="G1071" i="8"/>
  <c r="R1067" i="8"/>
  <c r="R1066" i="8"/>
  <c r="R1065" i="8"/>
  <c r="R1064" i="8"/>
  <c r="C1064" i="8"/>
  <c r="R1063" i="8"/>
  <c r="G1063" i="8"/>
  <c r="K1063" i="8" s="1"/>
  <c r="C1063" i="8"/>
  <c r="R1062" i="8"/>
  <c r="C1062" i="8"/>
  <c r="R1061" i="8"/>
  <c r="K1061" i="8"/>
  <c r="G1061" i="8"/>
  <c r="R1060" i="8"/>
  <c r="K1060" i="8"/>
  <c r="R1059" i="8"/>
  <c r="W1058" i="8"/>
  <c r="Y1058" i="8" s="1"/>
  <c r="W1059" i="8" s="1"/>
  <c r="Y1059" i="8" s="1"/>
  <c r="W1060" i="8" s="1"/>
  <c r="Y1060" i="8" s="1"/>
  <c r="W1061" i="8" s="1"/>
  <c r="Y1061" i="8" s="1"/>
  <c r="W1062" i="8" s="1"/>
  <c r="Y1062" i="8" s="1"/>
  <c r="W1063" i="8" s="1"/>
  <c r="Y1063" i="8" s="1"/>
  <c r="W1064" i="8" s="1"/>
  <c r="Y1064" i="8" s="1"/>
  <c r="W1065" i="8" s="1"/>
  <c r="Y1065" i="8" s="1"/>
  <c r="R1058" i="8"/>
  <c r="W1057" i="8"/>
  <c r="Y1057" i="8" s="1"/>
  <c r="R1057" i="8"/>
  <c r="W1056" i="8"/>
  <c r="Y1056" i="8" s="1"/>
  <c r="H1055" i="8"/>
  <c r="G1055" i="8"/>
  <c r="U1051" i="8"/>
  <c r="W1051" i="8" s="1"/>
  <c r="Y1051" i="8" s="1"/>
  <c r="R1051" i="8"/>
  <c r="C1048" i="8" s="1"/>
  <c r="R1050" i="8"/>
  <c r="R1049" i="8"/>
  <c r="U1048" i="8"/>
  <c r="W1048" i="8" s="1"/>
  <c r="Y1048" i="8" s="1"/>
  <c r="U1049" i="8" s="1"/>
  <c r="W1049" i="8" s="1"/>
  <c r="Y1049" i="8" s="1"/>
  <c r="U1050" i="8" s="1"/>
  <c r="R1048" i="8"/>
  <c r="R1047" i="8"/>
  <c r="G1047" i="8"/>
  <c r="K1047" i="8" s="1"/>
  <c r="C1047" i="8"/>
  <c r="U1046" i="8"/>
  <c r="W1046" i="8" s="1"/>
  <c r="Y1046" i="8" s="1"/>
  <c r="U1047" i="8" s="1"/>
  <c r="W1047" i="8" s="1"/>
  <c r="Y1047" i="8" s="1"/>
  <c r="R1046" i="8"/>
  <c r="C1046" i="8"/>
  <c r="R1045" i="8"/>
  <c r="K1045" i="8"/>
  <c r="G1045" i="8"/>
  <c r="R1044" i="8"/>
  <c r="K1044" i="8"/>
  <c r="R1043" i="8"/>
  <c r="R1042" i="8"/>
  <c r="R1041" i="8"/>
  <c r="W1040" i="8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1044" i="8" s="1"/>
  <c r="Y1044" i="8" s="1"/>
  <c r="U1045" i="8" s="1"/>
  <c r="W1045" i="8" s="1"/>
  <c r="Y1045" i="8" s="1"/>
  <c r="H1039" i="8"/>
  <c r="G1039" i="8"/>
  <c r="R1033" i="8"/>
  <c r="R1034" i="8" s="1"/>
  <c r="R1035" i="8" s="1"/>
  <c r="R1036" i="8" s="1"/>
  <c r="G1032" i="8"/>
  <c r="C1032" i="8"/>
  <c r="I50" i="1" s="1"/>
  <c r="C1031" i="8"/>
  <c r="K1030" i="8"/>
  <c r="L50" i="1" s="1"/>
  <c r="G1030" i="8"/>
  <c r="O50" i="1" s="1"/>
  <c r="H1024" i="8"/>
  <c r="G1024" i="8"/>
  <c r="C1017" i="8"/>
  <c r="R1017" i="8"/>
  <c r="G1016" i="8"/>
  <c r="K1016" i="8" s="1"/>
  <c r="C1016" i="8"/>
  <c r="C1015" i="8"/>
  <c r="R1014" i="8"/>
  <c r="K1014" i="8"/>
  <c r="G1014" i="8"/>
  <c r="R1011" i="8"/>
  <c r="R1010" i="8"/>
  <c r="W1009" i="8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H1008" i="8"/>
  <c r="G1008" i="8"/>
  <c r="G1001" i="8"/>
  <c r="K1001" i="8" s="1"/>
  <c r="C1001" i="8"/>
  <c r="C1000" i="8"/>
  <c r="K999" i="8"/>
  <c r="L83" i="1" s="1"/>
  <c r="G999" i="8"/>
  <c r="O83" i="1" s="1"/>
  <c r="R995" i="8"/>
  <c r="R996" i="8" s="1"/>
  <c r="R997" i="8" s="1"/>
  <c r="R998" i="8" s="1"/>
  <c r="R999" i="8" s="1"/>
  <c r="R1000" i="8" s="1"/>
  <c r="R1001" i="8" s="1"/>
  <c r="R1002" i="8" s="1"/>
  <c r="R1003" i="8" s="1"/>
  <c r="R1004" i="8" s="1"/>
  <c r="R1005" i="8" s="1"/>
  <c r="H993" i="8"/>
  <c r="G993" i="8"/>
  <c r="G985" i="8"/>
  <c r="K985" i="8" s="1"/>
  <c r="C985" i="8"/>
  <c r="R984" i="8"/>
  <c r="C984" i="8"/>
  <c r="K983" i="8"/>
  <c r="L20" i="1" s="1"/>
  <c r="G983" i="8"/>
  <c r="O20" i="1" s="1"/>
  <c r="R982" i="8"/>
  <c r="C986" i="8" s="1"/>
  <c r="H977" i="8"/>
  <c r="G977" i="8"/>
  <c r="R971" i="8"/>
  <c r="R972" i="8" s="1"/>
  <c r="R973" i="8" s="1"/>
  <c r="G969" i="8"/>
  <c r="K969" i="8" s="1"/>
  <c r="C969" i="8"/>
  <c r="I23" i="1" s="1"/>
  <c r="C968" i="8"/>
  <c r="H23" i="1" s="1"/>
  <c r="K967" i="8"/>
  <c r="L23" i="1" s="1"/>
  <c r="G967" i="8"/>
  <c r="O23" i="1" s="1"/>
  <c r="R966" i="8"/>
  <c r="R965" i="8"/>
  <c r="R964" i="8"/>
  <c r="H961" i="8"/>
  <c r="G961" i="8"/>
  <c r="G953" i="8"/>
  <c r="Q67" i="1" s="1"/>
  <c r="C953" i="8"/>
  <c r="C952" i="8"/>
  <c r="K951" i="8"/>
  <c r="L67" i="1" s="1"/>
  <c r="G951" i="8"/>
  <c r="O67" i="1" s="1"/>
  <c r="R949" i="8"/>
  <c r="R950" i="8" s="1"/>
  <c r="R951" i="8" s="1"/>
  <c r="R947" i="8"/>
  <c r="H945" i="8"/>
  <c r="G945" i="8"/>
  <c r="R938" i="8"/>
  <c r="G937" i="8"/>
  <c r="C937" i="8"/>
  <c r="C936" i="8"/>
  <c r="R935" i="8"/>
  <c r="K935" i="8"/>
  <c r="L88" i="1" s="1"/>
  <c r="G935" i="8"/>
  <c r="O88" i="1" s="1"/>
  <c r="R934" i="8"/>
  <c r="R933" i="8"/>
  <c r="R932" i="8"/>
  <c r="H929" i="8"/>
  <c r="G929" i="8"/>
  <c r="U925" i="8"/>
  <c r="W925" i="8" s="1"/>
  <c r="Y925" i="8" s="1"/>
  <c r="R925" i="8"/>
  <c r="C922" i="8" s="1"/>
  <c r="R924" i="8"/>
  <c r="U923" i="8"/>
  <c r="W923" i="8" s="1"/>
  <c r="Y923" i="8" s="1"/>
  <c r="U924" i="8" s="1"/>
  <c r="R923" i="8"/>
  <c r="U922" i="8"/>
  <c r="W922" i="8" s="1"/>
  <c r="Y922" i="8" s="1"/>
  <c r="R922" i="8"/>
  <c r="U921" i="8"/>
  <c r="W921" i="8" s="1"/>
  <c r="Y921" i="8" s="1"/>
  <c r="R921" i="8"/>
  <c r="G921" i="8"/>
  <c r="Q62" i="1" s="1"/>
  <c r="C921" i="8"/>
  <c r="I62" i="1" s="1"/>
  <c r="R920" i="8"/>
  <c r="C920" i="8"/>
  <c r="H62" i="1" s="1"/>
  <c r="R919" i="8"/>
  <c r="K919" i="8"/>
  <c r="L62" i="1" s="1"/>
  <c r="G919" i="8"/>
  <c r="O62" i="1" s="1"/>
  <c r="R918" i="8"/>
  <c r="K918" i="8"/>
  <c r="W914" i="8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H913" i="8"/>
  <c r="G913" i="8"/>
  <c r="R910" i="8"/>
  <c r="R909" i="8"/>
  <c r="R908" i="8"/>
  <c r="R907" i="8"/>
  <c r="G906" i="8"/>
  <c r="K906" i="8" s="1"/>
  <c r="C906" i="8"/>
  <c r="I76" i="1" s="1"/>
  <c r="C905" i="8"/>
  <c r="H76" i="1" s="1"/>
  <c r="K904" i="8"/>
  <c r="L76" i="1" s="1"/>
  <c r="G904" i="8"/>
  <c r="O76" i="1" s="1"/>
  <c r="R899" i="8"/>
  <c r="R900" i="8" s="1"/>
  <c r="R901" i="8" s="1"/>
  <c r="R902" i="8" s="1"/>
  <c r="R903" i="8" s="1"/>
  <c r="R904" i="8" s="1"/>
  <c r="R905" i="8" s="1"/>
  <c r="H898" i="8"/>
  <c r="G898" i="8"/>
  <c r="U894" i="8"/>
  <c r="W894" i="8" s="1"/>
  <c r="Y894" i="8" s="1"/>
  <c r="U893" i="8"/>
  <c r="W893" i="8" s="1"/>
  <c r="R893" i="8"/>
  <c r="R892" i="8"/>
  <c r="C891" i="8"/>
  <c r="G890" i="8"/>
  <c r="C890" i="8"/>
  <c r="C889" i="8"/>
  <c r="K888" i="8"/>
  <c r="G888" i="8"/>
  <c r="R886" i="8"/>
  <c r="R885" i="8"/>
  <c r="R884" i="8"/>
  <c r="W883" i="8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U889" i="8" s="1"/>
  <c r="W889" i="8" s="1"/>
  <c r="Y889" i="8" s="1"/>
  <c r="U890" i="8" s="1"/>
  <c r="W890" i="8" s="1"/>
  <c r="Y890" i="8" s="1"/>
  <c r="U891" i="8" s="1"/>
  <c r="W891" i="8" s="1"/>
  <c r="Y891" i="8" s="1"/>
  <c r="U892" i="8" s="1"/>
  <c r="W892" i="8" s="1"/>
  <c r="Y892" i="8" s="1"/>
  <c r="H882" i="8"/>
  <c r="G882" i="8"/>
  <c r="G875" i="8"/>
  <c r="K875" i="8" s="1"/>
  <c r="C875" i="8"/>
  <c r="I26" i="1" s="1"/>
  <c r="C874" i="8"/>
  <c r="H26" i="1" s="1"/>
  <c r="K873" i="8"/>
  <c r="L26" i="1" s="1"/>
  <c r="G873" i="8"/>
  <c r="O26" i="1" s="1"/>
  <c r="R870" i="8"/>
  <c r="R871" i="8" s="1"/>
  <c r="R872" i="8" s="1"/>
  <c r="R873" i="8" s="1"/>
  <c r="R874" i="8" s="1"/>
  <c r="R875" i="8" s="1"/>
  <c r="R876" i="8" s="1"/>
  <c r="R877" i="8" s="1"/>
  <c r="R878" i="8" s="1"/>
  <c r="R879" i="8" s="1"/>
  <c r="H867" i="8"/>
  <c r="G867" i="8"/>
  <c r="R863" i="8"/>
  <c r="R862" i="8"/>
  <c r="R861" i="8"/>
  <c r="R860" i="8"/>
  <c r="R859" i="8"/>
  <c r="G859" i="8"/>
  <c r="K859" i="8" s="1"/>
  <c r="C859" i="8"/>
  <c r="I73" i="1" s="1"/>
  <c r="R858" i="8"/>
  <c r="C858" i="8"/>
  <c r="H73" i="1" s="1"/>
  <c r="R857" i="8"/>
  <c r="K857" i="8"/>
  <c r="L73" i="1" s="1"/>
  <c r="G857" i="8"/>
  <c r="O73" i="1" s="1"/>
  <c r="R856" i="8"/>
  <c r="R855" i="8"/>
  <c r="R854" i="8"/>
  <c r="R853" i="8"/>
  <c r="W852" i="8"/>
  <c r="Y852" i="8" s="1"/>
  <c r="U853" i="8" s="1"/>
  <c r="W853" i="8" s="1"/>
  <c r="Y853" i="8" s="1"/>
  <c r="U854" i="8" s="1"/>
  <c r="W854" i="8" s="1"/>
  <c r="Y854" i="8" s="1"/>
  <c r="H851" i="8"/>
  <c r="G851" i="8"/>
  <c r="G843" i="8"/>
  <c r="K843" i="8" s="1"/>
  <c r="C843" i="8"/>
  <c r="C842" i="8"/>
  <c r="K841" i="8"/>
  <c r="L46" i="1" s="1"/>
  <c r="G841" i="8"/>
  <c r="O46" i="1" s="1"/>
  <c r="R836" i="8"/>
  <c r="R837" i="8" s="1"/>
  <c r="R838" i="8" s="1"/>
  <c r="R839" i="8" s="1"/>
  <c r="R840" i="8" s="1"/>
  <c r="R841" i="8" s="1"/>
  <c r="R842" i="8" s="1"/>
  <c r="R843" i="8" s="1"/>
  <c r="R844" i="8" s="1"/>
  <c r="R845" i="8" s="1"/>
  <c r="R846" i="8" s="1"/>
  <c r="R847" i="8" s="1"/>
  <c r="H835" i="8"/>
  <c r="G835" i="8"/>
  <c r="C828" i="8"/>
  <c r="G827" i="8"/>
  <c r="K827" i="8" s="1"/>
  <c r="C827" i="8"/>
  <c r="I61" i="1" s="1"/>
  <c r="C826" i="8"/>
  <c r="H61" i="1" s="1"/>
  <c r="K825" i="8"/>
  <c r="L61" i="1" s="1"/>
  <c r="G825" i="8"/>
  <c r="O61" i="1" s="1"/>
  <c r="H819" i="8"/>
  <c r="G819" i="8"/>
  <c r="G811" i="8"/>
  <c r="C811" i="8"/>
  <c r="C810" i="8"/>
  <c r="K809" i="8"/>
  <c r="L47" i="1" s="1"/>
  <c r="G809" i="8"/>
  <c r="O47" i="1" s="1"/>
  <c r="R804" i="8"/>
  <c r="R805" i="8" s="1"/>
  <c r="R806" i="8" s="1"/>
  <c r="R807" i="8" s="1"/>
  <c r="R808" i="8" s="1"/>
  <c r="R809" i="8" s="1"/>
  <c r="R810" i="8" s="1"/>
  <c r="R811" i="8" s="1"/>
  <c r="R812" i="8" s="1"/>
  <c r="R813" i="8" s="1"/>
  <c r="R814" i="8" s="1"/>
  <c r="R815" i="8" s="1"/>
  <c r="H803" i="8"/>
  <c r="G803" i="8"/>
  <c r="R797" i="8"/>
  <c r="R795" i="8"/>
  <c r="G795" i="8"/>
  <c r="K795" i="8" s="1"/>
  <c r="C795" i="8"/>
  <c r="I21" i="1" s="1"/>
  <c r="C794" i="8"/>
  <c r="H21" i="1" s="1"/>
  <c r="R793" i="8"/>
  <c r="K793" i="8"/>
  <c r="L21" i="1" s="1"/>
  <c r="G793" i="8"/>
  <c r="O21" i="1" s="1"/>
  <c r="R790" i="8"/>
  <c r="R789" i="8"/>
  <c r="C796" i="8" s="1"/>
  <c r="H787" i="8"/>
  <c r="G787" i="8"/>
  <c r="U783" i="8"/>
  <c r="W783" i="8" s="1"/>
  <c r="Y783" i="8" s="1"/>
  <c r="R783" i="8"/>
  <c r="C780" i="8" s="1"/>
  <c r="U782" i="8"/>
  <c r="R782" i="8"/>
  <c r="U781" i="8"/>
  <c r="W781" i="8" s="1"/>
  <c r="Y781" i="8" s="1"/>
  <c r="R781" i="8"/>
  <c r="U780" i="8"/>
  <c r="W780" i="8" s="1"/>
  <c r="Y780" i="8" s="1"/>
  <c r="R780" i="8"/>
  <c r="U779" i="8"/>
  <c r="W779" i="8" s="1"/>
  <c r="Y779" i="8" s="1"/>
  <c r="R779" i="8"/>
  <c r="G779" i="8"/>
  <c r="K779" i="8" s="1"/>
  <c r="C779" i="8"/>
  <c r="R778" i="8"/>
  <c r="C778" i="8"/>
  <c r="R777" i="8"/>
  <c r="G777" i="8"/>
  <c r="R776" i="8"/>
  <c r="K776" i="8"/>
  <c r="K778" i="8" s="1"/>
  <c r="R775" i="8"/>
  <c r="R774" i="8"/>
  <c r="R773" i="8"/>
  <c r="W772" i="8"/>
  <c r="Y772" i="8" s="1"/>
  <c r="U773" i="8" s="1"/>
  <c r="W773" i="8" s="1"/>
  <c r="Y773" i="8" s="1"/>
  <c r="U774" i="8" s="1"/>
  <c r="W774" i="8" s="1"/>
  <c r="Y774" i="8" s="1"/>
  <c r="U775" i="8" s="1"/>
  <c r="W775" i="8" s="1"/>
  <c r="Y775" i="8" s="1"/>
  <c r="U776" i="8" s="1"/>
  <c r="W776" i="8" s="1"/>
  <c r="Y776" i="8" s="1"/>
  <c r="U777" i="8" s="1"/>
  <c r="W777" i="8" s="1"/>
  <c r="Y777" i="8" s="1"/>
  <c r="U778" i="8" s="1"/>
  <c r="W778" i="8" s="1"/>
  <c r="Y778" i="8" s="1"/>
  <c r="R772" i="8"/>
  <c r="H771" i="8"/>
  <c r="G771" i="8"/>
  <c r="G763" i="8"/>
  <c r="K763" i="8" s="1"/>
  <c r="C763" i="8"/>
  <c r="C762" i="8"/>
  <c r="K761" i="8"/>
  <c r="L82" i="1" s="1"/>
  <c r="G761" i="8"/>
  <c r="O82" i="1" s="1"/>
  <c r="R756" i="8"/>
  <c r="R757" i="8" s="1"/>
  <c r="R758" i="8" s="1"/>
  <c r="R759" i="8" s="1"/>
  <c r="R760" i="8" s="1"/>
  <c r="R761" i="8" s="1"/>
  <c r="H755" i="8"/>
  <c r="G755" i="8"/>
  <c r="R751" i="8"/>
  <c r="R748" i="8"/>
  <c r="R749" i="8" s="1"/>
  <c r="G747" i="8"/>
  <c r="K747" i="8" s="1"/>
  <c r="C747" i="8"/>
  <c r="I22" i="1" s="1"/>
  <c r="R746" i="8"/>
  <c r="C746" i="8"/>
  <c r="H22" i="1" s="1"/>
  <c r="R745" i="8"/>
  <c r="K745" i="8"/>
  <c r="L22" i="1" s="1"/>
  <c r="G745" i="8"/>
  <c r="O22" i="1" s="1"/>
  <c r="R743" i="8"/>
  <c r="H739" i="8"/>
  <c r="G739" i="8"/>
  <c r="C732" i="8"/>
  <c r="I728" i="8" s="1"/>
  <c r="G731" i="8"/>
  <c r="K731" i="8" s="1"/>
  <c r="C731" i="8"/>
  <c r="I85" i="1" s="1"/>
  <c r="C730" i="8"/>
  <c r="L85" i="1"/>
  <c r="G729" i="8"/>
  <c r="O85" i="1" s="1"/>
  <c r="R727" i="8"/>
  <c r="H723" i="8"/>
  <c r="G723" i="8"/>
  <c r="U718" i="8"/>
  <c r="W718" i="8" s="1"/>
  <c r="Y718" i="8" s="1"/>
  <c r="R718" i="8"/>
  <c r="R717" i="8"/>
  <c r="R716" i="8"/>
  <c r="U715" i="8"/>
  <c r="W715" i="8" s="1"/>
  <c r="Y715" i="8" s="1"/>
  <c r="U716" i="8" s="1"/>
  <c r="W716" i="8" s="1"/>
  <c r="Y716" i="8" s="1"/>
  <c r="U717" i="8" s="1"/>
  <c r="R715" i="8"/>
  <c r="R714" i="8"/>
  <c r="G714" i="8"/>
  <c r="K714" i="8" s="1"/>
  <c r="C714" i="8"/>
  <c r="R713" i="8"/>
  <c r="C713" i="8"/>
  <c r="R712" i="8"/>
  <c r="K712" i="8"/>
  <c r="G712" i="8"/>
  <c r="R711" i="8"/>
  <c r="R710" i="8"/>
  <c r="R709" i="8"/>
  <c r="R708" i="8"/>
  <c r="W707" i="8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U712" i="8" s="1"/>
  <c r="W712" i="8" s="1"/>
  <c r="Y712" i="8" s="1"/>
  <c r="U713" i="8" s="1"/>
  <c r="W713" i="8" s="1"/>
  <c r="Y713" i="8" s="1"/>
  <c r="U714" i="8" s="1"/>
  <c r="W714" i="8" s="1"/>
  <c r="Y714" i="8" s="1"/>
  <c r="H706" i="8"/>
  <c r="G706" i="8"/>
  <c r="C699" i="8"/>
  <c r="G698" i="8"/>
  <c r="K698" i="8" s="1"/>
  <c r="C698" i="8"/>
  <c r="I71" i="1" s="1"/>
  <c r="C697" i="8"/>
  <c r="H71" i="1" s="1"/>
  <c r="K696" i="8"/>
  <c r="L71" i="1" s="1"/>
  <c r="G696" i="8"/>
  <c r="O71" i="1" s="1"/>
  <c r="W691" i="8"/>
  <c r="Y691" i="8" s="1"/>
  <c r="W692" i="8" s="1"/>
  <c r="Y692" i="8" s="1"/>
  <c r="W693" i="8" s="1"/>
  <c r="Y693" i="8" s="1"/>
  <c r="W694" i="8" s="1"/>
  <c r="Y694" i="8" s="1"/>
  <c r="W695" i="8" s="1"/>
  <c r="Y695" i="8" s="1"/>
  <c r="W696" i="8" s="1"/>
  <c r="Y696" i="8" s="1"/>
  <c r="W697" i="8" s="1"/>
  <c r="Y697" i="8" s="1"/>
  <c r="W698" i="8" s="1"/>
  <c r="Y698" i="8" s="1"/>
  <c r="W699" i="8" s="1"/>
  <c r="Y699" i="8" s="1"/>
  <c r="W700" i="8" s="1"/>
  <c r="Y700" i="8" s="1"/>
  <c r="H690" i="8"/>
  <c r="G690" i="8"/>
  <c r="G682" i="8"/>
  <c r="Q54" i="1" s="1"/>
  <c r="C682" i="8"/>
  <c r="I54" i="1" s="1"/>
  <c r="C681" i="8"/>
  <c r="H54" i="1" s="1"/>
  <c r="K680" i="8"/>
  <c r="L54" i="1" s="1"/>
  <c r="G680" i="8"/>
  <c r="O54" i="1" s="1"/>
  <c r="R676" i="8"/>
  <c r="R677" i="8" s="1"/>
  <c r="R678" i="8" s="1"/>
  <c r="R679" i="8" s="1"/>
  <c r="R680" i="8" s="1"/>
  <c r="R681" i="8" s="1"/>
  <c r="R682" i="8" s="1"/>
  <c r="R683" i="8" s="1"/>
  <c r="R684" i="8" s="1"/>
  <c r="R685" i="8" s="1"/>
  <c r="R686" i="8" s="1"/>
  <c r="H674" i="8"/>
  <c r="G674" i="8"/>
  <c r="G666" i="8"/>
  <c r="C666" i="8"/>
  <c r="I58" i="1" s="1"/>
  <c r="C665" i="8"/>
  <c r="H58" i="1" s="1"/>
  <c r="R664" i="8"/>
  <c r="R665" i="8" s="1"/>
  <c r="R666" i="8" s="1"/>
  <c r="R667" i="8" s="1"/>
  <c r="R668" i="8" s="1"/>
  <c r="R669" i="8" s="1"/>
  <c r="K664" i="8"/>
  <c r="L58" i="1" s="1"/>
  <c r="G664" i="8"/>
  <c r="O58" i="1" s="1"/>
  <c r="R660" i="8"/>
  <c r="R661" i="8" s="1"/>
  <c r="R662" i="8" s="1"/>
  <c r="H658" i="8"/>
  <c r="G658" i="8"/>
  <c r="R652" i="8"/>
  <c r="R653" i="8" s="1"/>
  <c r="G650" i="8"/>
  <c r="K650" i="8" s="1"/>
  <c r="C650" i="8"/>
  <c r="I27" i="1" s="1"/>
  <c r="C649" i="8"/>
  <c r="H27" i="1" s="1"/>
  <c r="L27" i="1"/>
  <c r="G648" i="8"/>
  <c r="O27" i="1" s="1"/>
  <c r="H642" i="8"/>
  <c r="G642" i="8"/>
  <c r="G634" i="8"/>
  <c r="K634" i="8" s="1"/>
  <c r="C634" i="8"/>
  <c r="I55" i="1" s="1"/>
  <c r="C633" i="8"/>
  <c r="H55" i="1" s="1"/>
  <c r="K632" i="8"/>
  <c r="L55" i="1" s="1"/>
  <c r="G632" i="8"/>
  <c r="O55" i="1" s="1"/>
  <c r="R629" i="8"/>
  <c r="R630" i="8" s="1"/>
  <c r="R631" i="8" s="1"/>
  <c r="R632" i="8" s="1"/>
  <c r="R633" i="8" s="1"/>
  <c r="R634" i="8" s="1"/>
  <c r="R635" i="8" s="1"/>
  <c r="R636" i="8" s="1"/>
  <c r="R637" i="8" s="1"/>
  <c r="R638" i="8" s="1"/>
  <c r="H626" i="8"/>
  <c r="G626" i="8"/>
  <c r="G618" i="8"/>
  <c r="C618" i="8"/>
  <c r="I49" i="1" s="1"/>
  <c r="C617" i="8"/>
  <c r="H49" i="1" s="1"/>
  <c r="K616" i="8"/>
  <c r="L49" i="1" s="1"/>
  <c r="G616" i="8"/>
  <c r="O49" i="1" s="1"/>
  <c r="R613" i="8"/>
  <c r="H610" i="8"/>
  <c r="G610" i="8"/>
  <c r="G602" i="8"/>
  <c r="K602" i="8" s="1"/>
  <c r="C602" i="8"/>
  <c r="I29" i="1" s="1"/>
  <c r="C601" i="8"/>
  <c r="H29" i="1" s="1"/>
  <c r="R600" i="8"/>
  <c r="K600" i="8"/>
  <c r="L29" i="1" s="1"/>
  <c r="G600" i="8"/>
  <c r="O29" i="1" s="1"/>
  <c r="H594" i="8"/>
  <c r="G594" i="8"/>
  <c r="G586" i="8"/>
  <c r="K586" i="8" s="1"/>
  <c r="C586" i="8"/>
  <c r="I81" i="1" s="1"/>
  <c r="C585" i="8"/>
  <c r="H81" i="1" s="1"/>
  <c r="K584" i="8"/>
  <c r="L81" i="1" s="1"/>
  <c r="G584" i="8"/>
  <c r="O81" i="1" s="1"/>
  <c r="R580" i="8"/>
  <c r="R581" i="8" s="1"/>
  <c r="R582" i="8" s="1"/>
  <c r="R583" i="8" s="1"/>
  <c r="R584" i="8" s="1"/>
  <c r="R585" i="8" s="1"/>
  <c r="R586" i="8" s="1"/>
  <c r="R587" i="8" s="1"/>
  <c r="R588" i="8" s="1"/>
  <c r="C587" i="8" s="1"/>
  <c r="H578" i="8"/>
  <c r="G578" i="8"/>
  <c r="G570" i="8"/>
  <c r="K570" i="8" s="1"/>
  <c r="C570" i="8"/>
  <c r="C569" i="8"/>
  <c r="K568" i="8"/>
  <c r="L84" i="1" s="1"/>
  <c r="G568" i="8"/>
  <c r="O84" i="1" s="1"/>
  <c r="R565" i="8"/>
  <c r="R566" i="8" s="1"/>
  <c r="R567" i="8" s="1"/>
  <c r="R568" i="8" s="1"/>
  <c r="R569" i="8" s="1"/>
  <c r="R570" i="8" s="1"/>
  <c r="W563" i="8"/>
  <c r="Y563" i="8" s="1"/>
  <c r="H562" i="8"/>
  <c r="G562" i="8"/>
  <c r="G554" i="8"/>
  <c r="K554" i="8" s="1"/>
  <c r="C554" i="8"/>
  <c r="C553" i="8"/>
  <c r="K552" i="8"/>
  <c r="L68" i="1" s="1"/>
  <c r="G552" i="8"/>
  <c r="O68" i="1" s="1"/>
  <c r="R548" i="8"/>
  <c r="R549" i="8" s="1"/>
  <c r="R550" i="8" s="1"/>
  <c r="R551" i="8" s="1"/>
  <c r="R552" i="8" s="1"/>
  <c r="W547" i="8"/>
  <c r="Y547" i="8" s="1"/>
  <c r="H546" i="8"/>
  <c r="G546" i="8"/>
  <c r="R541" i="8"/>
  <c r="G538" i="8"/>
  <c r="K538" i="8" s="1"/>
  <c r="C538" i="8"/>
  <c r="I77" i="1" s="1"/>
  <c r="C537" i="8"/>
  <c r="H77" i="1" s="1"/>
  <c r="K536" i="8"/>
  <c r="L77" i="1" s="1"/>
  <c r="G536" i="8"/>
  <c r="O77" i="1" s="1"/>
  <c r="C539" i="8"/>
  <c r="W531" i="8"/>
  <c r="Y531" i="8" s="1"/>
  <c r="U532" i="8" s="1"/>
  <c r="W532" i="8" s="1"/>
  <c r="Y532" i="8" s="1"/>
  <c r="W533" i="8" s="1"/>
  <c r="Y533" i="8" s="1"/>
  <c r="W534" i="8" s="1"/>
  <c r="Y534" i="8" s="1"/>
  <c r="W535" i="8" s="1"/>
  <c r="Y535" i="8" s="1"/>
  <c r="W536" i="8" s="1"/>
  <c r="Y536" i="8" s="1"/>
  <c r="W537" i="8" s="1"/>
  <c r="Y537" i="8" s="1"/>
  <c r="W538" i="8" s="1"/>
  <c r="Y538" i="8" s="1"/>
  <c r="W539" i="8" s="1"/>
  <c r="Y539" i="8" s="1"/>
  <c r="W540" i="8" s="1"/>
  <c r="Y540" i="8" s="1"/>
  <c r="H530" i="8"/>
  <c r="G530" i="8"/>
  <c r="G523" i="8"/>
  <c r="K523" i="8" s="1"/>
  <c r="C523" i="8"/>
  <c r="I33" i="1" s="1"/>
  <c r="C522" i="8"/>
  <c r="K521" i="8"/>
  <c r="L33" i="1" s="1"/>
  <c r="G521" i="8"/>
  <c r="O33" i="1" s="1"/>
  <c r="R517" i="8"/>
  <c r="R518" i="8" s="1"/>
  <c r="R519" i="8" s="1"/>
  <c r="R520" i="8" s="1"/>
  <c r="R521" i="8" s="1"/>
  <c r="R522" i="8" s="1"/>
  <c r="R523" i="8" s="1"/>
  <c r="W516" i="8"/>
  <c r="Y516" i="8" s="1"/>
  <c r="H515" i="8"/>
  <c r="G515" i="8"/>
  <c r="G507" i="8"/>
  <c r="C507" i="8"/>
  <c r="I66" i="1" s="1"/>
  <c r="C506" i="8"/>
  <c r="H66" i="1" s="1"/>
  <c r="K505" i="8"/>
  <c r="L66" i="1" s="1"/>
  <c r="G505" i="8"/>
  <c r="O66" i="1" s="1"/>
  <c r="R501" i="8"/>
  <c r="R502" i="8" s="1"/>
  <c r="R503" i="8" s="1"/>
  <c r="R504" i="8" s="1"/>
  <c r="R507" i="8" s="1"/>
  <c r="W500" i="8"/>
  <c r="Y500" i="8" s="1"/>
  <c r="H499" i="8"/>
  <c r="G499" i="8"/>
  <c r="R494" i="8"/>
  <c r="R495" i="8" s="1"/>
  <c r="G491" i="8"/>
  <c r="K491" i="8" s="1"/>
  <c r="C491" i="8"/>
  <c r="I18" i="1" s="1"/>
  <c r="R490" i="8"/>
  <c r="C490" i="8"/>
  <c r="H18" i="1" s="1"/>
  <c r="K489" i="8"/>
  <c r="L18" i="1" s="1"/>
  <c r="G489" i="8"/>
  <c r="O18" i="1" s="1"/>
  <c r="W485" i="8"/>
  <c r="Y485" i="8" s="1"/>
  <c r="R485" i="8"/>
  <c r="W484" i="8"/>
  <c r="Y484" i="8" s="1"/>
  <c r="H483" i="8"/>
  <c r="G483" i="8"/>
  <c r="C476" i="8"/>
  <c r="G475" i="8"/>
  <c r="K475" i="8" s="1"/>
  <c r="C475" i="8"/>
  <c r="I69" i="1" s="1"/>
  <c r="C474" i="8"/>
  <c r="H69" i="1" s="1"/>
  <c r="K473" i="8"/>
  <c r="L69" i="1" s="1"/>
  <c r="G473" i="8"/>
  <c r="O69" i="1" s="1"/>
  <c r="Y470" i="8"/>
  <c r="W471" i="8" s="1"/>
  <c r="Y471" i="8" s="1"/>
  <c r="W472" i="8" s="1"/>
  <c r="Y472" i="8" s="1"/>
  <c r="Y469" i="8"/>
  <c r="W468" i="8"/>
  <c r="Y468" i="8" s="1"/>
  <c r="R468" i="8"/>
  <c r="R469" i="8" s="1"/>
  <c r="H467" i="8"/>
  <c r="G467" i="8"/>
  <c r="R464" i="8"/>
  <c r="G460" i="8"/>
  <c r="K460" i="8" s="1"/>
  <c r="C460" i="8"/>
  <c r="I60" i="1" s="1"/>
  <c r="C459" i="8"/>
  <c r="H60" i="1" s="1"/>
  <c r="K458" i="8"/>
  <c r="L60" i="1" s="1"/>
  <c r="G458" i="8"/>
  <c r="O60" i="1" s="1"/>
  <c r="R454" i="8"/>
  <c r="R455" i="8" s="1"/>
  <c r="R456" i="8" s="1"/>
  <c r="R457" i="8" s="1"/>
  <c r="R458" i="8" s="1"/>
  <c r="R459" i="8" s="1"/>
  <c r="R460" i="8" s="1"/>
  <c r="R461" i="8" s="1"/>
  <c r="W453" i="8"/>
  <c r="Y453" i="8" s="1"/>
  <c r="H452" i="8"/>
  <c r="G452" i="8"/>
  <c r="R447" i="8"/>
  <c r="R448" i="8" s="1"/>
  <c r="C445" i="8" s="1"/>
  <c r="G444" i="8"/>
  <c r="C444" i="8"/>
  <c r="I57" i="1" s="1"/>
  <c r="C443" i="8"/>
  <c r="H57" i="1" s="1"/>
  <c r="R442" i="8"/>
  <c r="K442" i="8"/>
  <c r="L57" i="1" s="1"/>
  <c r="G442" i="8"/>
  <c r="O57" i="1" s="1"/>
  <c r="W437" i="8"/>
  <c r="Y437" i="8" s="1"/>
  <c r="W438" i="8" s="1"/>
  <c r="Y438" i="8" s="1"/>
  <c r="U439" i="8" s="1"/>
  <c r="H436" i="8"/>
  <c r="G436" i="8"/>
  <c r="G428" i="8"/>
  <c r="Q44" i="1" s="1"/>
  <c r="C428" i="8"/>
  <c r="I44" i="1" s="1"/>
  <c r="C429" i="8"/>
  <c r="I425" i="8" s="1"/>
  <c r="C427" i="8"/>
  <c r="H44" i="1" s="1"/>
  <c r="K426" i="8"/>
  <c r="L44" i="1" s="1"/>
  <c r="G426" i="8"/>
  <c r="O44" i="1" s="1"/>
  <c r="W421" i="8"/>
  <c r="Y421" i="8" s="1"/>
  <c r="H420" i="8"/>
  <c r="G420" i="8"/>
  <c r="U416" i="8"/>
  <c r="W416" i="8" s="1"/>
  <c r="Y416" i="8" s="1"/>
  <c r="R416" i="8"/>
  <c r="C413" i="8" s="1"/>
  <c r="G412" i="8"/>
  <c r="K412" i="8" s="1"/>
  <c r="C412" i="8"/>
  <c r="I74" i="1" s="1"/>
  <c r="C411" i="8"/>
  <c r="H74" i="1" s="1"/>
  <c r="K410" i="8"/>
  <c r="L74" i="1" s="1"/>
  <c r="G410" i="8"/>
  <c r="O74" i="1" s="1"/>
  <c r="W405" i="8"/>
  <c r="Y405" i="8" s="1"/>
  <c r="U406" i="8" s="1"/>
  <c r="W406" i="8" s="1"/>
  <c r="Y406" i="8" s="1"/>
  <c r="W407" i="8" s="1"/>
  <c r="Y407" i="8" s="1"/>
  <c r="U408" i="8" s="1"/>
  <c r="W408" i="8" s="1"/>
  <c r="Y408" i="8" s="1"/>
  <c r="W409" i="8" s="1"/>
  <c r="Y409" i="8" s="1"/>
  <c r="H404" i="8"/>
  <c r="G404" i="8"/>
  <c r="G396" i="8"/>
  <c r="K396" i="8" s="1"/>
  <c r="C396" i="8"/>
  <c r="C395" i="8"/>
  <c r="K394" i="8"/>
  <c r="G394" i="8"/>
  <c r="R391" i="8"/>
  <c r="R392" i="8" s="1"/>
  <c r="R393" i="8" s="1"/>
  <c r="R394" i="8" s="1"/>
  <c r="W389" i="8"/>
  <c r="Y389" i="8" s="1"/>
  <c r="H388" i="8"/>
  <c r="G388" i="8"/>
  <c r="C381" i="8"/>
  <c r="I377" i="8" s="1"/>
  <c r="G380" i="8"/>
  <c r="K380" i="8" s="1"/>
  <c r="C380" i="8"/>
  <c r="I43" i="1" s="1"/>
  <c r="C379" i="8"/>
  <c r="H43" i="1" s="1"/>
  <c r="K378" i="8"/>
  <c r="L43" i="1" s="1"/>
  <c r="G378" i="8"/>
  <c r="O43" i="1" s="1"/>
  <c r="W373" i="8"/>
  <c r="Y373" i="8" s="1"/>
  <c r="H372" i="8"/>
  <c r="G372" i="8"/>
  <c r="U368" i="8"/>
  <c r="W368" i="8" s="1"/>
  <c r="Y368" i="8" s="1"/>
  <c r="R368" i="8"/>
  <c r="C365" i="8" s="1"/>
  <c r="R367" i="8"/>
  <c r="U366" i="8"/>
  <c r="W366" i="8" s="1"/>
  <c r="Y366" i="8" s="1"/>
  <c r="U367" i="8" s="1"/>
  <c r="R366" i="8"/>
  <c r="U365" i="8"/>
  <c r="W365" i="8" s="1"/>
  <c r="Y365" i="8" s="1"/>
  <c r="R365" i="8"/>
  <c r="R364" i="8"/>
  <c r="G364" i="8"/>
  <c r="K364" i="8" s="1"/>
  <c r="C364" i="8"/>
  <c r="R363" i="8"/>
  <c r="C363" i="8"/>
  <c r="R362" i="8"/>
  <c r="K362" i="8"/>
  <c r="G362" i="8"/>
  <c r="R361" i="8"/>
  <c r="K361" i="8"/>
  <c r="R360" i="8"/>
  <c r="R359" i="8"/>
  <c r="R358" i="8"/>
  <c r="W357" i="8"/>
  <c r="Y357" i="8" s="1"/>
  <c r="U358" i="8" s="1"/>
  <c r="W358" i="8" s="1"/>
  <c r="Y358" i="8" s="1"/>
  <c r="U359" i="8" s="1"/>
  <c r="W359" i="8" s="1"/>
  <c r="Y359" i="8" s="1"/>
  <c r="U360" i="8" s="1"/>
  <c r="W360" i="8" s="1"/>
  <c r="Y360" i="8" s="1"/>
  <c r="U361" i="8" s="1"/>
  <c r="W361" i="8" s="1"/>
  <c r="Y361" i="8" s="1"/>
  <c r="U362" i="8" s="1"/>
  <c r="W362" i="8" s="1"/>
  <c r="Y362" i="8" s="1"/>
  <c r="U363" i="8" s="1"/>
  <c r="W363" i="8" s="1"/>
  <c r="Y363" i="8" s="1"/>
  <c r="U364" i="8" s="1"/>
  <c r="W364" i="8" s="1"/>
  <c r="Y364" i="8" s="1"/>
  <c r="H356" i="8"/>
  <c r="G356" i="8"/>
  <c r="U352" i="8"/>
  <c r="W352" i="8" s="1"/>
  <c r="Y352" i="8" s="1"/>
  <c r="C349" i="8"/>
  <c r="R348" i="8"/>
  <c r="G348" i="8"/>
  <c r="C348" i="8"/>
  <c r="C347" i="8"/>
  <c r="K346" i="8"/>
  <c r="G346" i="8"/>
  <c r="R345" i="8"/>
  <c r="W341" i="8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U345" i="8" s="1"/>
  <c r="W345" i="8" s="1"/>
  <c r="Y345" i="8" s="1"/>
  <c r="U346" i="8" s="1"/>
  <c r="W346" i="8" s="1"/>
  <c r="Y346" i="8" s="1"/>
  <c r="U347" i="8" s="1"/>
  <c r="W347" i="8" s="1"/>
  <c r="Y347" i="8" s="1"/>
  <c r="H340" i="8"/>
  <c r="G340" i="8"/>
  <c r="R332" i="8"/>
  <c r="G332" i="8"/>
  <c r="K332" i="8" s="1"/>
  <c r="C332" i="8"/>
  <c r="C331" i="8"/>
  <c r="K330" i="8"/>
  <c r="L41" i="1" s="1"/>
  <c r="G330" i="8"/>
  <c r="O41" i="1" s="1"/>
  <c r="R326" i="8"/>
  <c r="R328" i="8" s="1"/>
  <c r="R329" i="8" s="1"/>
  <c r="R330" i="8" s="1"/>
  <c r="W325" i="8"/>
  <c r="Y325" i="8" s="1"/>
  <c r="H324" i="8"/>
  <c r="G324" i="8"/>
  <c r="C129" i="8"/>
  <c r="G128" i="8"/>
  <c r="K128" i="8" s="1"/>
  <c r="C128" i="8"/>
  <c r="C127" i="8"/>
  <c r="K126" i="8"/>
  <c r="G126" i="8"/>
  <c r="W121" i="8"/>
  <c r="Y121" i="8" s="1"/>
  <c r="H120" i="8"/>
  <c r="G120" i="8"/>
  <c r="G316" i="8"/>
  <c r="K316" i="8" s="1"/>
  <c r="C316" i="8"/>
  <c r="C315" i="8"/>
  <c r="H36" i="1" s="1"/>
  <c r="K314" i="8"/>
  <c r="L36" i="1" s="1"/>
  <c r="G314" i="8"/>
  <c r="O36" i="1" s="1"/>
  <c r="R310" i="8"/>
  <c r="R311" i="8" s="1"/>
  <c r="R312" i="8" s="1"/>
  <c r="R313" i="8" s="1"/>
  <c r="R314" i="8" s="1"/>
  <c r="R315" i="8" s="1"/>
  <c r="R316" i="8" s="1"/>
  <c r="R317" i="8" s="1"/>
  <c r="R318" i="8" s="1"/>
  <c r="W309" i="8"/>
  <c r="Y309" i="8" s="1"/>
  <c r="Y310" i="8" s="1"/>
  <c r="Y311" i="8" s="1"/>
  <c r="H308" i="8"/>
  <c r="G308" i="8"/>
  <c r="C301" i="8"/>
  <c r="I297" i="8" s="1"/>
  <c r="G300" i="8"/>
  <c r="K300" i="8" s="1"/>
  <c r="C300" i="8"/>
  <c r="C299" i="8"/>
  <c r="K298" i="8"/>
  <c r="G298" i="8"/>
  <c r="W293" i="8"/>
  <c r="Y293" i="8" s="1"/>
  <c r="W294" i="8" s="1"/>
  <c r="Y294" i="8" s="1"/>
  <c r="H292" i="8"/>
  <c r="G292" i="8"/>
  <c r="R288" i="8"/>
  <c r="C285" i="8" s="1"/>
  <c r="G284" i="8"/>
  <c r="K284" i="8" s="1"/>
  <c r="C284" i="8"/>
  <c r="I35" i="1" s="1"/>
  <c r="C283" i="8"/>
  <c r="K282" i="8"/>
  <c r="L35" i="1" s="1"/>
  <c r="G282" i="8"/>
  <c r="O35" i="1" s="1"/>
  <c r="R281" i="8"/>
  <c r="W277" i="8"/>
  <c r="Y277" i="8" s="1"/>
  <c r="H276" i="8"/>
  <c r="G276" i="8"/>
  <c r="U272" i="8"/>
  <c r="W272" i="8" s="1"/>
  <c r="Y272" i="8" s="1"/>
  <c r="R272" i="8"/>
  <c r="U270" i="8"/>
  <c r="W270" i="8" s="1"/>
  <c r="Y270" i="8" s="1"/>
  <c r="U271" i="8" s="1"/>
  <c r="U269" i="8"/>
  <c r="W269" i="8" s="1"/>
  <c r="Y269" i="8" s="1"/>
  <c r="R269" i="8"/>
  <c r="C269" i="8"/>
  <c r="R268" i="8"/>
  <c r="G268" i="8"/>
  <c r="K268" i="8" s="1"/>
  <c r="C268" i="8"/>
  <c r="C267" i="8"/>
  <c r="R266" i="8"/>
  <c r="G266" i="8"/>
  <c r="R265" i="8"/>
  <c r="K265" i="8"/>
  <c r="K267" i="8" s="1"/>
  <c r="R264" i="8"/>
  <c r="U262" i="8"/>
  <c r="W262" i="8" s="1"/>
  <c r="Y262" i="8" s="1"/>
  <c r="U263" i="8" s="1"/>
  <c r="W263" i="8" s="1"/>
  <c r="Y263" i="8" s="1"/>
  <c r="U264" i="8" s="1"/>
  <c r="W264" i="8" s="1"/>
  <c r="Y264" i="8" s="1"/>
  <c r="U265" i="8" s="1"/>
  <c r="W265" i="8" s="1"/>
  <c r="Y265" i="8" s="1"/>
  <c r="U266" i="8" s="1"/>
  <c r="W266" i="8" s="1"/>
  <c r="Y266" i="8" s="1"/>
  <c r="U267" i="8" s="1"/>
  <c r="W267" i="8" s="1"/>
  <c r="Y267" i="8" s="1"/>
  <c r="U268" i="8" s="1"/>
  <c r="W268" i="8" s="1"/>
  <c r="Y268" i="8" s="1"/>
  <c r="R262" i="8"/>
  <c r="W261" i="8"/>
  <c r="Y261" i="8" s="1"/>
  <c r="H260" i="8"/>
  <c r="G260" i="8"/>
  <c r="C254" i="8"/>
  <c r="G253" i="8"/>
  <c r="K253" i="8" s="1"/>
  <c r="C253" i="8"/>
  <c r="C252" i="8"/>
  <c r="K251" i="8"/>
  <c r="L48" i="1" s="1"/>
  <c r="G251" i="8"/>
  <c r="O48" i="1" s="1"/>
  <c r="W246" i="8"/>
  <c r="Y246" i="8" s="1"/>
  <c r="R246" i="8"/>
  <c r="H245" i="8"/>
  <c r="G245" i="8"/>
  <c r="R147" i="8"/>
  <c r="R146" i="8"/>
  <c r="R145" i="8"/>
  <c r="R144" i="8"/>
  <c r="C144" i="8"/>
  <c r="R143" i="8"/>
  <c r="G143" i="8"/>
  <c r="K143" i="8" s="1"/>
  <c r="C143" i="8"/>
  <c r="I15" i="1" s="1"/>
  <c r="R142" i="8"/>
  <c r="C142" i="8"/>
  <c r="H15" i="1" s="1"/>
  <c r="K141" i="8"/>
  <c r="L15" i="1" s="1"/>
  <c r="G141" i="8"/>
  <c r="O15" i="1" s="1"/>
  <c r="R140" i="8"/>
  <c r="R139" i="8"/>
  <c r="R138" i="8"/>
  <c r="W136" i="8"/>
  <c r="Y136" i="8" s="1"/>
  <c r="Y137" i="8" s="1"/>
  <c r="Y138" i="8" s="1"/>
  <c r="H135" i="8"/>
  <c r="G135" i="8"/>
  <c r="G158" i="8"/>
  <c r="C158" i="8"/>
  <c r="I12" i="1" s="1"/>
  <c r="C157" i="8"/>
  <c r="H12" i="1" s="1"/>
  <c r="K156" i="8"/>
  <c r="L12" i="1" s="1"/>
  <c r="G156" i="8"/>
  <c r="O12" i="1" s="1"/>
  <c r="W151" i="8"/>
  <c r="Y151" i="8" s="1"/>
  <c r="R151" i="8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H150" i="8"/>
  <c r="G150" i="8"/>
  <c r="C238" i="8"/>
  <c r="G237" i="8"/>
  <c r="C237" i="8"/>
  <c r="C236" i="8"/>
  <c r="K235" i="8"/>
  <c r="G235" i="8"/>
  <c r="W230" i="8"/>
  <c r="Y230" i="8" s="1"/>
  <c r="H229" i="8"/>
  <c r="G229" i="8"/>
  <c r="U225" i="8"/>
  <c r="W225" i="8" s="1"/>
  <c r="Y225" i="8" s="1"/>
  <c r="R223" i="8"/>
  <c r="U222" i="8"/>
  <c r="W222" i="8" s="1"/>
  <c r="Y222" i="8" s="1"/>
  <c r="U223" i="8" s="1"/>
  <c r="W223" i="8" s="1"/>
  <c r="Y223" i="8" s="1"/>
  <c r="U224" i="8" s="1"/>
  <c r="R222" i="8"/>
  <c r="C222" i="8" s="1"/>
  <c r="R221" i="8"/>
  <c r="G221" i="8"/>
  <c r="K221" i="8" s="1"/>
  <c r="C221" i="8"/>
  <c r="R220" i="8"/>
  <c r="C220" i="8"/>
  <c r="R219" i="8"/>
  <c r="G219" i="8"/>
  <c r="U218" i="8"/>
  <c r="W218" i="8" s="1"/>
  <c r="Y218" i="8" s="1"/>
  <c r="U219" i="8" s="1"/>
  <c r="W219" i="8" s="1"/>
  <c r="Y219" i="8" s="1"/>
  <c r="U220" i="8" s="1"/>
  <c r="W220" i="8" s="1"/>
  <c r="Y220" i="8" s="1"/>
  <c r="U221" i="8" s="1"/>
  <c r="W221" i="8" s="1"/>
  <c r="Y221" i="8" s="1"/>
  <c r="R218" i="8"/>
  <c r="W216" i="8"/>
  <c r="Y216" i="8" s="1"/>
  <c r="U217" i="8" s="1"/>
  <c r="W217" i="8" s="1"/>
  <c r="Y217" i="8" s="1"/>
  <c r="R216" i="8"/>
  <c r="W215" i="8"/>
  <c r="Y215" i="8" s="1"/>
  <c r="W214" i="8"/>
  <c r="Y214" i="8" s="1"/>
  <c r="H213" i="8"/>
  <c r="G213" i="8"/>
  <c r="R209" i="8"/>
  <c r="C206" i="8" s="1"/>
  <c r="G205" i="8"/>
  <c r="K205" i="8" s="1"/>
  <c r="C205" i="8"/>
  <c r="I37" i="1" s="1"/>
  <c r="W204" i="8"/>
  <c r="Y204" i="8" s="1"/>
  <c r="U205" i="8" s="1"/>
  <c r="W205" i="8" s="1"/>
  <c r="Y205" i="8" s="1"/>
  <c r="C204" i="8"/>
  <c r="U203" i="8"/>
  <c r="W203" i="8" s="1"/>
  <c r="Y203" i="8" s="1"/>
  <c r="U204" i="8" s="1"/>
  <c r="L37" i="1"/>
  <c r="G203" i="8"/>
  <c r="W202" i="8"/>
  <c r="Y202" i="8" s="1"/>
  <c r="R200" i="8"/>
  <c r="Y198" i="8"/>
  <c r="U199" i="8" s="1"/>
  <c r="W199" i="8" s="1"/>
  <c r="H197" i="8"/>
  <c r="G197" i="8"/>
  <c r="C190" i="8"/>
  <c r="G189" i="8"/>
  <c r="K189" i="8" s="1"/>
  <c r="C189" i="8"/>
  <c r="C188" i="8"/>
  <c r="K187" i="8"/>
  <c r="L86" i="1" s="1"/>
  <c r="G187" i="8"/>
  <c r="O86" i="1" s="1"/>
  <c r="R185" i="8"/>
  <c r="R183" i="8"/>
  <c r="H181" i="8"/>
  <c r="G181" i="8"/>
  <c r="C174" i="8"/>
  <c r="R173" i="8"/>
  <c r="G173" i="8"/>
  <c r="C173" i="8"/>
  <c r="I8" i="1" s="1"/>
  <c r="R172" i="8"/>
  <c r="C172" i="8"/>
  <c r="H8" i="1" s="1"/>
  <c r="R171" i="8"/>
  <c r="K171" i="8"/>
  <c r="L8" i="1" s="1"/>
  <c r="G171" i="8"/>
  <c r="O8" i="1" s="1"/>
  <c r="R170" i="8"/>
  <c r="K170" i="8"/>
  <c r="W167" i="8"/>
  <c r="Y167" i="8" s="1"/>
  <c r="U168" i="8" s="1"/>
  <c r="W168" i="8" s="1"/>
  <c r="Y168" i="8" s="1"/>
  <c r="H165" i="8"/>
  <c r="G165" i="8"/>
  <c r="R115" i="8"/>
  <c r="C112" i="8" s="1"/>
  <c r="U114" i="8"/>
  <c r="R114" i="8"/>
  <c r="R113" i="8"/>
  <c r="U112" i="8"/>
  <c r="W112" i="8" s="1"/>
  <c r="Y112" i="8" s="1"/>
  <c r="U113" i="8" s="1"/>
  <c r="W113" i="8" s="1"/>
  <c r="Y113" i="8" s="1"/>
  <c r="R112" i="8"/>
  <c r="R111" i="8"/>
  <c r="G111" i="8"/>
  <c r="K111" i="8" s="1"/>
  <c r="C111" i="8"/>
  <c r="U110" i="8"/>
  <c r="W110" i="8" s="1"/>
  <c r="Y110" i="8" s="1"/>
  <c r="U111" i="8" s="1"/>
  <c r="W111" i="8" s="1"/>
  <c r="Y111" i="8" s="1"/>
  <c r="R110" i="8"/>
  <c r="C110" i="8"/>
  <c r="U109" i="8"/>
  <c r="W109" i="8" s="1"/>
  <c r="Y109" i="8" s="1"/>
  <c r="R109" i="8"/>
  <c r="K109" i="8"/>
  <c r="G109" i="8"/>
  <c r="R108" i="8"/>
  <c r="U107" i="8"/>
  <c r="W107" i="8" s="1"/>
  <c r="Y107" i="8" s="1"/>
  <c r="U108" i="8" s="1"/>
  <c r="W108" i="8" s="1"/>
  <c r="Y108" i="8" s="1"/>
  <c r="R107" i="8"/>
  <c r="U105" i="8"/>
  <c r="W105" i="8" s="1"/>
  <c r="Y105" i="8" s="1"/>
  <c r="U106" i="8" s="1"/>
  <c r="W106" i="8" s="1"/>
  <c r="Y106" i="8" s="1"/>
  <c r="W104" i="8"/>
  <c r="Y104" i="8" s="1"/>
  <c r="H103" i="8"/>
  <c r="G103" i="8"/>
  <c r="R99" i="8"/>
  <c r="C96" i="8" s="1"/>
  <c r="U98" i="8"/>
  <c r="R98" i="8"/>
  <c r="U97" i="8"/>
  <c r="W97" i="8" s="1"/>
  <c r="Y97" i="8" s="1"/>
  <c r="R97" i="8"/>
  <c r="R96" i="8"/>
  <c r="R95" i="8"/>
  <c r="G95" i="8"/>
  <c r="K95" i="8" s="1"/>
  <c r="C95" i="8"/>
  <c r="U94" i="8"/>
  <c r="W94" i="8" s="1"/>
  <c r="Y94" i="8" s="1"/>
  <c r="U95" i="8" s="1"/>
  <c r="W95" i="8" s="1"/>
  <c r="Y95" i="8" s="1"/>
  <c r="U96" i="8" s="1"/>
  <c r="W96" i="8" s="1"/>
  <c r="Y96" i="8" s="1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C80" i="8" s="1"/>
  <c r="R82" i="8"/>
  <c r="U81" i="8"/>
  <c r="W81" i="8" s="1"/>
  <c r="Y81" i="8" s="1"/>
  <c r="U82" i="8" s="1"/>
  <c r="R81" i="8"/>
  <c r="R80" i="8"/>
  <c r="R79" i="8"/>
  <c r="G79" i="8"/>
  <c r="K79" i="8" s="1"/>
  <c r="C79" i="8"/>
  <c r="R78" i="8"/>
  <c r="C78" i="8"/>
  <c r="U77" i="8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R73" i="8"/>
  <c r="W72" i="8"/>
  <c r="Y72" i="8" s="1"/>
  <c r="H71" i="8"/>
  <c r="G71" i="8"/>
  <c r="R67" i="8"/>
  <c r="R66" i="8"/>
  <c r="R65" i="8"/>
  <c r="R64" i="8"/>
  <c r="C64" i="8"/>
  <c r="R63" i="8"/>
  <c r="G63" i="8"/>
  <c r="Q14" i="1" s="1"/>
  <c r="C63" i="8"/>
  <c r="I14" i="1" s="1"/>
  <c r="R62" i="8"/>
  <c r="C62" i="8"/>
  <c r="H14" i="1" s="1"/>
  <c r="R61" i="8"/>
  <c r="K61" i="8"/>
  <c r="G61" i="8"/>
  <c r="O14" i="1" s="1"/>
  <c r="R60" i="8"/>
  <c r="R59" i="8"/>
  <c r="R58" i="8"/>
  <c r="W57" i="8"/>
  <c r="Y57" i="8" s="1"/>
  <c r="H55" i="8"/>
  <c r="G55" i="8"/>
  <c r="R51" i="8"/>
  <c r="R48" i="8"/>
  <c r="R47" i="8"/>
  <c r="G47" i="8"/>
  <c r="K47" i="8" s="1"/>
  <c r="C47" i="8"/>
  <c r="I13" i="1" s="1"/>
  <c r="R46" i="8"/>
  <c r="C46" i="8"/>
  <c r="H13" i="1" s="1"/>
  <c r="R45" i="8"/>
  <c r="K45" i="8"/>
  <c r="L13" i="1" s="1"/>
  <c r="G45" i="8"/>
  <c r="R44" i="8"/>
  <c r="K44" i="8"/>
  <c r="R43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R42" i="8"/>
  <c r="U41" i="8"/>
  <c r="W41" i="8" s="1"/>
  <c r="Y41" i="8" s="1"/>
  <c r="R41" i="8"/>
  <c r="W40" i="8"/>
  <c r="Y40" i="8" s="1"/>
  <c r="R13" i="1" s="1"/>
  <c r="R40" i="8"/>
  <c r="H39" i="8"/>
  <c r="G39" i="8"/>
  <c r="R35" i="8"/>
  <c r="C32" i="8" s="1"/>
  <c r="R34" i="8"/>
  <c r="R33" i="8"/>
  <c r="U32" i="8"/>
  <c r="W32" i="8" s="1"/>
  <c r="Y32" i="8" s="1"/>
  <c r="U33" i="8" s="1"/>
  <c r="W33" i="8" s="1"/>
  <c r="Y33" i="8" s="1"/>
  <c r="U34" i="8" s="1"/>
  <c r="R32" i="8"/>
  <c r="R31" i="8"/>
  <c r="G31" i="8"/>
  <c r="K31" i="8" s="1"/>
  <c r="C31" i="8"/>
  <c r="U30" i="8"/>
  <c r="W30" i="8" s="1"/>
  <c r="Y30" i="8" s="1"/>
  <c r="U31" i="8" s="1"/>
  <c r="W31" i="8" s="1"/>
  <c r="Y31" i="8" s="1"/>
  <c r="R30" i="8"/>
  <c r="C30" i="8"/>
  <c r="U29" i="8"/>
  <c r="W29" i="8" s="1"/>
  <c r="Y29" i="8" s="1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5" i="8"/>
  <c r="W24" i="8"/>
  <c r="Y24" i="8" s="1"/>
  <c r="R24" i="8"/>
  <c r="H23" i="8"/>
  <c r="G23" i="8"/>
  <c r="R19" i="8"/>
  <c r="C16" i="8" s="1"/>
  <c r="R18" i="8"/>
  <c r="R17" i="8"/>
  <c r="U16" i="8"/>
  <c r="W16" i="8" s="1"/>
  <c r="Y16" i="8" s="1"/>
  <c r="U17" i="8" s="1"/>
  <c r="W17" i="8" s="1"/>
  <c r="Y17" i="8" s="1"/>
  <c r="U18" i="8" s="1"/>
  <c r="R16" i="8"/>
  <c r="R15" i="8"/>
  <c r="G15" i="8"/>
  <c r="K15" i="8" s="1"/>
  <c r="C15" i="8"/>
  <c r="U14" i="8"/>
  <c r="W14" i="8" s="1"/>
  <c r="Y14" i="8" s="1"/>
  <c r="U15" i="8" s="1"/>
  <c r="W15" i="8" s="1"/>
  <c r="Y15" i="8" s="1"/>
  <c r="R14" i="8"/>
  <c r="C14" i="8"/>
  <c r="U13" i="8"/>
  <c r="W13" i="8" s="1"/>
  <c r="Y13" i="8" s="1"/>
  <c r="R13" i="8"/>
  <c r="K13" i="8"/>
  <c r="G13" i="8"/>
  <c r="R12" i="8"/>
  <c r="U11" i="8"/>
  <c r="W11" i="8" s="1"/>
  <c r="Y11" i="8" s="1"/>
  <c r="U12" i="8" s="1"/>
  <c r="W12" i="8" s="1"/>
  <c r="Y12" i="8" s="1"/>
  <c r="R11" i="8"/>
  <c r="R10" i="8"/>
  <c r="U9" i="8"/>
  <c r="W9" i="8" s="1"/>
  <c r="Y9" i="8" s="1"/>
  <c r="U10" i="8" s="1"/>
  <c r="W10" i="8" s="1"/>
  <c r="Y10" i="8" s="1"/>
  <c r="R9" i="8"/>
  <c r="W8" i="8"/>
  <c r="Y8" i="8" s="1"/>
  <c r="R8" i="8"/>
  <c r="H7" i="8"/>
  <c r="G7" i="8"/>
  <c r="J42" i="1"/>
  <c r="E42" i="1"/>
  <c r="B42" i="1"/>
  <c r="J67" i="1"/>
  <c r="E67" i="1"/>
  <c r="B67" i="1"/>
  <c r="J74" i="1"/>
  <c r="E74" i="1"/>
  <c r="B74" i="1"/>
  <c r="J68" i="1"/>
  <c r="E68" i="1"/>
  <c r="J82" i="1"/>
  <c r="E82" i="1"/>
  <c r="F82" i="1" s="1"/>
  <c r="L64" i="1"/>
  <c r="J64" i="1"/>
  <c r="E64" i="1"/>
  <c r="B64" i="1"/>
  <c r="J81" i="1"/>
  <c r="K62" i="1"/>
  <c r="J62" i="1"/>
  <c r="E62" i="1"/>
  <c r="B62" i="1"/>
  <c r="J61" i="1"/>
  <c r="E61" i="1"/>
  <c r="B61" i="1"/>
  <c r="J20" i="1"/>
  <c r="E20" i="1"/>
  <c r="J56" i="1"/>
  <c r="E56" i="1"/>
  <c r="J84" i="1"/>
  <c r="E84" i="1"/>
  <c r="J60" i="1"/>
  <c r="E60" i="1"/>
  <c r="J58" i="1"/>
  <c r="E58" i="1"/>
  <c r="B58" i="1"/>
  <c r="J88" i="1"/>
  <c r="E88" i="1"/>
  <c r="B88" i="1"/>
  <c r="J55" i="1"/>
  <c r="E55" i="1"/>
  <c r="J54" i="1"/>
  <c r="E54" i="1"/>
  <c r="J46" i="1"/>
  <c r="E46" i="1"/>
  <c r="F46" i="1" s="1"/>
  <c r="J85" i="1"/>
  <c r="E85" i="1"/>
  <c r="B85" i="1"/>
  <c r="J71" i="1"/>
  <c r="E71" i="1"/>
  <c r="B71" i="1"/>
  <c r="J49" i="1"/>
  <c r="E49" i="1"/>
  <c r="F49" i="1" s="1"/>
  <c r="B49" i="1"/>
  <c r="J22" i="1"/>
  <c r="E22" i="1"/>
  <c r="B22" i="1"/>
  <c r="J27" i="1"/>
  <c r="E27" i="1"/>
  <c r="B27" i="1"/>
  <c r="J57" i="1"/>
  <c r="E57" i="1"/>
  <c r="F57" i="1" s="1"/>
  <c r="B57" i="1"/>
  <c r="J52" i="1"/>
  <c r="E52" i="1"/>
  <c r="B52" i="1"/>
  <c r="J50" i="1"/>
  <c r="E50" i="1"/>
  <c r="B50" i="1"/>
  <c r="J47" i="1"/>
  <c r="E47" i="1"/>
  <c r="J76" i="1"/>
  <c r="E76" i="1"/>
  <c r="J73" i="1"/>
  <c r="E73" i="1"/>
  <c r="J44" i="1"/>
  <c r="E44" i="1"/>
  <c r="B44" i="1"/>
  <c r="J77" i="1"/>
  <c r="E77" i="1"/>
  <c r="J43" i="1"/>
  <c r="E43" i="1"/>
  <c r="B43" i="1"/>
  <c r="J69" i="1"/>
  <c r="E69" i="1"/>
  <c r="J41" i="1"/>
  <c r="E41" i="1"/>
  <c r="J29" i="1"/>
  <c r="E29" i="1"/>
  <c r="B29" i="1"/>
  <c r="J87" i="1"/>
  <c r="E87" i="1"/>
  <c r="B87" i="1"/>
  <c r="J36" i="1"/>
  <c r="E36" i="1"/>
  <c r="J83" i="1"/>
  <c r="E83" i="1"/>
  <c r="J35" i="1"/>
  <c r="E35" i="1"/>
  <c r="F35" i="1" s="1"/>
  <c r="B35" i="1"/>
  <c r="J48" i="1"/>
  <c r="E48" i="1"/>
  <c r="F48" i="1" s="1"/>
  <c r="J33" i="1"/>
  <c r="J39" i="1"/>
  <c r="E39" i="1"/>
  <c r="B39" i="1"/>
  <c r="J75" i="1"/>
  <c r="E75" i="1"/>
  <c r="B75" i="1"/>
  <c r="J72" i="1"/>
  <c r="E72" i="1"/>
  <c r="B72" i="1"/>
  <c r="J51" i="1"/>
  <c r="E51" i="1"/>
  <c r="B51" i="1"/>
  <c r="J31" i="1"/>
  <c r="E31" i="1"/>
  <c r="B31" i="1"/>
  <c r="J78" i="1"/>
  <c r="E78" i="1"/>
  <c r="B78" i="1"/>
  <c r="J65" i="1"/>
  <c r="E65" i="1"/>
  <c r="F65" i="1" s="1"/>
  <c r="B65" i="1"/>
  <c r="J28" i="1"/>
  <c r="E28" i="1"/>
  <c r="B28" i="1"/>
  <c r="J21" i="1"/>
  <c r="E21" i="1"/>
  <c r="B21" i="1"/>
  <c r="J70" i="1"/>
  <c r="E70" i="1"/>
  <c r="B70" i="1"/>
  <c r="J25" i="1"/>
  <c r="E25" i="1"/>
  <c r="J30" i="1"/>
  <c r="E30" i="1"/>
  <c r="B30" i="1"/>
  <c r="J23" i="1"/>
  <c r="E23" i="1"/>
  <c r="B23" i="1"/>
  <c r="J19" i="1"/>
  <c r="E19" i="1"/>
  <c r="B19" i="1"/>
  <c r="J18" i="1"/>
  <c r="E18" i="1"/>
  <c r="B18" i="1"/>
  <c r="J26" i="1"/>
  <c r="E26" i="1"/>
  <c r="B26" i="1"/>
  <c r="J17" i="1"/>
  <c r="E17" i="1"/>
  <c r="B17" i="1"/>
  <c r="J15" i="1"/>
  <c r="E15" i="1"/>
  <c r="F15" i="1" s="1"/>
  <c r="B15" i="1"/>
  <c r="E14" i="1"/>
  <c r="B14" i="1"/>
  <c r="X40" i="1"/>
  <c r="J40" i="1"/>
  <c r="B40" i="1"/>
  <c r="J37" i="1"/>
  <c r="B37" i="1"/>
  <c r="J86" i="1"/>
  <c r="E86" i="1"/>
  <c r="Q13" i="1"/>
  <c r="O13" i="1"/>
  <c r="N13" i="1"/>
  <c r="K13" i="1"/>
  <c r="J13" i="1"/>
  <c r="E13" i="1"/>
  <c r="J12" i="1"/>
  <c r="E12" i="1"/>
  <c r="K8" i="1"/>
  <c r="J8" i="1"/>
  <c r="E8" i="1"/>
  <c r="F8" i="1" s="1"/>
  <c r="B8" i="1"/>
  <c r="D5" i="1"/>
  <c r="D4" i="1"/>
  <c r="R1" i="1"/>
  <c r="P1" i="1"/>
  <c r="F90" i="1" l="1"/>
  <c r="G97" i="1" s="1"/>
  <c r="G99" i="1" s="1"/>
  <c r="E90" i="1"/>
  <c r="U390" i="8"/>
  <c r="W390" i="8" s="1"/>
  <c r="Y390" i="8" s="1"/>
  <c r="W391" i="8" s="1"/>
  <c r="Y391" i="8" s="1"/>
  <c r="W392" i="8" s="1"/>
  <c r="Y392" i="8" s="1"/>
  <c r="W393" i="8" s="1"/>
  <c r="Y393" i="8" s="1"/>
  <c r="U231" i="8"/>
  <c r="W231" i="8" s="1"/>
  <c r="Y231" i="8" s="1"/>
  <c r="W232" i="8" s="1"/>
  <c r="Y232" i="8" s="1"/>
  <c r="W233" i="8" s="1"/>
  <c r="Y233" i="8" s="1"/>
  <c r="Y234" i="8" s="1"/>
  <c r="U122" i="8"/>
  <c r="W122" i="8" s="1"/>
  <c r="Y122" i="8" s="1"/>
  <c r="Y123" i="8" s="1"/>
  <c r="K237" i="8"/>
  <c r="I1186" i="8"/>
  <c r="K1186" i="8" s="1"/>
  <c r="K1188" i="8" s="1"/>
  <c r="C48" i="8"/>
  <c r="K425" i="8"/>
  <c r="K427" i="8" s="1"/>
  <c r="M44" i="1" s="1"/>
  <c r="I982" i="8"/>
  <c r="K982" i="8" s="1"/>
  <c r="K984" i="8" s="1"/>
  <c r="K986" i="8" s="1"/>
  <c r="S20" i="1" s="1"/>
  <c r="O90" i="1"/>
  <c r="U486" i="8"/>
  <c r="W486" i="8" s="1"/>
  <c r="Y486" i="8" s="1"/>
  <c r="W439" i="8"/>
  <c r="Y439" i="8" s="1"/>
  <c r="U440" i="8" s="1"/>
  <c r="K62" i="8"/>
  <c r="K1062" i="8"/>
  <c r="I583" i="8"/>
  <c r="K81" i="1" s="1"/>
  <c r="I792" i="8"/>
  <c r="K792" i="8" s="1"/>
  <c r="K794" i="8" s="1"/>
  <c r="M21" i="1" s="1"/>
  <c r="C1319" i="8"/>
  <c r="K172" i="8"/>
  <c r="M8" i="1" s="1"/>
  <c r="U169" i="8"/>
  <c r="W169" i="8" s="1"/>
  <c r="Y169" i="8" s="1"/>
  <c r="U170" i="8" s="1"/>
  <c r="W170" i="8" s="1"/>
  <c r="Y170" i="8" s="1"/>
  <c r="Y410" i="8"/>
  <c r="W411" i="8" s="1"/>
  <c r="Y411" i="8" s="1"/>
  <c r="U410" i="8"/>
  <c r="W139" i="8"/>
  <c r="Y139" i="8" s="1"/>
  <c r="W548" i="8"/>
  <c r="Y548" i="8" s="1"/>
  <c r="U549" i="8" s="1"/>
  <c r="W564" i="8"/>
  <c r="Y564" i="8" s="1"/>
  <c r="U565" i="8" s="1"/>
  <c r="P13" i="1"/>
  <c r="U206" i="8"/>
  <c r="W206" i="8" s="1"/>
  <c r="Y206" i="8" s="1"/>
  <c r="U207" i="8" s="1"/>
  <c r="W207" i="8" s="1"/>
  <c r="Y207" i="8" s="1"/>
  <c r="W152" i="8"/>
  <c r="Y152" i="8" s="1"/>
  <c r="I281" i="8"/>
  <c r="K281" i="8" s="1"/>
  <c r="K283" i="8" s="1"/>
  <c r="W312" i="8"/>
  <c r="Y312" i="8" s="1"/>
  <c r="W517" i="8"/>
  <c r="Y517" i="8" s="1"/>
  <c r="U518" i="8" s="1"/>
  <c r="R654" i="8"/>
  <c r="C651" i="8" s="1"/>
  <c r="I647" i="8" s="1"/>
  <c r="I1394" i="8"/>
  <c r="K1394" i="8" s="1"/>
  <c r="K1396" i="8" s="1"/>
  <c r="I1410" i="8"/>
  <c r="K28" i="1" s="1"/>
  <c r="U278" i="8"/>
  <c r="W278" i="8" s="1"/>
  <c r="Y278" i="8" s="1"/>
  <c r="U235" i="8"/>
  <c r="W235" i="8" s="1"/>
  <c r="Y235" i="8" s="1"/>
  <c r="U247" i="8"/>
  <c r="W247" i="8" s="1"/>
  <c r="Y247" i="8" s="1"/>
  <c r="W248" i="8" s="1"/>
  <c r="Y248" i="8" s="1"/>
  <c r="W249" i="8" s="1"/>
  <c r="Y249" i="8" s="1"/>
  <c r="R395" i="8"/>
  <c r="R396" i="8" s="1"/>
  <c r="R397" i="8" s="1"/>
  <c r="R398" i="8" s="1"/>
  <c r="R399" i="8" s="1"/>
  <c r="R400" i="8" s="1"/>
  <c r="C397" i="8" s="1"/>
  <c r="W501" i="8"/>
  <c r="Y501" i="8" s="1"/>
  <c r="U502" i="8" s="1"/>
  <c r="W326" i="8"/>
  <c r="Y326" i="8" s="1"/>
  <c r="W374" i="8"/>
  <c r="Y374" i="8" s="1"/>
  <c r="W375" i="8" s="1"/>
  <c r="Y375" i="8" s="1"/>
  <c r="W422" i="8"/>
  <c r="Y422" i="8" s="1"/>
  <c r="U423" i="8" s="1"/>
  <c r="W454" i="8"/>
  <c r="Y454" i="8" s="1"/>
  <c r="U455" i="8" s="1"/>
  <c r="R524" i="8"/>
  <c r="R525" i="8" s="1"/>
  <c r="R526" i="8" s="1"/>
  <c r="R527" i="8" s="1"/>
  <c r="C524" i="8" s="1"/>
  <c r="I520" i="8" s="1"/>
  <c r="K520" i="8" s="1"/>
  <c r="K522" i="8" s="1"/>
  <c r="K524" i="8" s="1"/>
  <c r="S33" i="1" s="1"/>
  <c r="C1033" i="8"/>
  <c r="I1029" i="8" s="1"/>
  <c r="K1029" i="8" s="1"/>
  <c r="K1031" i="8" s="1"/>
  <c r="C748" i="8"/>
  <c r="I744" i="8" s="1"/>
  <c r="K744" i="8" s="1"/>
  <c r="K746" i="8" s="1"/>
  <c r="W295" i="8"/>
  <c r="Y295" i="8" s="1"/>
  <c r="U348" i="8"/>
  <c r="W348" i="8" s="1"/>
  <c r="Y348" i="8" s="1"/>
  <c r="U349" i="8" s="1"/>
  <c r="W349" i="8" s="1"/>
  <c r="Y349" i="8" s="1"/>
  <c r="K507" i="8"/>
  <c r="Q66" i="1"/>
  <c r="C938" i="8"/>
  <c r="I934" i="8" s="1"/>
  <c r="C603" i="8"/>
  <c r="I599" i="8" s="1"/>
  <c r="I1283" i="8"/>
  <c r="K1283" i="8" s="1"/>
  <c r="K1285" i="8" s="1"/>
  <c r="M42" i="1" s="1"/>
  <c r="I218" i="8"/>
  <c r="K218" i="8" s="1"/>
  <c r="K220" i="8" s="1"/>
  <c r="K222" i="8" s="1"/>
  <c r="I1267" i="8"/>
  <c r="K1267" i="8" s="1"/>
  <c r="K1269" i="8" s="1"/>
  <c r="I345" i="8"/>
  <c r="K345" i="8" s="1"/>
  <c r="K347" i="8" s="1"/>
  <c r="K1315" i="8"/>
  <c r="K1317" i="8" s="1"/>
  <c r="K173" i="8"/>
  <c r="U855" i="8"/>
  <c r="W855" i="8" s="1"/>
  <c r="Y855" i="8" s="1"/>
  <c r="I125" i="8"/>
  <c r="K125" i="8" s="1"/>
  <c r="K127" i="8" s="1"/>
  <c r="W1375" i="8"/>
  <c r="Y1375" i="8" s="1"/>
  <c r="C1096" i="8"/>
  <c r="I1092" i="8" s="1"/>
  <c r="K1092" i="8" s="1"/>
  <c r="K1094" i="8" s="1"/>
  <c r="M64" i="1" s="1"/>
  <c r="Q22" i="1"/>
  <c r="G615" i="8"/>
  <c r="N49" i="1" s="1"/>
  <c r="H41" i="1"/>
  <c r="C333" i="8"/>
  <c r="Y473" i="8"/>
  <c r="W474" i="8" s="1"/>
  <c r="Y474" i="8" s="1"/>
  <c r="W475" i="8" s="1"/>
  <c r="Y475" i="8" s="1"/>
  <c r="W476" i="8" s="1"/>
  <c r="Y476" i="8" s="1"/>
  <c r="W477" i="8" s="1"/>
  <c r="Y477" i="8" s="1"/>
  <c r="U478" i="8" s="1"/>
  <c r="W478" i="8" s="1"/>
  <c r="U473" i="8"/>
  <c r="C1174" i="8"/>
  <c r="I1170" i="8" s="1"/>
  <c r="K1170" i="8" s="1"/>
  <c r="K1172" i="8" s="1"/>
  <c r="M52" i="1" s="1"/>
  <c r="C683" i="8"/>
  <c r="I679" i="8" s="1"/>
  <c r="K679" i="8" s="1"/>
  <c r="K681" i="8" s="1"/>
  <c r="M54" i="1" s="1"/>
  <c r="C635" i="8"/>
  <c r="I631" i="8" s="1"/>
  <c r="K55" i="1" s="1"/>
  <c r="I695" i="8"/>
  <c r="K695" i="8" s="1"/>
  <c r="K697" i="8" s="1"/>
  <c r="M71" i="1" s="1"/>
  <c r="I1331" i="8"/>
  <c r="W394" i="8"/>
  <c r="Y394" i="8" s="1"/>
  <c r="U1316" i="8"/>
  <c r="W1316" i="8" s="1"/>
  <c r="Y1316" i="8" s="1"/>
  <c r="U1317" i="8" s="1"/>
  <c r="W1317" i="8" s="1"/>
  <c r="Y1317" i="8" s="1"/>
  <c r="U1318" i="8" s="1"/>
  <c r="W1318" i="8" s="1"/>
  <c r="Y1318" i="8" s="1"/>
  <c r="C715" i="8"/>
  <c r="C1127" i="8"/>
  <c r="I1123" i="8" s="1"/>
  <c r="K1123" i="8" s="1"/>
  <c r="K1125" i="8" s="1"/>
  <c r="M19" i="1" s="1"/>
  <c r="C571" i="8"/>
  <c r="I567" i="8" s="1"/>
  <c r="G903" i="8"/>
  <c r="N76" i="1" s="1"/>
  <c r="H65" i="1"/>
  <c r="K1426" i="8"/>
  <c r="K1428" i="8" s="1"/>
  <c r="K1430" i="8" s="1"/>
  <c r="U124" i="8"/>
  <c r="W124" i="8" s="1"/>
  <c r="Y124" i="8" s="1"/>
  <c r="C860" i="8"/>
  <c r="K856" i="8" s="1"/>
  <c r="K858" i="8" s="1"/>
  <c r="I441" i="8"/>
  <c r="K57" i="1" s="1"/>
  <c r="K728" i="8"/>
  <c r="C461" i="8"/>
  <c r="I457" i="8" s="1"/>
  <c r="K457" i="8" s="1"/>
  <c r="K459" i="8" s="1"/>
  <c r="K46" i="8"/>
  <c r="M13" i="1" s="1"/>
  <c r="I140" i="8"/>
  <c r="K140" i="8" s="1"/>
  <c r="K142" i="8" s="1"/>
  <c r="K472" i="8"/>
  <c r="K474" i="8" s="1"/>
  <c r="I186" i="8"/>
  <c r="K86" i="1" s="1"/>
  <c r="K297" i="8"/>
  <c r="K299" i="8" s="1"/>
  <c r="C1382" i="8"/>
  <c r="K1205" i="8"/>
  <c r="C764" i="8"/>
  <c r="I760" i="8" s="1"/>
  <c r="C876" i="8"/>
  <c r="I872" i="8" s="1"/>
  <c r="K872" i="8" s="1"/>
  <c r="K874" i="8" s="1"/>
  <c r="M26" i="1" s="1"/>
  <c r="C667" i="8"/>
  <c r="I663" i="8" s="1"/>
  <c r="K663" i="8" s="1"/>
  <c r="K665" i="8" s="1"/>
  <c r="I1219" i="8"/>
  <c r="K1219" i="8" s="1"/>
  <c r="K1221" i="8" s="1"/>
  <c r="K920" i="8"/>
  <c r="M62" i="1" s="1"/>
  <c r="Q23" i="1"/>
  <c r="Q76" i="1"/>
  <c r="G887" i="8"/>
  <c r="G907" i="8"/>
  <c r="R76" i="1" s="1"/>
  <c r="Q19" i="1"/>
  <c r="Q21" i="1"/>
  <c r="Q52" i="1"/>
  <c r="K921" i="8"/>
  <c r="C1303" i="8"/>
  <c r="I1299" i="8" s="1"/>
  <c r="K1299" i="8" s="1"/>
  <c r="K1301" i="8" s="1"/>
  <c r="C159" i="8"/>
  <c r="I155" i="8" s="1"/>
  <c r="C1351" i="8"/>
  <c r="I1347" i="8" s="1"/>
  <c r="K25" i="1" s="1"/>
  <c r="C1239" i="8"/>
  <c r="I1235" i="8" s="1"/>
  <c r="W1360" i="8"/>
  <c r="Y1360" i="8" s="1"/>
  <c r="C317" i="8"/>
  <c r="I313" i="8" s="1"/>
  <c r="H50" i="1"/>
  <c r="C844" i="8"/>
  <c r="I840" i="8" s="1"/>
  <c r="K840" i="8" s="1"/>
  <c r="K842" i="8" s="1"/>
  <c r="M46" i="1" s="1"/>
  <c r="C508" i="8"/>
  <c r="I504" i="8" s="1"/>
  <c r="K66" i="1" s="1"/>
  <c r="Y199" i="8"/>
  <c r="Q65" i="1"/>
  <c r="Q78" i="1"/>
  <c r="G1000" i="8"/>
  <c r="P83" i="1" s="1"/>
  <c r="I12" i="8"/>
  <c r="K12" i="8" s="1"/>
  <c r="K14" i="8" s="1"/>
  <c r="K16" i="8" s="1"/>
  <c r="I1362" i="8"/>
  <c r="K1362" i="8" s="1"/>
  <c r="K1364" i="8" s="1"/>
  <c r="C492" i="8"/>
  <c r="I488" i="8" s="1"/>
  <c r="K488" i="8" s="1"/>
  <c r="K490" i="8" s="1"/>
  <c r="C1080" i="8"/>
  <c r="I1076" i="8" s="1"/>
  <c r="C970" i="8"/>
  <c r="I966" i="8" s="1"/>
  <c r="K23" i="1" s="1"/>
  <c r="H35" i="1"/>
  <c r="H31" i="1"/>
  <c r="H25" i="1"/>
  <c r="C1002" i="8"/>
  <c r="I998" i="8" s="1"/>
  <c r="K998" i="8" s="1"/>
  <c r="K1000" i="8" s="1"/>
  <c r="C555" i="8"/>
  <c r="I551" i="8" s="1"/>
  <c r="K363" i="8"/>
  <c r="K365" i="8" s="1"/>
  <c r="K1109" i="8"/>
  <c r="K1111" i="8" s="1"/>
  <c r="Q83" i="1"/>
  <c r="K409" i="8"/>
  <c r="K411" i="8" s="1"/>
  <c r="K377" i="8"/>
  <c r="K379" i="8" s="1"/>
  <c r="C619" i="8"/>
  <c r="I615" i="8" s="1"/>
  <c r="I887" i="8"/>
  <c r="K1013" i="8"/>
  <c r="K1015" i="8" s="1"/>
  <c r="K1138" i="8"/>
  <c r="K1140" i="8" s="1"/>
  <c r="K38" i="1"/>
  <c r="K535" i="8"/>
  <c r="K537" i="8" s="1"/>
  <c r="Q64" i="1"/>
  <c r="Q20" i="1"/>
  <c r="Q71" i="1"/>
  <c r="Q61" i="1"/>
  <c r="Q8" i="1"/>
  <c r="K937" i="8"/>
  <c r="Q88" i="1"/>
  <c r="K1079" i="8"/>
  <c r="Q17" i="1"/>
  <c r="K1254" i="8"/>
  <c r="Q72" i="1"/>
  <c r="K1365" i="8"/>
  <c r="K1397" i="8"/>
  <c r="Q39" i="1"/>
  <c r="K1350" i="8"/>
  <c r="Q25" i="1"/>
  <c r="K1334" i="8"/>
  <c r="Q51" i="1"/>
  <c r="Q26" i="1"/>
  <c r="K811" i="8"/>
  <c r="Q47" i="1"/>
  <c r="K1318" i="8"/>
  <c r="Q70" i="1"/>
  <c r="I92" i="8"/>
  <c r="K92" i="8" s="1"/>
  <c r="K94" i="8" s="1"/>
  <c r="K96" i="8" s="1"/>
  <c r="S9" i="1" s="1"/>
  <c r="K666" i="8"/>
  <c r="Q58" i="1"/>
  <c r="K1302" i="8"/>
  <c r="Q30" i="1"/>
  <c r="Q28" i="1"/>
  <c r="Q35" i="1"/>
  <c r="Q73" i="1"/>
  <c r="Q85" i="1"/>
  <c r="Q74" i="1"/>
  <c r="I824" i="8"/>
  <c r="K824" i="8" s="1"/>
  <c r="K826" i="8" s="1"/>
  <c r="M61" i="1" s="1"/>
  <c r="K1270" i="8"/>
  <c r="I108" i="8"/>
  <c r="K108" i="8" s="1"/>
  <c r="K110" i="8" s="1"/>
  <c r="K112" i="8" s="1"/>
  <c r="S10" i="1" s="1"/>
  <c r="I1442" i="8"/>
  <c r="Q77" i="1"/>
  <c r="Q15" i="1"/>
  <c r="C812" i="8"/>
  <c r="I808" i="8" s="1"/>
  <c r="K47" i="1" s="1"/>
  <c r="C907" i="8"/>
  <c r="Q55" i="1"/>
  <c r="Q46" i="1"/>
  <c r="C1462" i="8"/>
  <c r="I1458" i="8" s="1"/>
  <c r="Q41" i="1"/>
  <c r="C954" i="8"/>
  <c r="I950" i="8" s="1"/>
  <c r="K67" i="1" s="1"/>
  <c r="K1046" i="8"/>
  <c r="K1048" i="8" s="1"/>
  <c r="K1156" i="8"/>
  <c r="K1158" i="8" s="1"/>
  <c r="Q12" i="1"/>
  <c r="K158" i="8"/>
  <c r="K1189" i="8"/>
  <c r="K1381" i="8"/>
  <c r="Q75" i="1"/>
  <c r="G1156" i="8"/>
  <c r="Y1161" i="8"/>
  <c r="Q60" i="1"/>
  <c r="K890" i="8"/>
  <c r="G1002" i="8"/>
  <c r="R83" i="1" s="1"/>
  <c r="G1158" i="8"/>
  <c r="Q82" i="1"/>
  <c r="I28" i="8"/>
  <c r="K28" i="8" s="1"/>
  <c r="K30" i="8" s="1"/>
  <c r="K32" i="8" s="1"/>
  <c r="K348" i="8"/>
  <c r="K1032" i="8"/>
  <c r="Q50" i="1"/>
  <c r="G872" i="8"/>
  <c r="N26" i="1" s="1"/>
  <c r="Q81" i="1"/>
  <c r="Q68" i="1"/>
  <c r="G1154" i="8"/>
  <c r="Q18" i="1"/>
  <c r="Q31" i="1"/>
  <c r="Q29" i="1"/>
  <c r="Q69" i="1"/>
  <c r="Q27" i="1"/>
  <c r="G1267" i="8"/>
  <c r="K711" i="8"/>
  <c r="K713" i="8" s="1"/>
  <c r="Q37" i="1"/>
  <c r="Q84" i="1"/>
  <c r="Q48" i="1"/>
  <c r="K953" i="8"/>
  <c r="Q36" i="1"/>
  <c r="Q33" i="1"/>
  <c r="Q40" i="1"/>
  <c r="L52" i="1"/>
  <c r="L90" i="1" s="1"/>
  <c r="K1222" i="8"/>
  <c r="K682" i="8"/>
  <c r="Q43" i="1"/>
  <c r="Q42" i="1"/>
  <c r="Q87" i="1"/>
  <c r="G1060" i="8"/>
  <c r="W1066" i="8"/>
  <c r="Y1066" i="8" s="1"/>
  <c r="G409" i="8"/>
  <c r="N74" i="1" s="1"/>
  <c r="S14" i="1"/>
  <c r="K269" i="8"/>
  <c r="K780" i="8"/>
  <c r="W287" i="8"/>
  <c r="W34" i="8"/>
  <c r="W82" i="8"/>
  <c r="W224" i="8"/>
  <c r="G218" i="8"/>
  <c r="W271" i="8"/>
  <c r="G265" i="8"/>
  <c r="G361" i="8"/>
  <c r="W367" i="8"/>
  <c r="G441" i="8"/>
  <c r="N57" i="1" s="1"/>
  <c r="W18" i="8"/>
  <c r="W50" i="8"/>
  <c r="G776" i="8"/>
  <c r="W782" i="8"/>
  <c r="W862" i="8"/>
  <c r="Q86" i="1"/>
  <c r="W208" i="8"/>
  <c r="W256" i="8"/>
  <c r="G250" i="8"/>
  <c r="N48" i="1" s="1"/>
  <c r="I36" i="1"/>
  <c r="K444" i="8"/>
  <c r="Q57" i="1"/>
  <c r="G488" i="8"/>
  <c r="N18" i="1" s="1"/>
  <c r="G583" i="8"/>
  <c r="N81" i="1" s="1"/>
  <c r="I76" i="8"/>
  <c r="K76" i="8" s="1"/>
  <c r="K78" i="8" s="1"/>
  <c r="K80" i="8" s="1"/>
  <c r="S7" i="1" s="1"/>
  <c r="G1107" i="8"/>
  <c r="W1113" i="8"/>
  <c r="G535" i="8"/>
  <c r="N77" i="1" s="1"/>
  <c r="W541" i="8"/>
  <c r="G647" i="8"/>
  <c r="N27" i="1" s="1"/>
  <c r="K428" i="8"/>
  <c r="Y1013" i="8"/>
  <c r="G1076" i="8"/>
  <c r="N17" i="1" s="1"/>
  <c r="W98" i="8"/>
  <c r="W114" i="8"/>
  <c r="K618" i="8"/>
  <c r="Q49" i="1"/>
  <c r="G619" i="8"/>
  <c r="R49" i="1" s="1"/>
  <c r="G617" i="8"/>
  <c r="P49" i="1" s="1"/>
  <c r="G711" i="8"/>
  <c r="W717" i="8"/>
  <c r="G744" i="8"/>
  <c r="N22" i="1" s="1"/>
  <c r="W701" i="8"/>
  <c r="G695" i="8"/>
  <c r="N71" i="1" s="1"/>
  <c r="G998" i="8"/>
  <c r="N83" i="1" s="1"/>
  <c r="G905" i="8"/>
  <c r="P76" i="1" s="1"/>
  <c r="G1410" i="8"/>
  <c r="N28" i="1" s="1"/>
  <c r="W924" i="8"/>
  <c r="G918" i="8"/>
  <c r="N62" i="1" s="1"/>
  <c r="G966" i="8"/>
  <c r="N23" i="1" s="1"/>
  <c r="W1050" i="8"/>
  <c r="G1044" i="8"/>
  <c r="G1138" i="8"/>
  <c r="W1144" i="8"/>
  <c r="Y893" i="8"/>
  <c r="G891" i="8" s="1"/>
  <c r="G889" i="8"/>
  <c r="G1170" i="8"/>
  <c r="N52" i="1" s="1"/>
  <c r="G1251" i="8"/>
  <c r="N38" i="1" s="1"/>
  <c r="G1123" i="8"/>
  <c r="N19" i="1" s="1"/>
  <c r="W1321" i="8"/>
  <c r="G1092" i="8"/>
  <c r="N64" i="1" s="1"/>
  <c r="W1368" i="8"/>
  <c r="W1384" i="8"/>
  <c r="G1378" i="8"/>
  <c r="N75" i="1" s="1"/>
  <c r="W1448" i="8"/>
  <c r="G1442" i="8"/>
  <c r="N78" i="1" s="1"/>
  <c r="K599" i="8" l="1"/>
  <c r="K601" i="8" s="1"/>
  <c r="K301" i="8"/>
  <c r="Q90" i="1"/>
  <c r="U487" i="8"/>
  <c r="W487" i="8" s="1"/>
  <c r="Y487" i="8" s="1"/>
  <c r="W440" i="8"/>
  <c r="Y440" i="8" s="1"/>
  <c r="U441" i="8" s="1"/>
  <c r="K14" i="1"/>
  <c r="K174" i="8"/>
  <c r="S8" i="1" s="1"/>
  <c r="W455" i="8"/>
  <c r="Y455" i="8" s="1"/>
  <c r="U456" i="8" s="1"/>
  <c r="W502" i="8"/>
  <c r="Y502" i="8" s="1"/>
  <c r="U503" i="8" s="1"/>
  <c r="U140" i="8"/>
  <c r="W140" i="8" s="1"/>
  <c r="Y140" i="8" s="1"/>
  <c r="W423" i="8"/>
  <c r="Y423" i="8" s="1"/>
  <c r="U424" i="8" s="1"/>
  <c r="U250" i="8"/>
  <c r="W250" i="8" s="1"/>
  <c r="Y250" i="8" s="1"/>
  <c r="W251" i="8" s="1"/>
  <c r="Y251" i="8" s="1"/>
  <c r="W252" i="8" s="1"/>
  <c r="Y252" i="8" s="1"/>
  <c r="W253" i="8" s="1"/>
  <c r="Y253" i="8" s="1"/>
  <c r="W254" i="8" s="1"/>
  <c r="Y254" i="8" s="1"/>
  <c r="W255" i="8" s="1"/>
  <c r="Y255" i="8" s="1"/>
  <c r="U279" i="8"/>
  <c r="W279" i="8" s="1"/>
  <c r="Y279" i="8" s="1"/>
  <c r="W565" i="8"/>
  <c r="Y565" i="8" s="1"/>
  <c r="U566" i="8" s="1"/>
  <c r="W327" i="8"/>
  <c r="Y327" i="8" s="1"/>
  <c r="U236" i="8"/>
  <c r="W236" i="8" s="1"/>
  <c r="Y236" i="8" s="1"/>
  <c r="W153" i="8"/>
  <c r="Y153" i="8" s="1"/>
  <c r="W549" i="8"/>
  <c r="Y549" i="8" s="1"/>
  <c r="U550" i="8" s="1"/>
  <c r="U171" i="8"/>
  <c r="W171" i="8" s="1"/>
  <c r="Y171" i="8" s="1"/>
  <c r="W518" i="8"/>
  <c r="Y518" i="8" s="1"/>
  <c r="U519" i="8" s="1"/>
  <c r="Y412" i="8"/>
  <c r="U413" i="8" s="1"/>
  <c r="W413" i="8" s="1"/>
  <c r="Y413" i="8" s="1"/>
  <c r="U412" i="8"/>
  <c r="U313" i="8"/>
  <c r="W313" i="8" s="1"/>
  <c r="Y313" i="8" s="1"/>
  <c r="W296" i="8"/>
  <c r="Y296" i="8" s="1"/>
  <c r="M14" i="1"/>
  <c r="K796" i="8"/>
  <c r="S21" i="1" s="1"/>
  <c r="U350" i="8"/>
  <c r="W350" i="8" s="1"/>
  <c r="Y350" i="8" s="1"/>
  <c r="U351" i="8" s="1"/>
  <c r="K87" i="1"/>
  <c r="K934" i="8"/>
  <c r="K936" i="8" s="1"/>
  <c r="M40" i="1"/>
  <c r="K1207" i="8"/>
  <c r="S40" i="1" s="1"/>
  <c r="K567" i="8"/>
  <c r="K569" i="8" s="1"/>
  <c r="K647" i="8"/>
  <c r="K649" i="8" s="1"/>
  <c r="K27" i="1"/>
  <c r="K20" i="1"/>
  <c r="K903" i="8"/>
  <c r="K905" i="8" s="1"/>
  <c r="M22" i="1"/>
  <c r="K748" i="8"/>
  <c r="S22" i="1" s="1"/>
  <c r="U856" i="8"/>
  <c r="W856" i="8" s="1"/>
  <c r="Y856" i="8" s="1"/>
  <c r="W1376" i="8"/>
  <c r="Y1376" i="8" s="1"/>
  <c r="K54" i="1"/>
  <c r="W395" i="8"/>
  <c r="Y395" i="8" s="1"/>
  <c r="K68" i="1"/>
  <c r="K760" i="8"/>
  <c r="K762" i="8" s="1"/>
  <c r="K329" i="8"/>
  <c r="K331" i="8" s="1"/>
  <c r="K333" i="8" s="1"/>
  <c r="S41" i="1" s="1"/>
  <c r="G796" i="8"/>
  <c r="R21" i="1" s="1"/>
  <c r="G1315" i="8"/>
  <c r="N70" i="1" s="1"/>
  <c r="K441" i="8"/>
  <c r="K443" i="8" s="1"/>
  <c r="M57" i="1" s="1"/>
  <c r="K1076" i="8"/>
  <c r="K1078" i="8" s="1"/>
  <c r="M15" i="1"/>
  <c r="S15" i="1"/>
  <c r="K85" i="1"/>
  <c r="K39" i="1"/>
  <c r="U125" i="8"/>
  <c r="K69" i="1"/>
  <c r="K48" i="8"/>
  <c r="S13" i="1" s="1"/>
  <c r="K56" i="1"/>
  <c r="K1378" i="8"/>
  <c r="K1380" i="8" s="1"/>
  <c r="M75" i="1" s="1"/>
  <c r="K75" i="1"/>
  <c r="K40" i="1"/>
  <c r="K15" i="1"/>
  <c r="K186" i="8"/>
  <c r="K188" i="8" s="1"/>
  <c r="M86" i="1" s="1"/>
  <c r="W376" i="8"/>
  <c r="Y376" i="8" s="1"/>
  <c r="Y377" i="8" s="1"/>
  <c r="U1361" i="8"/>
  <c r="W1361" i="8" s="1"/>
  <c r="K1033" i="8"/>
  <c r="S50" i="1" s="1"/>
  <c r="K1410" i="8"/>
  <c r="K1412" i="8" s="1"/>
  <c r="K922" i="8"/>
  <c r="S62" i="1" s="1"/>
  <c r="K30" i="1"/>
  <c r="K46" i="1"/>
  <c r="U200" i="8"/>
  <c r="W200" i="8" s="1"/>
  <c r="Y200" i="8" s="1"/>
  <c r="U201" i="8" s="1"/>
  <c r="W201" i="8" s="1"/>
  <c r="Y201" i="8" s="1"/>
  <c r="U202" i="8" s="1"/>
  <c r="G202" i="8" s="1"/>
  <c r="N37" i="1" s="1"/>
  <c r="K202" i="8"/>
  <c r="K204" i="8" s="1"/>
  <c r="K74" i="1"/>
  <c r="K1223" i="8"/>
  <c r="S56" i="1" s="1"/>
  <c r="K349" i="8"/>
  <c r="K72" i="1"/>
  <c r="K1251" i="8"/>
  <c r="K1253" i="8" s="1"/>
  <c r="M38" i="1" s="1"/>
  <c r="K966" i="8"/>
  <c r="K968" i="8" s="1"/>
  <c r="K970" i="8" s="1"/>
  <c r="S23" i="1" s="1"/>
  <c r="K35" i="1"/>
  <c r="K1458" i="8"/>
  <c r="K1460" i="8" s="1"/>
  <c r="K1462" i="8" s="1"/>
  <c r="S31" i="1" s="1"/>
  <c r="K83" i="1"/>
  <c r="K58" i="1"/>
  <c r="K42" i="1"/>
  <c r="K43" i="1"/>
  <c r="K77" i="1"/>
  <c r="K887" i="8"/>
  <c r="K889" i="8" s="1"/>
  <c r="M72" i="1"/>
  <c r="K1366" i="8"/>
  <c r="S72" i="1" s="1"/>
  <c r="K44" i="1"/>
  <c r="K65" i="1"/>
  <c r="S5" i="1"/>
  <c r="K730" i="8"/>
  <c r="M85" i="1" s="1"/>
  <c r="K73" i="1"/>
  <c r="K26" i="1"/>
  <c r="K615" i="8"/>
  <c r="K617" i="8" s="1"/>
  <c r="M49" i="1" s="1"/>
  <c r="K49" i="1"/>
  <c r="K71" i="1"/>
  <c r="K41" i="1"/>
  <c r="K19" i="1"/>
  <c r="K18" i="1"/>
  <c r="K52" i="1"/>
  <c r="K808" i="8"/>
  <c r="K810" i="8" s="1"/>
  <c r="K812" i="8" s="1"/>
  <c r="K1347" i="8"/>
  <c r="K1349" i="8" s="1"/>
  <c r="M25" i="1" s="1"/>
  <c r="K21" i="1"/>
  <c r="K583" i="8"/>
  <c r="K585" i="8" s="1"/>
  <c r="K587" i="8" s="1"/>
  <c r="S81" i="1" s="1"/>
  <c r="K61" i="1"/>
  <c r="K51" i="1"/>
  <c r="K1331" i="8"/>
  <c r="K1333" i="8" s="1"/>
  <c r="M51" i="1" s="1"/>
  <c r="K64" i="1"/>
  <c r="K950" i="8"/>
  <c r="K952" i="8" s="1"/>
  <c r="M67" i="1" s="1"/>
  <c r="K285" i="8"/>
  <c r="M70" i="1"/>
  <c r="K1319" i="8"/>
  <c r="S70" i="1" s="1"/>
  <c r="W1067" i="8"/>
  <c r="K22" i="1"/>
  <c r="K876" i="8"/>
  <c r="S26" i="1" s="1"/>
  <c r="K33" i="1"/>
  <c r="K50" i="1"/>
  <c r="K78" i="1"/>
  <c r="K1442" i="8"/>
  <c r="K1444" i="8" s="1"/>
  <c r="K70" i="1"/>
  <c r="K429" i="8"/>
  <c r="S44" i="1" s="1"/>
  <c r="K1190" i="8"/>
  <c r="M33" i="1"/>
  <c r="K631" i="8"/>
  <c r="K633" i="8" s="1"/>
  <c r="K635" i="8" s="1"/>
  <c r="S55" i="1" s="1"/>
  <c r="K683" i="8"/>
  <c r="S54" i="1" s="1"/>
  <c r="K844" i="8"/>
  <c r="S46" i="1" s="1"/>
  <c r="K31" i="1"/>
  <c r="M65" i="1"/>
  <c r="S65" i="1"/>
  <c r="G1269" i="8"/>
  <c r="G1271" i="8"/>
  <c r="K828" i="8"/>
  <c r="K1174" i="8"/>
  <c r="S52" i="1" s="1"/>
  <c r="D52" i="1" s="1"/>
  <c r="K699" i="8"/>
  <c r="S71" i="1" s="1"/>
  <c r="K715" i="8"/>
  <c r="G876" i="8"/>
  <c r="R26" i="1" s="1"/>
  <c r="G874" i="8"/>
  <c r="P26" i="1" s="1"/>
  <c r="M56" i="1"/>
  <c r="K60" i="1"/>
  <c r="M35" i="1"/>
  <c r="K12" i="1"/>
  <c r="K155" i="8"/>
  <c r="K157" i="8" s="1"/>
  <c r="K1127" i="8"/>
  <c r="S19" i="1" s="1"/>
  <c r="S77" i="1"/>
  <c r="M77" i="1"/>
  <c r="K129" i="8"/>
  <c r="K37" i="1"/>
  <c r="M20" i="1"/>
  <c r="K1096" i="8"/>
  <c r="S64" i="1" s="1"/>
  <c r="K1287" i="8"/>
  <c r="S42" i="1" s="1"/>
  <c r="K667" i="8"/>
  <c r="M58" i="1"/>
  <c r="G411" i="8"/>
  <c r="P74" i="1" s="1"/>
  <c r="K1017" i="8"/>
  <c r="K860" i="8"/>
  <c r="M73" i="1"/>
  <c r="K461" i="8"/>
  <c r="M60" i="1"/>
  <c r="K381" i="8"/>
  <c r="S43" i="1" s="1"/>
  <c r="M43" i="1"/>
  <c r="K1142" i="8"/>
  <c r="M50" i="1"/>
  <c r="K1303" i="8"/>
  <c r="S30" i="1" s="1"/>
  <c r="M30" i="1"/>
  <c r="K1271" i="8"/>
  <c r="M83" i="1"/>
  <c r="K1002" i="8"/>
  <c r="K492" i="8"/>
  <c r="S18" i="1" s="1"/>
  <c r="M18" i="1"/>
  <c r="K1398" i="8"/>
  <c r="S39" i="1" s="1"/>
  <c r="M39" i="1"/>
  <c r="K476" i="8"/>
  <c r="S69" i="1" s="1"/>
  <c r="M69" i="1"/>
  <c r="G443" i="8"/>
  <c r="P57" i="1" s="1"/>
  <c r="Y1448" i="8"/>
  <c r="G1446" i="8" s="1"/>
  <c r="R78" i="1" s="1"/>
  <c r="G1444" i="8"/>
  <c r="P78" i="1" s="1"/>
  <c r="Y1384" i="8"/>
  <c r="Y1321" i="8"/>
  <c r="G1319" i="8" s="1"/>
  <c r="R70" i="1" s="1"/>
  <c r="G1317" i="8"/>
  <c r="P70" i="1" s="1"/>
  <c r="Y1144" i="8"/>
  <c r="G1142" i="8" s="1"/>
  <c r="G1140" i="8"/>
  <c r="Y701" i="8"/>
  <c r="G713" i="8"/>
  <c r="Y717" i="8"/>
  <c r="G715" i="8" s="1"/>
  <c r="Y114" i="8"/>
  <c r="G1078" i="8"/>
  <c r="P17" i="1" s="1"/>
  <c r="G1080" i="8"/>
  <c r="R17" i="1" s="1"/>
  <c r="G490" i="8"/>
  <c r="P18" i="1" s="1"/>
  <c r="Y256" i="8"/>
  <c r="G778" i="8"/>
  <c r="Y782" i="8"/>
  <c r="G780" i="8" s="1"/>
  <c r="Y50" i="8"/>
  <c r="G363" i="8"/>
  <c r="Y367" i="8"/>
  <c r="G365" i="8" s="1"/>
  <c r="Y34" i="8"/>
  <c r="Y1368" i="8"/>
  <c r="G1174" i="8"/>
  <c r="R52" i="1" s="1"/>
  <c r="G1172" i="8"/>
  <c r="P52" i="1" s="1"/>
  <c r="G970" i="8"/>
  <c r="R23" i="1" s="1"/>
  <c r="G968" i="8"/>
  <c r="P23" i="1" s="1"/>
  <c r="G1414" i="8"/>
  <c r="R28" i="1" s="1"/>
  <c r="G1412" i="8"/>
  <c r="P28" i="1" s="1"/>
  <c r="G651" i="8"/>
  <c r="R27" i="1" s="1"/>
  <c r="G649" i="8"/>
  <c r="P27" i="1" s="1"/>
  <c r="Y541" i="8"/>
  <c r="G1109" i="8"/>
  <c r="Y1113" i="8"/>
  <c r="G1111" i="8" s="1"/>
  <c r="G1125" i="8"/>
  <c r="P19" i="1" s="1"/>
  <c r="G1127" i="8"/>
  <c r="R19" i="1" s="1"/>
  <c r="G1255" i="8"/>
  <c r="R38" i="1" s="1"/>
  <c r="G1253" i="8"/>
  <c r="P38" i="1" s="1"/>
  <c r="G748" i="8"/>
  <c r="R22" i="1" s="1"/>
  <c r="G746" i="8"/>
  <c r="P22" i="1" s="1"/>
  <c r="K413" i="8"/>
  <c r="S74" i="1" s="1"/>
  <c r="M74" i="1"/>
  <c r="K250" i="8"/>
  <c r="K252" i="8" s="1"/>
  <c r="K48" i="1"/>
  <c r="Y98" i="8"/>
  <c r="U1014" i="8"/>
  <c r="K313" i="8"/>
  <c r="K315" i="8" s="1"/>
  <c r="K36" i="1"/>
  <c r="Y208" i="8"/>
  <c r="Y478" i="8"/>
  <c r="G730" i="8"/>
  <c r="P85" i="1" s="1"/>
  <c r="Y1050" i="8"/>
  <c r="G1048" i="8" s="1"/>
  <c r="G1046" i="8"/>
  <c r="Y924" i="8"/>
  <c r="G922" i="8" s="1"/>
  <c r="R62" i="1" s="1"/>
  <c r="G920" i="8"/>
  <c r="P62" i="1" s="1"/>
  <c r="K234" i="8"/>
  <c r="K236" i="8" s="1"/>
  <c r="Y862" i="8"/>
  <c r="Y18" i="8"/>
  <c r="Y271" i="8"/>
  <c r="G269" i="8" s="1"/>
  <c r="G267" i="8"/>
  <c r="G220" i="8"/>
  <c r="Y224" i="8"/>
  <c r="G222" i="8" s="1"/>
  <c r="Y82" i="8"/>
  <c r="Y287" i="8"/>
  <c r="W328" i="8" l="1"/>
  <c r="Y328" i="8" s="1"/>
  <c r="W329" i="8" s="1"/>
  <c r="Y329" i="8" s="1"/>
  <c r="K603" i="8"/>
  <c r="S29" i="1" s="1"/>
  <c r="M29" i="1"/>
  <c r="K393" i="8"/>
  <c r="K395" i="8" s="1"/>
  <c r="K29" i="1"/>
  <c r="K159" i="8"/>
  <c r="S12" i="1" s="1"/>
  <c r="S83" i="1"/>
  <c r="U488" i="8"/>
  <c r="W488" i="8" s="1"/>
  <c r="Y488" i="8" s="1"/>
  <c r="W441" i="8"/>
  <c r="Y441" i="8" s="1"/>
  <c r="U442" i="8" s="1"/>
  <c r="D7" i="1"/>
  <c r="W519" i="8"/>
  <c r="Y519" i="8" s="1"/>
  <c r="U520" i="8" s="1"/>
  <c r="W154" i="8"/>
  <c r="Y154" i="8" s="1"/>
  <c r="W424" i="8"/>
  <c r="Y424" i="8" s="1"/>
  <c r="U425" i="8" s="1"/>
  <c r="U237" i="8"/>
  <c r="W237" i="8" s="1"/>
  <c r="Y237" i="8" s="1"/>
  <c r="W503" i="8"/>
  <c r="Y503" i="8" s="1"/>
  <c r="U504" i="8" s="1"/>
  <c r="U172" i="8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U176" i="8" s="1"/>
  <c r="W176" i="8" s="1"/>
  <c r="Y176" i="8" s="1"/>
  <c r="U177" i="8" s="1"/>
  <c r="W566" i="8"/>
  <c r="Y566" i="8" s="1"/>
  <c r="U567" i="8" s="1"/>
  <c r="W456" i="8"/>
  <c r="Y456" i="8" s="1"/>
  <c r="U457" i="8" s="1"/>
  <c r="U314" i="8"/>
  <c r="W314" i="8" s="1"/>
  <c r="Y314" i="8" s="1"/>
  <c r="W550" i="8"/>
  <c r="Y550" i="8" s="1"/>
  <c r="U551" i="8" s="1"/>
  <c r="W280" i="8"/>
  <c r="Y280" i="8" s="1"/>
  <c r="U141" i="8"/>
  <c r="W141" i="8" s="1"/>
  <c r="Y141" i="8" s="1"/>
  <c r="U414" i="8"/>
  <c r="W414" i="8" s="1"/>
  <c r="Y414" i="8" s="1"/>
  <c r="U415" i="8" s="1"/>
  <c r="W415" i="8" s="1"/>
  <c r="Y415" i="8" s="1"/>
  <c r="G413" i="8" s="1"/>
  <c r="R74" i="1" s="1"/>
  <c r="Y1067" i="8"/>
  <c r="G1064" i="8" s="1"/>
  <c r="G1062" i="8"/>
  <c r="U378" i="8"/>
  <c r="W378" i="8" s="1"/>
  <c r="Y378" i="8" s="1"/>
  <c r="W297" i="8"/>
  <c r="Y297" i="8" s="1"/>
  <c r="G732" i="8"/>
  <c r="R85" i="1" s="1"/>
  <c r="K1235" i="8"/>
  <c r="K1237" i="8" s="1"/>
  <c r="G345" i="8"/>
  <c r="W351" i="8"/>
  <c r="G728" i="8"/>
  <c r="N85" i="1" s="1"/>
  <c r="K938" i="8"/>
  <c r="S88" i="1" s="1"/>
  <c r="M88" i="1"/>
  <c r="K88" i="1"/>
  <c r="S58" i="1"/>
  <c r="S60" i="1"/>
  <c r="K84" i="1"/>
  <c r="K651" i="8"/>
  <c r="S27" i="1" s="1"/>
  <c r="M27" i="1"/>
  <c r="K571" i="8"/>
  <c r="S84" i="1" s="1"/>
  <c r="M84" i="1"/>
  <c r="G792" i="8"/>
  <c r="N21" i="1" s="1"/>
  <c r="S47" i="1"/>
  <c r="D47" i="1" s="1"/>
  <c r="K76" i="1"/>
  <c r="M76" i="1"/>
  <c r="K907" i="8"/>
  <c r="S76" i="1" s="1"/>
  <c r="G794" i="8"/>
  <c r="P21" i="1" s="1"/>
  <c r="W396" i="8"/>
  <c r="Y396" i="8" s="1"/>
  <c r="U857" i="8"/>
  <c r="W857" i="8" s="1"/>
  <c r="Y857" i="8" s="1"/>
  <c r="W1377" i="8"/>
  <c r="Y1377" i="8" s="1"/>
  <c r="K445" i="8"/>
  <c r="M41" i="1"/>
  <c r="K551" i="8"/>
  <c r="K553" i="8" s="1"/>
  <c r="M68" i="1" s="1"/>
  <c r="M82" i="1"/>
  <c r="K764" i="8"/>
  <c r="S82" i="1" s="1"/>
  <c r="K82" i="1"/>
  <c r="S35" i="1"/>
  <c r="G1303" i="8"/>
  <c r="R30" i="1" s="1"/>
  <c r="G1299" i="8"/>
  <c r="N30" i="1" s="1"/>
  <c r="S73" i="1"/>
  <c r="G1301" i="8"/>
  <c r="P30" i="1" s="1"/>
  <c r="K504" i="8"/>
  <c r="K506" i="8" s="1"/>
  <c r="M66" i="1" s="1"/>
  <c r="M28" i="1"/>
  <c r="K1414" i="8"/>
  <c r="S28" i="1" s="1"/>
  <c r="K17" i="1"/>
  <c r="M17" i="1"/>
  <c r="K1080" i="8"/>
  <c r="S17" i="1" s="1"/>
  <c r="W1014" i="8"/>
  <c r="W125" i="8"/>
  <c r="K190" i="8"/>
  <c r="S86" i="1" s="1"/>
  <c r="K1382" i="8"/>
  <c r="S75" i="1" s="1"/>
  <c r="Y1361" i="8"/>
  <c r="K891" i="8"/>
  <c r="M37" i="1"/>
  <c r="K206" i="8"/>
  <c r="S37" i="1" s="1"/>
  <c r="K1255" i="8"/>
  <c r="S38" i="1" s="1"/>
  <c r="O96" i="1"/>
  <c r="P96" i="1" s="1"/>
  <c r="M23" i="1"/>
  <c r="M31" i="1"/>
  <c r="O95" i="1"/>
  <c r="P95" i="1" s="1"/>
  <c r="K619" i="8"/>
  <c r="S49" i="1" s="1"/>
  <c r="K732" i="8"/>
  <c r="S85" i="1" s="1"/>
  <c r="M81" i="1"/>
  <c r="M12" i="1"/>
  <c r="M47" i="1"/>
  <c r="K1351" i="8"/>
  <c r="S25" i="1" s="1"/>
  <c r="K1335" i="8"/>
  <c r="S51" i="1" s="1"/>
  <c r="K954" i="8"/>
  <c r="S67" i="1" s="1"/>
  <c r="W209" i="8"/>
  <c r="Y209" i="8" s="1"/>
  <c r="G206" i="8" s="1"/>
  <c r="R37" i="1" s="1"/>
  <c r="W863" i="8"/>
  <c r="Y863" i="8" s="1"/>
  <c r="U479" i="8"/>
  <c r="W542" i="8"/>
  <c r="W702" i="8"/>
  <c r="W257" i="8"/>
  <c r="K1446" i="8"/>
  <c r="S78" i="1" s="1"/>
  <c r="M78" i="1"/>
  <c r="S61" i="1"/>
  <c r="M48" i="1"/>
  <c r="K254" i="8"/>
  <c r="S48" i="1" s="1"/>
  <c r="M55" i="1"/>
  <c r="U51" i="8"/>
  <c r="U83" i="8"/>
  <c r="U19" i="8"/>
  <c r="U99" i="8"/>
  <c r="U35" i="8"/>
  <c r="U115" i="8"/>
  <c r="K317" i="8"/>
  <c r="S36" i="1" s="1"/>
  <c r="M36" i="1"/>
  <c r="K238" i="8"/>
  <c r="W330" i="8" l="1"/>
  <c r="Y330" i="8" s="1"/>
  <c r="W331" i="8" s="1"/>
  <c r="K397" i="8"/>
  <c r="U489" i="8"/>
  <c r="W489" i="8" s="1"/>
  <c r="Y489" i="8" s="1"/>
  <c r="W442" i="8"/>
  <c r="Y442" i="8" s="1"/>
  <c r="Y257" i="8"/>
  <c r="G254" i="8" s="1"/>
  <c r="R48" i="1" s="1"/>
  <c r="G252" i="8"/>
  <c r="P48" i="1" s="1"/>
  <c r="Y542" i="8"/>
  <c r="G539" i="8" s="1"/>
  <c r="R77" i="1" s="1"/>
  <c r="G537" i="8"/>
  <c r="P77" i="1" s="1"/>
  <c r="W457" i="8"/>
  <c r="Y457" i="8" s="1"/>
  <c r="U458" i="8" s="1"/>
  <c r="W504" i="8"/>
  <c r="Y504" i="8" s="1"/>
  <c r="U505" i="8" s="1"/>
  <c r="U238" i="8"/>
  <c r="W238" i="8" s="1"/>
  <c r="Y238" i="8" s="1"/>
  <c r="W155" i="8"/>
  <c r="Y155" i="8" s="1"/>
  <c r="G204" i="8"/>
  <c r="P37" i="1" s="1"/>
  <c r="G1203" i="8"/>
  <c r="N40" i="1" s="1"/>
  <c r="G585" i="8"/>
  <c r="P81" i="1" s="1"/>
  <c r="Y702" i="8"/>
  <c r="G699" i="8" s="1"/>
  <c r="R71" i="1" s="1"/>
  <c r="G697" i="8"/>
  <c r="P71" i="1" s="1"/>
  <c r="U379" i="8"/>
  <c r="W379" i="8" s="1"/>
  <c r="Y379" i="8" s="1"/>
  <c r="U142" i="8"/>
  <c r="W142" i="8" s="1"/>
  <c r="Y142" i="8" s="1"/>
  <c r="W281" i="8"/>
  <c r="Y281" i="8" s="1"/>
  <c r="W551" i="8"/>
  <c r="Y551" i="8" s="1"/>
  <c r="U552" i="8" s="1"/>
  <c r="U315" i="8"/>
  <c r="W315" i="8" s="1"/>
  <c r="Y315" i="8" s="1"/>
  <c r="W567" i="8"/>
  <c r="Y567" i="8" s="1"/>
  <c r="U568" i="8" s="1"/>
  <c r="W425" i="8"/>
  <c r="Y425" i="8" s="1"/>
  <c r="U426" i="8" s="1"/>
  <c r="W520" i="8"/>
  <c r="Y520" i="8" s="1"/>
  <c r="U521" i="8" s="1"/>
  <c r="G1096" i="8"/>
  <c r="R64" i="1" s="1"/>
  <c r="G1094" i="8"/>
  <c r="P64" i="1" s="1"/>
  <c r="W479" i="8"/>
  <c r="G472" i="8"/>
  <c r="N69" i="1" s="1"/>
  <c r="M87" i="1"/>
  <c r="K1239" i="8"/>
  <c r="S87" i="1" s="1"/>
  <c r="W298" i="8"/>
  <c r="Y298" i="8" s="1"/>
  <c r="G1331" i="8"/>
  <c r="N51" i="1" s="1"/>
  <c r="G1347" i="8"/>
  <c r="N25" i="1" s="1"/>
  <c r="G934" i="8"/>
  <c r="N88" i="1" s="1"/>
  <c r="Y351" i="8"/>
  <c r="G349" i="8" s="1"/>
  <c r="G347" i="8"/>
  <c r="S57" i="1"/>
  <c r="D82" i="1"/>
  <c r="U858" i="8"/>
  <c r="W858" i="8" s="1"/>
  <c r="Y858" i="8" s="1"/>
  <c r="U859" i="8" s="1"/>
  <c r="W1378" i="8"/>
  <c r="Y1378" i="8" s="1"/>
  <c r="K555" i="8"/>
  <c r="S68" i="1" s="1"/>
  <c r="K508" i="8"/>
  <c r="S66" i="1" s="1"/>
  <c r="D66" i="1" s="1"/>
  <c r="Y1014" i="8"/>
  <c r="Y125" i="8"/>
  <c r="U126" i="8" s="1"/>
  <c r="W126" i="8" s="1"/>
  <c r="U1362" i="8"/>
  <c r="W288" i="8"/>
  <c r="G281" i="8"/>
  <c r="N35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77" i="8"/>
  <c r="G170" i="8"/>
  <c r="N8" i="1" s="1"/>
  <c r="S89" i="1" l="1"/>
  <c r="O105" i="1" s="1"/>
  <c r="P105" i="1" s="1"/>
  <c r="R1" i="8"/>
  <c r="U490" i="8"/>
  <c r="W490" i="8" s="1"/>
  <c r="Y490" i="8" s="1"/>
  <c r="U491" i="8" s="1"/>
  <c r="W491" i="8" s="1"/>
  <c r="Y491" i="8" s="1"/>
  <c r="U443" i="8"/>
  <c r="W443" i="8" s="1"/>
  <c r="Y443" i="8" s="1"/>
  <c r="U444" i="8" s="1"/>
  <c r="W444" i="8" s="1"/>
  <c r="Y444" i="8" s="1"/>
  <c r="U445" i="8" s="1"/>
  <c r="G824" i="8"/>
  <c r="N61" i="1" s="1"/>
  <c r="W156" i="8"/>
  <c r="Y156" i="8" s="1"/>
  <c r="W505" i="8"/>
  <c r="Y505" i="8" s="1"/>
  <c r="U506" i="8" s="1"/>
  <c r="U239" i="8"/>
  <c r="W239" i="8" s="1"/>
  <c r="Y239" i="8" s="1"/>
  <c r="U240" i="8" s="1"/>
  <c r="W240" i="8" s="1"/>
  <c r="Y240" i="8" s="1"/>
  <c r="U241" i="8" s="1"/>
  <c r="W458" i="8"/>
  <c r="Y458" i="8" s="1"/>
  <c r="U459" i="8" s="1"/>
  <c r="W426" i="8"/>
  <c r="Y426" i="8" s="1"/>
  <c r="U427" i="8" s="1"/>
  <c r="W568" i="8"/>
  <c r="Y568" i="8" s="1"/>
  <c r="U569" i="8" s="1"/>
  <c r="U316" i="8"/>
  <c r="W316" i="8" s="1"/>
  <c r="Y316" i="8" s="1"/>
  <c r="W282" i="8"/>
  <c r="Y282" i="8" s="1"/>
  <c r="U380" i="8"/>
  <c r="W380" i="8" s="1"/>
  <c r="Y380" i="8" s="1"/>
  <c r="G1426" i="8"/>
  <c r="N65" i="1" s="1"/>
  <c r="Y479" i="8"/>
  <c r="G476" i="8" s="1"/>
  <c r="R69" i="1" s="1"/>
  <c r="G474" i="8"/>
  <c r="P69" i="1" s="1"/>
  <c r="W521" i="8"/>
  <c r="Y521" i="8" s="1"/>
  <c r="U522" i="8" s="1"/>
  <c r="W552" i="8"/>
  <c r="Y552" i="8" s="1"/>
  <c r="U553" i="8" s="1"/>
  <c r="U143" i="8"/>
  <c r="W143" i="8" s="1"/>
  <c r="Y143" i="8" s="1"/>
  <c r="G1207" i="8"/>
  <c r="R40" i="1" s="1"/>
  <c r="G1205" i="8"/>
  <c r="P40" i="1" s="1"/>
  <c r="G828" i="8"/>
  <c r="R61" i="1" s="1"/>
  <c r="G826" i="8"/>
  <c r="P61" i="1" s="1"/>
  <c r="W299" i="8"/>
  <c r="Y299" i="8" s="1"/>
  <c r="W300" i="8" s="1"/>
  <c r="Y300" i="8" s="1"/>
  <c r="G1335" i="8"/>
  <c r="R51" i="1" s="1"/>
  <c r="G1333" i="8"/>
  <c r="P51" i="1" s="1"/>
  <c r="G1351" i="8"/>
  <c r="R25" i="1" s="1"/>
  <c r="G1349" i="8"/>
  <c r="P25" i="1" s="1"/>
  <c r="G938" i="8"/>
  <c r="R88" i="1" s="1"/>
  <c r="G936" i="8"/>
  <c r="P88" i="1" s="1"/>
  <c r="O102" i="1"/>
  <c r="P102" i="1" s="1"/>
  <c r="R130" i="1"/>
  <c r="O97" i="1"/>
  <c r="P97" i="1" s="1"/>
  <c r="W397" i="8"/>
  <c r="W859" i="8"/>
  <c r="W1379" i="8"/>
  <c r="Y1379" i="8" s="1"/>
  <c r="Y331" i="8"/>
  <c r="U1015" i="8"/>
  <c r="Y126" i="8"/>
  <c r="U127" i="8" s="1"/>
  <c r="W1362" i="8"/>
  <c r="O100" i="1"/>
  <c r="P100" i="1" s="1"/>
  <c r="O99" i="1"/>
  <c r="Y288" i="8"/>
  <c r="G285" i="8" s="1"/>
  <c r="R35" i="1" s="1"/>
  <c r="G283" i="8"/>
  <c r="P35" i="1" s="1"/>
  <c r="Y177" i="8"/>
  <c r="G174" i="8" s="1"/>
  <c r="R8" i="1" s="1"/>
  <c r="G172" i="8"/>
  <c r="P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S90" i="1" l="1"/>
  <c r="U492" i="8"/>
  <c r="W492" i="8" s="1"/>
  <c r="Y492" i="8" s="1"/>
  <c r="W445" i="8"/>
  <c r="Y445" i="8" s="1"/>
  <c r="W157" i="8"/>
  <c r="Y157" i="8" s="1"/>
  <c r="W459" i="8"/>
  <c r="Y459" i="8" s="1"/>
  <c r="U460" i="8" s="1"/>
  <c r="G234" i="8"/>
  <c r="W241" i="8"/>
  <c r="W506" i="8"/>
  <c r="Y506" i="8" s="1"/>
  <c r="U507" i="8" s="1"/>
  <c r="U144" i="8"/>
  <c r="W144" i="8" s="1"/>
  <c r="Y144" i="8" s="1"/>
  <c r="W522" i="8"/>
  <c r="Y522" i="8" s="1"/>
  <c r="U523" i="8" s="1"/>
  <c r="U381" i="8"/>
  <c r="W381" i="8" s="1"/>
  <c r="Y381" i="8" s="1"/>
  <c r="U317" i="8"/>
  <c r="W317" i="8" s="1"/>
  <c r="Y317" i="8" s="1"/>
  <c r="G663" i="8"/>
  <c r="N58" i="1" s="1"/>
  <c r="G1430" i="8"/>
  <c r="R65" i="1" s="1"/>
  <c r="G1428" i="8"/>
  <c r="P65" i="1" s="1"/>
  <c r="W553" i="8"/>
  <c r="Y553" i="8" s="1"/>
  <c r="U554" i="8" s="1"/>
  <c r="W283" i="8"/>
  <c r="Y283" i="8" s="1"/>
  <c r="W569" i="8"/>
  <c r="Y569" i="8" s="1"/>
  <c r="U570" i="8" s="1"/>
  <c r="W427" i="8"/>
  <c r="Y427" i="8" s="1"/>
  <c r="U428" i="8" s="1"/>
  <c r="W301" i="8"/>
  <c r="Y301" i="8" s="1"/>
  <c r="Y397" i="8"/>
  <c r="Y859" i="8"/>
  <c r="W1380" i="8"/>
  <c r="Y1380" i="8" s="1"/>
  <c r="W1381" i="8" s="1"/>
  <c r="W127" i="8"/>
  <c r="Y127" i="8" s="1"/>
  <c r="W332" i="8"/>
  <c r="W1015" i="8"/>
  <c r="P99" i="1"/>
  <c r="Y1362" i="8"/>
  <c r="O103" i="1"/>
  <c r="U493" i="8" l="1"/>
  <c r="W493" i="8" s="1"/>
  <c r="Y493" i="8" s="1"/>
  <c r="U494" i="8" s="1"/>
  <c r="W494" i="8" s="1"/>
  <c r="Y494" i="8" s="1"/>
  <c r="U446" i="8"/>
  <c r="W446" i="8" s="1"/>
  <c r="Y446" i="8" s="1"/>
  <c r="G445" i="8"/>
  <c r="R57" i="1" s="1"/>
  <c r="W284" i="8"/>
  <c r="Y284" i="8" s="1"/>
  <c r="G950" i="8"/>
  <c r="N67" i="1" s="1"/>
  <c r="G1186" i="8"/>
  <c r="W523" i="8"/>
  <c r="Y523" i="8" s="1"/>
  <c r="U524" i="8" s="1"/>
  <c r="W428" i="8"/>
  <c r="Y428" i="8" s="1"/>
  <c r="W554" i="8"/>
  <c r="Y554" i="8" s="1"/>
  <c r="U555" i="8" s="1"/>
  <c r="U318" i="8"/>
  <c r="W318" i="8" s="1"/>
  <c r="Y318" i="8" s="1"/>
  <c r="U145" i="8"/>
  <c r="W145" i="8" s="1"/>
  <c r="Y145" i="8" s="1"/>
  <c r="W460" i="8"/>
  <c r="Y460" i="8" s="1"/>
  <c r="U461" i="8" s="1"/>
  <c r="W570" i="8"/>
  <c r="Y570" i="8" s="1"/>
  <c r="U571" i="8" s="1"/>
  <c r="U382" i="8"/>
  <c r="W382" i="8" s="1"/>
  <c r="Y382" i="8" s="1"/>
  <c r="W507" i="8"/>
  <c r="Y507" i="8" s="1"/>
  <c r="U508" i="8" s="1"/>
  <c r="W158" i="8"/>
  <c r="Y158" i="8" s="1"/>
  <c r="Y241" i="8"/>
  <c r="G238" i="8" s="1"/>
  <c r="G236" i="8"/>
  <c r="G667" i="8"/>
  <c r="R58" i="1" s="1"/>
  <c r="G665" i="8"/>
  <c r="P58" i="1" s="1"/>
  <c r="W302" i="8"/>
  <c r="Y302" i="8" s="1"/>
  <c r="W398" i="8"/>
  <c r="U860" i="8"/>
  <c r="Y1381" i="8"/>
  <c r="G1380" i="8"/>
  <c r="P75" i="1" s="1"/>
  <c r="Y332" i="8"/>
  <c r="W128" i="8"/>
  <c r="Y1015" i="8"/>
  <c r="U1363" i="8"/>
  <c r="P103" i="1"/>
  <c r="G492" i="8" l="1"/>
  <c r="R18" i="1" s="1"/>
  <c r="U495" i="8"/>
  <c r="W495" i="8" s="1"/>
  <c r="Y495" i="8" s="1"/>
  <c r="U447" i="8"/>
  <c r="W447" i="8" s="1"/>
  <c r="Y447" i="8" s="1"/>
  <c r="U448" i="8" s="1"/>
  <c r="W448" i="8" s="1"/>
  <c r="Y448" i="8" s="1"/>
  <c r="U429" i="8"/>
  <c r="W429" i="8" s="1"/>
  <c r="Y429" i="8" s="1"/>
  <c r="U430" i="8" s="1"/>
  <c r="W430" i="8" s="1"/>
  <c r="Y430" i="8" s="1"/>
  <c r="W159" i="8"/>
  <c r="Y159" i="8" s="1"/>
  <c r="W461" i="8"/>
  <c r="Y461" i="8" s="1"/>
  <c r="U462" i="8" s="1"/>
  <c r="W508" i="8"/>
  <c r="Y508" i="8" s="1"/>
  <c r="U509" i="8" s="1"/>
  <c r="U146" i="8"/>
  <c r="W146" i="8" s="1"/>
  <c r="Y146" i="8" s="1"/>
  <c r="U147" i="8" s="1"/>
  <c r="U383" i="8"/>
  <c r="W383" i="8" s="1"/>
  <c r="Y383" i="8" s="1"/>
  <c r="U319" i="8"/>
  <c r="W319" i="8" s="1"/>
  <c r="Y319" i="8" s="1"/>
  <c r="U320" i="8" s="1"/>
  <c r="W524" i="8"/>
  <c r="Y524" i="8" s="1"/>
  <c r="U525" i="8" s="1"/>
  <c r="W571" i="8"/>
  <c r="Y571" i="8" s="1"/>
  <c r="U572" i="8" s="1"/>
  <c r="W555" i="8"/>
  <c r="Y555" i="8" s="1"/>
  <c r="U556" i="8" s="1"/>
  <c r="G679" i="8"/>
  <c r="N54" i="1" s="1"/>
  <c r="W285" i="8"/>
  <c r="Y285" i="8" s="1"/>
  <c r="W286" i="8" s="1"/>
  <c r="Y286" i="8" s="1"/>
  <c r="G1190" i="8"/>
  <c r="G1188" i="8"/>
  <c r="G1219" i="8"/>
  <c r="N56" i="1" s="1"/>
  <c r="G954" i="8"/>
  <c r="R67" i="1" s="1"/>
  <c r="G952" i="8"/>
  <c r="P67" i="1" s="1"/>
  <c r="G1394" i="8"/>
  <c r="N39" i="1" s="1"/>
  <c r="W303" i="8"/>
  <c r="Y303" i="8" s="1"/>
  <c r="Y398" i="8"/>
  <c r="W860" i="8"/>
  <c r="G856" i="8"/>
  <c r="N73" i="1" s="1"/>
  <c r="W861" i="8"/>
  <c r="Y861" i="8" s="1"/>
  <c r="W1382" i="8"/>
  <c r="Y1382" i="8" s="1"/>
  <c r="W1383" i="8" s="1"/>
  <c r="Y1383" i="8" s="1"/>
  <c r="G1382" i="8"/>
  <c r="R75" i="1" s="1"/>
  <c r="W333" i="8"/>
  <c r="Y128" i="8"/>
  <c r="U1016" i="8"/>
  <c r="W1363" i="8"/>
  <c r="U431" i="8" l="1"/>
  <c r="W431" i="8" s="1"/>
  <c r="Y431" i="8" s="1"/>
  <c r="U432" i="8" s="1"/>
  <c r="W432" i="8" s="1"/>
  <c r="G313" i="8"/>
  <c r="N36" i="1" s="1"/>
  <c r="W320" i="8"/>
  <c r="W462" i="8"/>
  <c r="Y462" i="8" s="1"/>
  <c r="U463" i="8" s="1"/>
  <c r="W525" i="8"/>
  <c r="Y525" i="8" s="1"/>
  <c r="G425" i="8"/>
  <c r="N44" i="1" s="1"/>
  <c r="W556" i="8"/>
  <c r="Y556" i="8" s="1"/>
  <c r="G140" i="8"/>
  <c r="N15" i="1" s="1"/>
  <c r="W147" i="8"/>
  <c r="W572" i="8"/>
  <c r="Y572" i="8" s="1"/>
  <c r="W509" i="8"/>
  <c r="Y509" i="8" s="1"/>
  <c r="U510" i="8" s="1"/>
  <c r="W160" i="8"/>
  <c r="Y160" i="8" s="1"/>
  <c r="G681" i="8"/>
  <c r="P54" i="1" s="1"/>
  <c r="G683" i="8"/>
  <c r="R54" i="1" s="1"/>
  <c r="U384" i="8"/>
  <c r="G377" i="8" s="1"/>
  <c r="N43" i="1" s="1"/>
  <c r="G1235" i="8"/>
  <c r="N87" i="1" s="1"/>
  <c r="G1223" i="8"/>
  <c r="R56" i="1" s="1"/>
  <c r="G1221" i="8"/>
  <c r="P56" i="1" s="1"/>
  <c r="G1283" i="8"/>
  <c r="N42" i="1" s="1"/>
  <c r="G1398" i="8"/>
  <c r="R39" i="1" s="1"/>
  <c r="G1396" i="8"/>
  <c r="P39" i="1" s="1"/>
  <c r="W399" i="8"/>
  <c r="Y399" i="8" s="1"/>
  <c r="Y333" i="8"/>
  <c r="Y860" i="8"/>
  <c r="G860" i="8" s="1"/>
  <c r="R73" i="1" s="1"/>
  <c r="G858" i="8"/>
  <c r="P73" i="1" s="1"/>
  <c r="W129" i="8"/>
  <c r="Y129" i="8" s="1"/>
  <c r="W1016" i="8"/>
  <c r="Y1363" i="8"/>
  <c r="G587" i="8" l="1"/>
  <c r="R81" i="1" s="1"/>
  <c r="U573" i="8"/>
  <c r="W573" i="8" s="1"/>
  <c r="Y573" i="8" s="1"/>
  <c r="U574" i="8" s="1"/>
  <c r="W574" i="8" s="1"/>
  <c r="U557" i="8"/>
  <c r="W557" i="8" s="1"/>
  <c r="Y557" i="8" s="1"/>
  <c r="U558" i="8" s="1"/>
  <c r="W558" i="8" s="1"/>
  <c r="U526" i="8"/>
  <c r="W526" i="8" s="1"/>
  <c r="Y526" i="8" s="1"/>
  <c r="U527" i="8" s="1"/>
  <c r="W527" i="8" s="1"/>
  <c r="W463" i="8"/>
  <c r="Y463" i="8" s="1"/>
  <c r="W161" i="8"/>
  <c r="Y161" i="8" s="1"/>
  <c r="W162" i="8" s="1"/>
  <c r="G760" i="8"/>
  <c r="N82" i="1" s="1"/>
  <c r="G631" i="8"/>
  <c r="N55" i="1" s="1"/>
  <c r="W510" i="8"/>
  <c r="Y510" i="8" s="1"/>
  <c r="U511" i="8" s="1"/>
  <c r="G551" i="8"/>
  <c r="N68" i="1" s="1"/>
  <c r="G520" i="8"/>
  <c r="N33" i="1" s="1"/>
  <c r="G457" i="8"/>
  <c r="N60" i="1" s="1"/>
  <c r="G155" i="8"/>
  <c r="N12" i="1" s="1"/>
  <c r="G567" i="8"/>
  <c r="N84" i="1" s="1"/>
  <c r="G982" i="8"/>
  <c r="N20" i="1" s="1"/>
  <c r="G840" i="8"/>
  <c r="N46" i="1" s="1"/>
  <c r="Y320" i="8"/>
  <c r="G317" i="8" s="1"/>
  <c r="R36" i="1" s="1"/>
  <c r="G315" i="8"/>
  <c r="P36" i="1" s="1"/>
  <c r="W130" i="8"/>
  <c r="Y130" i="8" s="1"/>
  <c r="Y147" i="8"/>
  <c r="G144" i="8" s="1"/>
  <c r="R15" i="1" s="1"/>
  <c r="G142" i="8"/>
  <c r="P15" i="1" s="1"/>
  <c r="Y432" i="8"/>
  <c r="G429" i="8" s="1"/>
  <c r="R44" i="1" s="1"/>
  <c r="G427" i="8"/>
  <c r="P44" i="1" s="1"/>
  <c r="G1287" i="8"/>
  <c r="R42" i="1" s="1"/>
  <c r="G1285" i="8"/>
  <c r="P42" i="1" s="1"/>
  <c r="G1239" i="8"/>
  <c r="R87" i="1" s="1"/>
  <c r="G1237" i="8"/>
  <c r="P87" i="1" s="1"/>
  <c r="W400" i="8"/>
  <c r="G393" i="8"/>
  <c r="W384" i="8"/>
  <c r="W304" i="8"/>
  <c r="G297" i="8"/>
  <c r="W334" i="8"/>
  <c r="Y1016" i="8"/>
  <c r="U1364" i="8"/>
  <c r="U464" i="8" l="1"/>
  <c r="W464" i="8" s="1"/>
  <c r="Y464" i="8" s="1"/>
  <c r="G461" i="8" s="1"/>
  <c r="R60" i="1" s="1"/>
  <c r="W131" i="8"/>
  <c r="Y131" i="8" s="1"/>
  <c r="W511" i="8"/>
  <c r="G504" i="8"/>
  <c r="N66" i="1" s="1"/>
  <c r="G844" i="8"/>
  <c r="R46" i="1" s="1"/>
  <c r="G842" i="8"/>
  <c r="P46" i="1" s="1"/>
  <c r="Y574" i="8"/>
  <c r="G571" i="8" s="1"/>
  <c r="R84" i="1" s="1"/>
  <c r="G569" i="8"/>
  <c r="P84" i="1" s="1"/>
  <c r="G459" i="8"/>
  <c r="P60" i="1" s="1"/>
  <c r="Y558" i="8"/>
  <c r="G555" i="8" s="1"/>
  <c r="R68" i="1" s="1"/>
  <c r="G553" i="8"/>
  <c r="P68" i="1" s="1"/>
  <c r="G635" i="8"/>
  <c r="R55" i="1" s="1"/>
  <c r="G633" i="8"/>
  <c r="P55" i="1" s="1"/>
  <c r="Y384" i="8"/>
  <c r="G381" i="8" s="1"/>
  <c r="R43" i="1" s="1"/>
  <c r="G379" i="8"/>
  <c r="P43" i="1" s="1"/>
  <c r="G986" i="8"/>
  <c r="R20" i="1" s="1"/>
  <c r="G984" i="8"/>
  <c r="P20" i="1" s="1"/>
  <c r="Y162" i="8"/>
  <c r="G159" i="8" s="1"/>
  <c r="R12" i="1" s="1"/>
  <c r="G157" i="8"/>
  <c r="P12" i="1" s="1"/>
  <c r="Y527" i="8"/>
  <c r="G524" i="8" s="1"/>
  <c r="R33" i="1" s="1"/>
  <c r="G522" i="8"/>
  <c r="P33" i="1" s="1"/>
  <c r="G764" i="8"/>
  <c r="R82" i="1" s="1"/>
  <c r="G762" i="8"/>
  <c r="P82" i="1" s="1"/>
  <c r="Y400" i="8"/>
  <c r="G397" i="8" s="1"/>
  <c r="G395" i="8"/>
  <c r="Y304" i="8"/>
  <c r="G301" i="8" s="1"/>
  <c r="G299" i="8"/>
  <c r="Y334" i="8"/>
  <c r="U1017" i="8"/>
  <c r="W1364" i="8"/>
  <c r="G1362" i="8"/>
  <c r="N72" i="1" s="1"/>
  <c r="O98" i="1"/>
  <c r="D13" i="1"/>
  <c r="Y511" i="8" l="1"/>
  <c r="G508" i="8" s="1"/>
  <c r="R66" i="1" s="1"/>
  <c r="G506" i="8"/>
  <c r="P66" i="1" s="1"/>
  <c r="W335" i="8"/>
  <c r="Y335" i="8" s="1"/>
  <c r="G808" i="8"/>
  <c r="N47" i="1" s="1"/>
  <c r="W132" i="8"/>
  <c r="G125" i="8"/>
  <c r="G1029" i="8"/>
  <c r="N50" i="1" s="1"/>
  <c r="G1458" i="8"/>
  <c r="N31" i="1" s="1"/>
  <c r="W1017" i="8"/>
  <c r="Y1364" i="8"/>
  <c r="G1364" i="8"/>
  <c r="P72" i="1" s="1"/>
  <c r="P98" i="1"/>
  <c r="W336" i="8" l="1"/>
  <c r="G329" i="8"/>
  <c r="N41" i="1" s="1"/>
  <c r="Y132" i="8"/>
  <c r="G129" i="8" s="1"/>
  <c r="G127" i="8"/>
  <c r="G1033" i="8"/>
  <c r="R50" i="1" s="1"/>
  <c r="G1031" i="8"/>
  <c r="P50" i="1" s="1"/>
  <c r="G812" i="8"/>
  <c r="R47" i="1" s="1"/>
  <c r="G810" i="8"/>
  <c r="P47" i="1" s="1"/>
  <c r="G1462" i="8"/>
  <c r="R31" i="1" s="1"/>
  <c r="G1460" i="8"/>
  <c r="P31" i="1" s="1"/>
  <c r="Y1017" i="8"/>
  <c r="W1365" i="8"/>
  <c r="Y1365" i="8" s="1"/>
  <c r="W1366" i="8" s="1"/>
  <c r="Y1366" i="8" s="1"/>
  <c r="W1367" i="8" s="1"/>
  <c r="Y1367" i="8" s="1"/>
  <c r="G1366" i="8"/>
  <c r="R72" i="1" s="1"/>
  <c r="Y336" i="8" l="1"/>
  <c r="G333" i="8" s="1"/>
  <c r="R41" i="1" s="1"/>
  <c r="G331" i="8"/>
  <c r="P41" i="1" s="1"/>
  <c r="U1018" i="8"/>
  <c r="D48" i="1"/>
  <c r="D46" i="1"/>
  <c r="D49" i="1"/>
  <c r="D76" i="1"/>
  <c r="O101" i="1"/>
  <c r="O104" i="1"/>
  <c r="P101" i="1" l="1"/>
  <c r="W1018" i="8"/>
  <c r="P104" i="1"/>
  <c r="Y1018" i="8" l="1"/>
  <c r="U1019" i="8" l="1"/>
  <c r="G599" i="8" l="1"/>
  <c r="N29" i="1" s="1"/>
  <c r="Y1019" i="8"/>
  <c r="U1020" i="8" s="1"/>
  <c r="W1020" i="8" s="1"/>
  <c r="G1013" i="8" l="1"/>
  <c r="Y1020" i="8"/>
  <c r="G1017" i="8" s="1"/>
  <c r="G1015" i="8"/>
  <c r="G603" i="8"/>
  <c r="R29" i="1" s="1"/>
  <c r="G601" i="8"/>
  <c r="P29" i="1" s="1"/>
  <c r="W182" i="8" l="1"/>
  <c r="Y182" i="8" s="1"/>
  <c r="W183" i="8" s="1"/>
  <c r="Y183" i="8" s="1"/>
  <c r="W184" i="8" s="1"/>
  <c r="Y184" i="8" s="1"/>
  <c r="W185" i="8" s="1"/>
  <c r="Y185" i="8" s="1"/>
  <c r="W186" i="8" s="1"/>
  <c r="Y186" i="8" s="1"/>
  <c r="W187" i="8" s="1"/>
  <c r="Y187" i="8" s="1"/>
  <c r="W188" i="8" s="1"/>
  <c r="Y188" i="8" s="1"/>
  <c r="W189" i="8" s="1"/>
  <c r="Y189" i="8" s="1"/>
  <c r="W190" i="8" s="1"/>
  <c r="Y190" i="8" s="1"/>
  <c r="W191" i="8" s="1"/>
  <c r="Y191" i="8" s="1"/>
  <c r="W192" i="8" s="1"/>
  <c r="Y192" i="8" s="1"/>
  <c r="G186" i="8" l="1"/>
  <c r="N86" i="1" s="1"/>
  <c r="W193" i="8"/>
  <c r="G188" i="8" l="1"/>
  <c r="P86" i="1" s="1"/>
  <c r="Y193" i="8"/>
  <c r="G190" i="8" s="1"/>
  <c r="R86" i="1" s="1"/>
  <c r="O106" i="1" l="1"/>
  <c r="D60" i="1"/>
  <c r="D90" i="1" s="1"/>
  <c r="S92" i="1"/>
  <c r="T99" i="1" s="1"/>
  <c r="P106" i="1" l="1"/>
  <c r="G60" i="8" l="1"/>
  <c r="N14" i="1" s="1"/>
  <c r="N90" i="1" s="1"/>
  <c r="W56" i="8"/>
  <c r="G62" i="8" s="1"/>
  <c r="P14" i="1" s="1"/>
  <c r="P90" i="1" s="1"/>
  <c r="Y56" i="8"/>
  <c r="G64" i="8" s="1"/>
  <c r="R14" i="1" s="1"/>
  <c r="R90" i="1" s="1"/>
  <c r="W58" i="8" l="1"/>
  <c r="Y58" i="8" s="1"/>
  <c r="W59" i="8" s="1"/>
  <c r="Y59" i="8" s="1"/>
  <c r="W60" i="8" s="1"/>
  <c r="Y60" i="8" s="1"/>
  <c r="W61" i="8" s="1"/>
  <c r="Y61" i="8" s="1"/>
  <c r="W62" i="8" s="1"/>
  <c r="Y62" i="8" s="1"/>
  <c r="W63" i="8" s="1"/>
  <c r="Y63" i="8" s="1"/>
  <c r="W64" i="8" s="1"/>
  <c r="Y64" i="8" s="1"/>
  <c r="W65" i="8" s="1"/>
  <c r="Y65" i="8" s="1"/>
  <c r="W66" i="8" s="1"/>
  <c r="Y66" i="8" s="1"/>
  <c r="W67" i="8" s="1"/>
  <c r="Y67" i="8" s="1"/>
</calcChain>
</file>

<file path=xl/comments1.xml><?xml version="1.0" encoding="utf-8"?>
<comments xmlns="http://schemas.openxmlformats.org/spreadsheetml/2006/main">
  <authors>
    <author>cc</author>
  </authors>
  <commentList>
    <comment ref="V12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1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18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K32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3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4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5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3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5000
imran  5000  22/5</t>
        </r>
      </text>
    </comment>
    <comment ref="U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2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22 / 5  4500 imran</t>
        </r>
      </text>
    </comment>
    <comment ref="U44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5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8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5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V517" authorId="0" shapeId="0">
      <text>
        <r>
          <rPr>
            <sz val="9"/>
            <color indexed="81"/>
            <rFont val="Tahoma"/>
            <family val="2"/>
          </rPr>
          <t xml:space="preserve">Shahbaz sunay salary advance as he resigne without permission his advance remaining and adjust in imran engr advance
</t>
        </r>
      </text>
    </comment>
    <comment ref="U51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554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8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9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1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4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4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5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9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376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</commentList>
</comments>
</file>

<file path=xl/sharedStrings.xml><?xml version="1.0" encoding="utf-8"?>
<sst xmlns="http://schemas.openxmlformats.org/spreadsheetml/2006/main" count="5614" uniqueCount="205">
  <si>
    <t>Name</t>
  </si>
  <si>
    <t>Salary</t>
  </si>
  <si>
    <t>Total</t>
  </si>
  <si>
    <t>Mr.Nadeem Iqbal</t>
  </si>
  <si>
    <t>Mr. Abid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</si>
  <si>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</si>
  <si>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</si>
  <si>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</si>
  <si>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</si>
  <si>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</si>
  <si>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</si>
  <si>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</si>
  <si>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</si>
  <si>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</si>
  <si>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</si>
  <si>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</si>
  <si>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Iftikhar</t>
  </si>
  <si>
    <t>Iftikhar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</si>
  <si>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</si>
  <si>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</si>
  <si>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</si>
  <si>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</si>
  <si>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</si>
  <si>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</si>
  <si>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</si>
  <si>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</si>
  <si>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</si>
  <si>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</si>
  <si>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</si>
  <si>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</si>
  <si>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</si>
  <si>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</si>
  <si>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</si>
  <si>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</si>
  <si>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</si>
  <si>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</si>
  <si>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</si>
  <si>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</si>
  <si>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</si>
  <si>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</si>
  <si>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</si>
  <si>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</si>
  <si>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</si>
  <si>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</si>
  <si>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</si>
  <si>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</si>
  <si>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</si>
  <si>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</si>
  <si>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</si>
  <si>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</si>
  <si>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</si>
  <si>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</si>
  <si>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</si>
  <si>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</si>
  <si>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</si>
  <si>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</si>
  <si>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</si>
  <si>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</si>
  <si>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</si>
  <si>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</si>
  <si>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</si>
  <si>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</si>
  <si>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</si>
  <si>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</si>
  <si>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</si>
  <si>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</si>
  <si>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</si>
  <si>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</si>
  <si>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</si>
  <si>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</si>
  <si>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</si>
  <si>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</si>
  <si>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</si>
  <si>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</si>
  <si>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</si>
  <si>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</si>
  <si>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</si>
  <si>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</si>
  <si>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</si>
  <si>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</si>
  <si>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</si>
  <si>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</si>
  <si>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</si>
  <si>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</si>
  <si>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</si>
  <si>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</si>
  <si>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</si>
  <si>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</si>
  <si>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</si>
  <si>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</si>
  <si>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</si>
  <si>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</si>
  <si>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</si>
  <si>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</si>
  <si>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</si>
  <si>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</si>
  <si>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</si>
  <si>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</si>
  <si>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</si>
  <si>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</si>
  <si>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</si>
  <si>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</si>
  <si>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</si>
  <si>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</si>
  <si>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</si>
  <si>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</si>
  <si>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</si>
  <si>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</si>
  <si>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</si>
  <si>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</si>
  <si>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</si>
  <si>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</si>
  <si>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</si>
  <si>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</si>
  <si>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</si>
  <si>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</si>
  <si>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</si>
  <si>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</si>
  <si>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</si>
  <si>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</si>
  <si>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</si>
  <si>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Aqeel Ahmed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</si>
  <si>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</si>
  <si>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</si>
  <si>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</si>
  <si>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</si>
  <si>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</si>
  <si>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</si>
  <si>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</si>
  <si>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Abdul Lateef</t>
  </si>
  <si>
    <t>Nue MultiPlex Operation &amp; maintenance</t>
  </si>
  <si>
    <t>Suleman Dilawar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</si>
  <si>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</si>
  <si>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</si>
  <si>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</si>
  <si>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</si>
  <si>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</si>
  <si>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</si>
  <si>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</si>
  <si>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</si>
  <si>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</si>
  <si>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</si>
  <si>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</si>
  <si>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Adil (FTC)</t>
  </si>
  <si>
    <t>Noman Hussain</t>
  </si>
  <si>
    <t>Bakhti</t>
  </si>
  <si>
    <t>Salahuddin</t>
  </si>
  <si>
    <t>Imran S/O Feroz</t>
  </si>
  <si>
    <t>A. Lateef</t>
  </si>
  <si>
    <t>Shahid</t>
  </si>
  <si>
    <t>Shadab</t>
  </si>
  <si>
    <t>Arham The Place</t>
  </si>
  <si>
    <t>Abdul Wadood</t>
  </si>
  <si>
    <t>Junaid Saleem</t>
  </si>
  <si>
    <t>Farhan</t>
  </si>
  <si>
    <t>Hasham The Place</t>
  </si>
  <si>
    <t>Asad Technician (the Place)</t>
  </si>
  <si>
    <t>Azeem D/G</t>
  </si>
  <si>
    <t>Zeeshan AC</t>
  </si>
  <si>
    <t>Riaz Driver</t>
  </si>
  <si>
    <t>Ashfaq</t>
  </si>
  <si>
    <t>Nizaqat Hussain</t>
  </si>
  <si>
    <t>Uzair Khan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</si>
  <si>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</si>
  <si>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</si>
  <si>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</si>
  <si>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</si>
  <si>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</si>
  <si>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</si>
  <si>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</si>
  <si>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</si>
  <si>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</si>
  <si>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</si>
  <si>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</si>
  <si>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</si>
  <si>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</si>
  <si>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</si>
  <si>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</si>
  <si>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</si>
  <si>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</si>
  <si>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</si>
  <si>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Sheryar JPMC</t>
  </si>
  <si>
    <t>Zafar Sweeper</t>
  </si>
  <si>
    <t>Rafeeq (Nueplex)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</si>
  <si>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</si>
  <si>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</si>
  <si>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</si>
  <si>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</si>
  <si>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</si>
  <si>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</si>
  <si>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Feb 2020</t>
  </si>
  <si>
    <t>Jan 2019</t>
  </si>
  <si>
    <t>Hamza AC Technicain</t>
  </si>
  <si>
    <t xml:space="preserve"> Ideas Atrium Mall /  Hashmani / Naveed Malik / sindh club</t>
  </si>
  <si>
    <t>Misc sites, ideas, hashmani,sindh n malik</t>
  </si>
  <si>
    <t>S No</t>
  </si>
  <si>
    <t>Employees Names</t>
  </si>
  <si>
    <t>ok</t>
  </si>
  <si>
    <t>jaha</t>
  </si>
  <si>
    <t>fer</t>
  </si>
  <si>
    <t>Receiving</t>
  </si>
  <si>
    <t>Gulzar</t>
  </si>
  <si>
    <t>himself</t>
  </si>
  <si>
    <t>Shahrukh</t>
  </si>
  <si>
    <t>Imran Bhai Engr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</si>
</sst>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i/>
      <sz val="16"/>
      <name val="Book Antiqua"/>
      <family val="1"/>
    </font>
    <font>
      <b/>
      <sz val="16"/>
      <name val="Book Antiqua"/>
      <family val="1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" fillId="0" borderId="0"/>
    <xf numFmtId="9" fontId="47" fillId="0" borderId="0" applyFont="0" applyFill="0" applyBorder="0" applyAlignment="0" applyProtection="0"/>
  </cellStyleXfs>
  <cellXfs count="377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8" fillId="0" borderId="1" xfId="0" applyFont="1" applyBorder="1"/>
    <xf numFmtId="0" fontId="11" fillId="0" borderId="0" xfId="0" applyFont="1"/>
    <xf numFmtId="164" fontId="11" fillId="0" borderId="0" xfId="0" applyNumberFormat="1" applyFont="1"/>
    <xf numFmtId="164" fontId="15" fillId="0" borderId="1" xfId="1" applyNumberFormat="1" applyFont="1" applyFill="1" applyBorder="1"/>
    <xf numFmtId="164" fontId="15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8" fillId="0" borderId="1" xfId="1" applyNumberFormat="1" applyFont="1" applyBorder="1"/>
    <xf numFmtId="164" fontId="17" fillId="0" borderId="1" xfId="1" applyNumberFormat="1" applyFont="1" applyBorder="1"/>
    <xf numFmtId="0" fontId="11" fillId="0" borderId="1" xfId="0" applyFont="1" applyBorder="1"/>
    <xf numFmtId="164" fontId="8" fillId="0" borderId="1" xfId="1" applyNumberFormat="1" applyFont="1" applyBorder="1" applyAlignment="1">
      <alignment horizontal="center"/>
    </xf>
    <xf numFmtId="164" fontId="18" fillId="0" borderId="1" xfId="1" applyNumberFormat="1" applyFont="1" applyBorder="1" applyAlignment="1">
      <alignment vertical="center"/>
    </xf>
    <xf numFmtId="164" fontId="5" fillId="0" borderId="8" xfId="1" applyNumberFormat="1" applyFont="1" applyBorder="1"/>
    <xf numFmtId="164" fontId="15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6" fillId="0" borderId="8" xfId="1" applyNumberFormat="1" applyFont="1" applyBorder="1"/>
    <xf numFmtId="164" fontId="6" fillId="0" borderId="1" xfId="1" applyNumberFormat="1" applyFont="1" applyFill="1" applyBorder="1"/>
    <xf numFmtId="17" fontId="19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164" fontId="11" fillId="0" borderId="0" xfId="1" applyNumberFormat="1" applyFont="1"/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7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7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9" fillId="0" borderId="1" xfId="1" applyNumberFormat="1" applyFont="1" applyBorder="1"/>
    <xf numFmtId="164" fontId="13" fillId="3" borderId="1" xfId="1" applyNumberFormat="1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vertical="center"/>
    </xf>
    <xf numFmtId="0" fontId="12" fillId="4" borderId="23" xfId="0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4" fontId="21" fillId="0" borderId="0" xfId="0" applyNumberFormat="1" applyFont="1" applyFill="1" applyBorder="1" applyAlignment="1">
      <alignment vertical="center"/>
    </xf>
    <xf numFmtId="14" fontId="21" fillId="0" borderId="15" xfId="0" applyNumberFormat="1" applyFont="1" applyFill="1" applyBorder="1" applyAlignment="1">
      <alignment vertical="center"/>
    </xf>
    <xf numFmtId="0" fontId="22" fillId="0" borderId="1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4" fontId="22" fillId="0" borderId="15" xfId="1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left" vertical="center"/>
    </xf>
    <xf numFmtId="0" fontId="21" fillId="0" borderId="15" xfId="0" applyFont="1" applyFill="1" applyBorder="1" applyAlignment="1">
      <alignment vertical="center"/>
    </xf>
    <xf numFmtId="164" fontId="21" fillId="0" borderId="0" xfId="1" applyNumberFormat="1" applyFont="1" applyFill="1" applyBorder="1" applyAlignment="1">
      <alignment vertical="center"/>
    </xf>
    <xf numFmtId="0" fontId="21" fillId="0" borderId="1" xfId="0" applyFont="1" applyFill="1" applyBorder="1" applyAlignment="1">
      <alignment horizontal="right"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164" fontId="21" fillId="0" borderId="1" xfId="0" applyNumberFormat="1" applyFont="1" applyFill="1" applyBorder="1" applyAlignment="1">
      <alignment horizontal="right" vertical="center"/>
    </xf>
    <xf numFmtId="164" fontId="21" fillId="0" borderId="15" xfId="0" applyNumberFormat="1" applyFont="1" applyFill="1" applyBorder="1" applyAlignment="1">
      <alignment horizontal="right" vertical="center"/>
    </xf>
    <xf numFmtId="164" fontId="21" fillId="0" borderId="1" xfId="0" applyNumberFormat="1" applyFont="1" applyFill="1" applyBorder="1" applyAlignment="1">
      <alignment vertical="center"/>
    </xf>
    <xf numFmtId="164" fontId="21" fillId="0" borderId="15" xfId="0" applyNumberFormat="1" applyFont="1" applyFill="1" applyBorder="1" applyAlignment="1">
      <alignment vertical="center"/>
    </xf>
    <xf numFmtId="164" fontId="21" fillId="0" borderId="15" xfId="1" applyNumberFormat="1" applyFont="1" applyFill="1" applyBorder="1" applyAlignment="1">
      <alignment vertical="center"/>
    </xf>
    <xf numFmtId="0" fontId="21" fillId="0" borderId="1" xfId="0" applyFont="1" applyFill="1" applyBorder="1" applyAlignment="1">
      <alignment horizontal="lef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0" fontId="21" fillId="0" borderId="16" xfId="0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17" xfId="0" applyFont="1" applyFill="1" applyBorder="1" applyAlignment="1">
      <alignment vertical="center"/>
    </xf>
    <xf numFmtId="15" fontId="24" fillId="0" borderId="0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vertical="center"/>
    </xf>
    <xf numFmtId="0" fontId="28" fillId="0" borderId="12" xfId="0" applyFont="1" applyFill="1" applyBorder="1" applyAlignment="1">
      <alignment horizontal="center" vertical="center"/>
    </xf>
    <xf numFmtId="14" fontId="26" fillId="0" borderId="14" xfId="0" applyNumberFormat="1" applyFont="1" applyFill="1" applyBorder="1" applyAlignment="1">
      <alignment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 wrapText="1"/>
    </xf>
    <xf numFmtId="0" fontId="27" fillId="0" borderId="15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164" fontId="27" fillId="0" borderId="1" xfId="1" applyNumberFormat="1" applyFont="1" applyFill="1" applyBorder="1" applyAlignment="1">
      <alignment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164" fontId="27" fillId="0" borderId="15" xfId="1" applyNumberFormat="1" applyFont="1" applyFill="1" applyBorder="1" applyAlignment="1">
      <alignment vertical="center"/>
    </xf>
    <xf numFmtId="0" fontId="26" fillId="0" borderId="16" xfId="0" applyFont="1" applyFill="1" applyBorder="1" applyAlignment="1">
      <alignment vertical="center"/>
    </xf>
    <xf numFmtId="0" fontId="26" fillId="0" borderId="13" xfId="0" applyFont="1" applyFill="1" applyBorder="1" applyAlignment="1">
      <alignment vertical="center"/>
    </xf>
    <xf numFmtId="0" fontId="26" fillId="0" borderId="17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7" fillId="0" borderId="8" xfId="1" applyNumberFormat="1" applyFont="1" applyBorder="1"/>
    <xf numFmtId="164" fontId="9" fillId="0" borderId="8" xfId="1" applyNumberFormat="1" applyFont="1" applyBorder="1"/>
    <xf numFmtId="164" fontId="30" fillId="0" borderId="0" xfId="1" applyNumberFormat="1" applyFont="1" applyFill="1" applyAlignment="1">
      <alignment vertical="center"/>
    </xf>
    <xf numFmtId="1" fontId="21" fillId="0" borderId="5" xfId="0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8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horizontal="center" vertical="center"/>
    </xf>
    <xf numFmtId="14" fontId="21" fillId="0" borderId="14" xfId="0" applyNumberFormat="1" applyFont="1" applyFill="1" applyBorder="1" applyAlignment="1">
      <alignment vertical="center"/>
    </xf>
    <xf numFmtId="0" fontId="27" fillId="0" borderId="25" xfId="0" applyFont="1" applyFill="1" applyBorder="1" applyAlignment="1">
      <alignment horizontal="center" vertical="center"/>
    </xf>
    <xf numFmtId="164" fontId="27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5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29" fillId="2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1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64" fontId="32" fillId="0" borderId="1" xfId="1" applyNumberFormat="1" applyFont="1" applyFill="1" applyBorder="1"/>
    <xf numFmtId="0" fontId="21" fillId="0" borderId="0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164" fontId="29" fillId="0" borderId="9" xfId="0" applyNumberFormat="1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6" fillId="0" borderId="22" xfId="0" applyFont="1" applyFill="1" applyBorder="1" applyAlignment="1">
      <alignment vertical="center"/>
    </xf>
    <xf numFmtId="164" fontId="17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164" fontId="29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164" fontId="31" fillId="0" borderId="8" xfId="1" applyNumberFormat="1" applyFont="1" applyBorder="1"/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7" fillId="0" borderId="1" xfId="1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6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7" fillId="12" borderId="1" xfId="0" applyNumberFormat="1" applyFont="1" applyFill="1" applyBorder="1"/>
    <xf numFmtId="164" fontId="21" fillId="0" borderId="0" xfId="0" applyNumberFormat="1" applyFont="1" applyFill="1" applyBorder="1" applyAlignment="1">
      <alignment vertical="center"/>
    </xf>
    <xf numFmtId="1" fontId="36" fillId="0" borderId="5" xfId="0" applyNumberFormat="1" applyFont="1" applyFill="1" applyBorder="1" applyAlignment="1">
      <alignment vertical="center"/>
    </xf>
    <xf numFmtId="164" fontId="19" fillId="0" borderId="1" xfId="1" applyNumberFormat="1" applyFont="1" applyFill="1" applyBorder="1" applyAlignment="1">
      <alignment vertical="center"/>
    </xf>
    <xf numFmtId="164" fontId="32" fillId="0" borderId="1" xfId="1" applyNumberFormat="1" applyFont="1" applyFill="1" applyBorder="1" applyAlignment="1">
      <alignment vertical="center"/>
    </xf>
    <xf numFmtId="164" fontId="37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1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165" fontId="21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1" fillId="0" borderId="0" xfId="0" applyNumberFormat="1" applyFont="1" applyFill="1" applyBorder="1" applyAlignment="1">
      <alignment horizontal="left" vertical="center"/>
    </xf>
    <xf numFmtId="0" fontId="5" fillId="0" borderId="1" xfId="0" applyFont="1" applyBorder="1"/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38" fillId="0" borderId="1" xfId="1" applyNumberFormat="1" applyFont="1" applyBorder="1" applyAlignment="1"/>
    <xf numFmtId="164" fontId="9" fillId="0" borderId="1" xfId="1" quotePrefix="1" applyNumberFormat="1" applyFont="1" applyBorder="1" applyAlignment="1"/>
    <xf numFmtId="164" fontId="17" fillId="0" borderId="8" xfId="0" applyNumberFormat="1" applyFont="1" applyFill="1" applyBorder="1"/>
    <xf numFmtId="164" fontId="3" fillId="0" borderId="8" xfId="0" applyNumberFormat="1" applyFont="1" applyFill="1" applyBorder="1"/>
    <xf numFmtId="164" fontId="32" fillId="2" borderId="1" xfId="1" applyNumberFormat="1" applyFont="1" applyFill="1" applyBorder="1"/>
    <xf numFmtId="0" fontId="10" fillId="0" borderId="0" xfId="0" applyFont="1" applyFill="1" applyBorder="1" applyAlignment="1"/>
    <xf numFmtId="164" fontId="10" fillId="0" borderId="0" xfId="1" applyNumberFormat="1" applyFont="1" applyFill="1" applyBorder="1" applyAlignment="1"/>
    <xf numFmtId="164" fontId="5" fillId="0" borderId="1" xfId="1" applyNumberFormat="1" applyFont="1" applyBorder="1"/>
    <xf numFmtId="164" fontId="18" fillId="0" borderId="1" xfId="1" applyNumberFormat="1" applyFont="1" applyBorder="1"/>
    <xf numFmtId="164" fontId="0" fillId="0" borderId="1" xfId="1" applyNumberFormat="1" applyFont="1" applyBorder="1" applyAlignment="1">
      <alignment horizontal="left"/>
    </xf>
    <xf numFmtId="0" fontId="39" fillId="2" borderId="9" xfId="0" applyFont="1" applyFill="1" applyBorder="1" applyAlignment="1">
      <alignment vertical="center" textRotation="90"/>
    </xf>
    <xf numFmtId="164" fontId="39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0" fillId="0" borderId="1" xfId="1" applyNumberFormat="1" applyFont="1" applyBorder="1"/>
    <xf numFmtId="164" fontId="1" fillId="0" borderId="1" xfId="1" applyNumberFormat="1" applyFont="1" applyBorder="1"/>
    <xf numFmtId="164" fontId="39" fillId="0" borderId="1" xfId="1" applyNumberFormat="1" applyFont="1" applyBorder="1"/>
    <xf numFmtId="0" fontId="39" fillId="0" borderId="1" xfId="0" applyFont="1" applyFill="1" applyBorder="1" applyAlignment="1">
      <alignment vertical="center" textRotation="90"/>
    </xf>
    <xf numFmtId="164" fontId="41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7" fillId="0" borderId="0" xfId="1" applyNumberFormat="1" applyFont="1"/>
    <xf numFmtId="164" fontId="22" fillId="8" borderId="0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9" xfId="0" applyNumberFormat="1" applyFont="1" applyFill="1" applyBorder="1" applyAlignment="1">
      <alignment horizontal="center" vertical="center"/>
    </xf>
    <xf numFmtId="164" fontId="17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7" fillId="0" borderId="9" xfId="0" applyNumberFormat="1" applyFont="1" applyFill="1" applyBorder="1" applyAlignment="1">
      <alignment vertical="center"/>
    </xf>
    <xf numFmtId="164" fontId="6" fillId="0" borderId="8" xfId="1" applyNumberFormat="1" applyFont="1" applyFill="1" applyBorder="1" applyAlignment="1">
      <alignment horizontal="center"/>
    </xf>
    <xf numFmtId="164" fontId="17" fillId="0" borderId="8" xfId="1" applyNumberFormat="1" applyFont="1" applyFill="1" applyBorder="1"/>
    <xf numFmtId="164" fontId="6" fillId="0" borderId="8" xfId="1" applyNumberFormat="1" applyFont="1" applyFill="1" applyBorder="1"/>
    <xf numFmtId="164" fontId="7" fillId="0" borderId="8" xfId="1" applyNumberFormat="1" applyFont="1" applyFill="1" applyBorder="1"/>
    <xf numFmtId="164" fontId="7" fillId="0" borderId="8" xfId="0" applyNumberFormat="1" applyFont="1" applyFill="1" applyBorder="1" applyAlignment="1">
      <alignment horizontal="center" vertical="center"/>
    </xf>
    <xf numFmtId="0" fontId="17" fillId="0" borderId="1" xfId="0" applyFont="1" applyFill="1" applyBorder="1"/>
    <xf numFmtId="0" fontId="21" fillId="15" borderId="5" xfId="0" applyFont="1" applyFill="1" applyBorder="1" applyAlignment="1">
      <alignment vertical="center"/>
    </xf>
    <xf numFmtId="0" fontId="9" fillId="0" borderId="1" xfId="0" applyFont="1" applyFill="1" applyBorder="1"/>
    <xf numFmtId="0" fontId="39" fillId="0" borderId="1" xfId="0" applyFont="1" applyBorder="1"/>
    <xf numFmtId="164" fontId="44" fillId="0" borderId="1" xfId="0" applyNumberFormat="1" applyFont="1" applyBorder="1"/>
    <xf numFmtId="0" fontId="39" fillId="0" borderId="1" xfId="0" applyFont="1" applyBorder="1" applyAlignment="1">
      <alignment horizontal="right"/>
    </xf>
    <xf numFmtId="0" fontId="21" fillId="10" borderId="0" xfId="0" applyFont="1" applyFill="1" applyBorder="1" applyAlignment="1">
      <alignment vertical="center"/>
    </xf>
    <xf numFmtId="164" fontId="0" fillId="0" borderId="0" xfId="0" applyNumberFormat="1" applyFill="1"/>
    <xf numFmtId="164" fontId="21" fillId="0" borderId="5" xfId="1" applyNumberFormat="1" applyFont="1" applyFill="1" applyBorder="1" applyAlignment="1">
      <alignment vertical="center"/>
    </xf>
    <xf numFmtId="0" fontId="21" fillId="17" borderId="5" xfId="0" applyFont="1" applyFill="1" applyBorder="1" applyAlignment="1">
      <alignment vertical="center"/>
    </xf>
    <xf numFmtId="0" fontId="21" fillId="0" borderId="27" xfId="0" applyFont="1" applyFill="1" applyBorder="1" applyAlignment="1">
      <alignment vertical="center"/>
    </xf>
    <xf numFmtId="14" fontId="21" fillId="0" borderId="28" xfId="0" applyNumberFormat="1" applyFont="1" applyFill="1" applyBorder="1" applyAlignment="1">
      <alignment vertical="center"/>
    </xf>
    <xf numFmtId="0" fontId="24" fillId="0" borderId="28" xfId="0" applyFont="1" applyFill="1" applyBorder="1" applyAlignment="1">
      <alignment vertical="center"/>
    </xf>
    <xf numFmtId="164" fontId="22" fillId="0" borderId="28" xfId="1" applyNumberFormat="1" applyFont="1" applyFill="1" applyBorder="1" applyAlignment="1">
      <alignment vertical="center"/>
    </xf>
    <xf numFmtId="0" fontId="21" fillId="0" borderId="28" xfId="0" applyFont="1" applyFill="1" applyBorder="1" applyAlignment="1">
      <alignment vertical="center"/>
    </xf>
    <xf numFmtId="0" fontId="22" fillId="0" borderId="28" xfId="0" applyFont="1" applyFill="1" applyBorder="1" applyAlignment="1">
      <alignment horizontal="center" vertical="center"/>
    </xf>
    <xf numFmtId="164" fontId="21" fillId="0" borderId="28" xfId="0" applyNumberFormat="1" applyFont="1" applyFill="1" applyBorder="1" applyAlignment="1">
      <alignment horizontal="right" vertical="center"/>
    </xf>
    <xf numFmtId="164" fontId="21" fillId="0" borderId="28" xfId="0" applyNumberFormat="1" applyFont="1" applyFill="1" applyBorder="1" applyAlignment="1">
      <alignment vertical="center"/>
    </xf>
    <xf numFmtId="164" fontId="21" fillId="0" borderId="28" xfId="1" applyNumberFormat="1" applyFont="1" applyFill="1" applyBorder="1" applyAlignment="1">
      <alignment vertical="center"/>
    </xf>
    <xf numFmtId="164" fontId="22" fillId="0" borderId="28" xfId="0" applyNumberFormat="1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0" fontId="21" fillId="0" borderId="23" xfId="0" applyFont="1" applyFill="1" applyBorder="1" applyAlignment="1">
      <alignment vertical="center"/>
    </xf>
    <xf numFmtId="164" fontId="17" fillId="10" borderId="1" xfId="0" applyNumberFormat="1" applyFont="1" applyFill="1" applyBorder="1"/>
    <xf numFmtId="14" fontId="0" fillId="0" borderId="0" xfId="0" applyNumberFormat="1"/>
    <xf numFmtId="0" fontId="45" fillId="0" borderId="0" xfId="0" applyFont="1"/>
    <xf numFmtId="0" fontId="21" fillId="18" borderId="5" xfId="0" applyFont="1" applyFill="1" applyBorder="1" applyAlignment="1">
      <alignment vertical="center"/>
    </xf>
    <xf numFmtId="0" fontId="46" fillId="0" borderId="1" xfId="0" applyFont="1" applyFill="1" applyBorder="1"/>
    <xf numFmtId="0" fontId="3" fillId="0" borderId="1" xfId="0" applyFont="1" applyBorder="1" applyAlignment="1"/>
    <xf numFmtId="0" fontId="0" fillId="0" borderId="1" xfId="0" applyBorder="1" applyAlignment="1"/>
    <xf numFmtId="164" fontId="40" fillId="0" borderId="1" xfId="0" applyNumberFormat="1" applyFont="1" applyFill="1" applyBorder="1"/>
    <xf numFmtId="164" fontId="3" fillId="0" borderId="1" xfId="0" applyNumberFormat="1" applyFont="1" applyFill="1" applyBorder="1"/>
    <xf numFmtId="0" fontId="39" fillId="9" borderId="1" xfId="0" applyFont="1" applyFill="1" applyBorder="1"/>
    <xf numFmtId="0" fontId="7" fillId="9" borderId="1" xfId="0" applyFont="1" applyFill="1" applyBorder="1"/>
    <xf numFmtId="0" fontId="16" fillId="9" borderId="1" xfId="0" applyFont="1" applyFill="1" applyBorder="1"/>
    <xf numFmtId="0" fontId="9" fillId="9" borderId="1" xfId="0" applyFont="1" applyFill="1" applyBorder="1"/>
    <xf numFmtId="0" fontId="39" fillId="0" borderId="22" xfId="0" applyFont="1" applyBorder="1" applyAlignment="1">
      <alignment horizontal="right"/>
    </xf>
    <xf numFmtId="164" fontId="44" fillId="0" borderId="22" xfId="0" applyNumberFormat="1" applyFont="1" applyBorder="1"/>
    <xf numFmtId="0" fontId="17" fillId="9" borderId="1" xfId="0" applyFont="1" applyFill="1" applyBorder="1"/>
    <xf numFmtId="164" fontId="3" fillId="0" borderId="1" xfId="1" applyNumberFormat="1" applyFont="1" applyBorder="1" applyAlignment="1">
      <alignment horizontal="left" vertical="top" wrapText="1"/>
    </xf>
    <xf numFmtId="0" fontId="26" fillId="19" borderId="1" xfId="0" applyFont="1" applyFill="1" applyBorder="1" applyAlignment="1">
      <alignment vertical="center"/>
    </xf>
    <xf numFmtId="0" fontId="21" fillId="19" borderId="5" xfId="0" applyFont="1" applyFill="1" applyBorder="1" applyAlignment="1">
      <alignment vertical="center"/>
    </xf>
    <xf numFmtId="0" fontId="33" fillId="7" borderId="5" xfId="0" applyFont="1" applyFill="1" applyBorder="1" applyAlignment="1"/>
    <xf numFmtId="0" fontId="33" fillId="7" borderId="26" xfId="0" applyFont="1" applyFill="1" applyBorder="1" applyAlignment="1"/>
    <xf numFmtId="0" fontId="33" fillId="7" borderId="6" xfId="0" applyFont="1" applyFill="1" applyBorder="1" applyAlignment="1"/>
    <xf numFmtId="0" fontId="48" fillId="3" borderId="1" xfId="0" applyFont="1" applyFill="1" applyBorder="1" applyAlignment="1">
      <alignment horizontal="center" vertical="center" wrapText="1"/>
    </xf>
    <xf numFmtId="0" fontId="49" fillId="3" borderId="1" xfId="0" applyFont="1" applyFill="1" applyBorder="1" applyAlignment="1">
      <alignment horizontal="center" vertical="center" wrapText="1"/>
    </xf>
    <xf numFmtId="164" fontId="49" fillId="3" borderId="1" xfId="1" applyNumberFormat="1" applyFont="1" applyFill="1" applyBorder="1" applyAlignment="1">
      <alignment horizontal="center" vertical="center" wrapText="1"/>
    </xf>
    <xf numFmtId="9" fontId="49" fillId="3" borderId="1" xfId="3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/>
    <xf numFmtId="164" fontId="3" fillId="0" borderId="1" xfId="1" applyNumberFormat="1" applyFont="1" applyBorder="1" applyAlignment="1"/>
    <xf numFmtId="14" fontId="5" fillId="0" borderId="5" xfId="0" applyNumberFormat="1" applyFont="1" applyBorder="1" applyAlignment="1">
      <alignment horizontal="center"/>
    </xf>
    <xf numFmtId="14" fontId="5" fillId="0" borderId="26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64" fontId="9" fillId="0" borderId="8" xfId="1" applyNumberFormat="1" applyFont="1" applyBorder="1" applyAlignment="1">
      <alignment horizontal="center"/>
    </xf>
    <xf numFmtId="164" fontId="8" fillId="0" borderId="1" xfId="1" applyNumberFormat="1" applyFont="1" applyBorder="1" applyAlignment="1">
      <alignment horizontal="right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2" xfId="0" applyFont="1" applyFill="1" applyBorder="1" applyAlignment="1">
      <alignment horizontal="right" vertical="center"/>
    </xf>
    <xf numFmtId="0" fontId="12" fillId="4" borderId="21" xfId="0" applyFont="1" applyFill="1" applyBorder="1" applyAlignment="1">
      <alignment horizontal="right" vertical="center"/>
    </xf>
    <xf numFmtId="0" fontId="12" fillId="4" borderId="22" xfId="0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27" fillId="0" borderId="20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/>
    </xf>
    <xf numFmtId="0" fontId="25" fillId="5" borderId="5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20" fillId="14" borderId="10" xfId="0" applyFont="1" applyFill="1" applyBorder="1" applyAlignment="1">
      <alignment horizontal="center" vertical="center"/>
    </xf>
    <xf numFmtId="0" fontId="20" fillId="14" borderId="11" xfId="0" applyFont="1" applyFill="1" applyBorder="1" applyAlignment="1">
      <alignment horizontal="center" vertical="center"/>
    </xf>
    <xf numFmtId="0" fontId="20" fillId="14" borderId="12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20" fillId="8" borderId="11" xfId="0" applyFont="1" applyFill="1" applyBorder="1" applyAlignment="1">
      <alignment horizontal="center" vertical="center"/>
    </xf>
    <xf numFmtId="0" fontId="20" fillId="8" borderId="12" xfId="0" applyFont="1" applyFill="1" applyBorder="1" applyAlignment="1">
      <alignment horizontal="center" vertical="center"/>
    </xf>
    <xf numFmtId="0" fontId="20" fillId="16" borderId="10" xfId="0" applyFont="1" applyFill="1" applyBorder="1" applyAlignment="1">
      <alignment horizontal="center" vertical="center"/>
    </xf>
    <xf numFmtId="0" fontId="20" fillId="16" borderId="11" xfId="0" applyFont="1" applyFill="1" applyBorder="1" applyAlignment="1">
      <alignment horizontal="center" vertical="center"/>
    </xf>
    <xf numFmtId="0" fontId="20" fillId="16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0" fontId="20" fillId="17" borderId="10" xfId="0" applyFont="1" applyFill="1" applyBorder="1" applyAlignment="1">
      <alignment horizontal="center" vertical="center"/>
    </xf>
    <xf numFmtId="0" fontId="20" fillId="17" borderId="11" xfId="0" applyFont="1" applyFill="1" applyBorder="1" applyAlignment="1">
      <alignment horizontal="center" vertical="center"/>
    </xf>
    <xf numFmtId="0" fontId="20" fillId="17" borderId="1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/>
    </xf>
    <xf numFmtId="0" fontId="20" fillId="9" borderId="3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22" fillId="0" borderId="26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/>
    </xf>
    <xf numFmtId="0" fontId="20" fillId="10" borderId="11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 vertical="center"/>
    </xf>
    <xf numFmtId="0" fontId="20" fillId="15" borderId="10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12" xfId="0" applyFont="1" applyFill="1" applyBorder="1" applyAlignment="1">
      <alignment horizontal="center" vertical="center"/>
    </xf>
    <xf numFmtId="0" fontId="20" fillId="11" borderId="10" xfId="0" applyFont="1" applyFill="1" applyBorder="1" applyAlignment="1">
      <alignment horizontal="center" vertical="center"/>
    </xf>
    <xf numFmtId="0" fontId="20" fillId="11" borderId="11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 vertical="center"/>
    </xf>
    <xf numFmtId="0" fontId="20" fillId="13" borderId="10" xfId="0" applyFont="1" applyFill="1" applyBorder="1" applyAlignment="1">
      <alignment horizontal="center" vertical="center"/>
    </xf>
    <xf numFmtId="0" fontId="20" fillId="13" borderId="11" xfId="0" applyFont="1" applyFill="1" applyBorder="1" applyAlignment="1">
      <alignment horizontal="center" vertical="center"/>
    </xf>
    <xf numFmtId="0" fontId="20" fillId="13" borderId="12" xfId="0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7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1" fillId="0" borderId="0" xfId="0" applyFont="1" applyFill="1" applyBorder="1" applyAlignment="1">
      <alignment horizontal="center" vertical="center"/>
    </xf>
    <xf numFmtId="0" fontId="20" fillId="18" borderId="10" xfId="0" applyFont="1" applyFill="1" applyBorder="1" applyAlignment="1">
      <alignment horizontal="center" vertical="center"/>
    </xf>
    <xf numFmtId="0" fontId="20" fillId="18" borderId="11" xfId="0" applyFont="1" applyFill="1" applyBorder="1" applyAlignment="1">
      <alignment horizontal="center" vertical="center"/>
    </xf>
    <xf numFmtId="0" fontId="20" fillId="18" borderId="12" xfId="0" applyFont="1" applyFill="1" applyBorder="1" applyAlignment="1">
      <alignment horizontal="center" vertical="center"/>
    </xf>
    <xf numFmtId="17" fontId="42" fillId="0" borderId="22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39" fillId="0" borderId="1" xfId="0" applyFont="1" applyBorder="1" applyAlignment="1">
      <alignment horizontal="right"/>
    </xf>
    <xf numFmtId="17" fontId="42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285751</xdr:colOff>
      <xdr:row>2</xdr:row>
      <xdr:rowOff>1248833</xdr:rowOff>
    </xdr:from>
    <xdr:to>
      <xdr:col>22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22</xdr:col>
      <xdr:colOff>374651</xdr:colOff>
      <xdr:row>2</xdr:row>
      <xdr:rowOff>670983</xdr:rowOff>
    </xdr:from>
    <xdr:to>
      <xdr:col>25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7"/>
  <sheetViews>
    <sheetView tabSelected="1" view="pageBreakPreview" zoomScaleNormal="90" zoomScaleSheetLayoutView="100" workbookViewId="0">
      <pane ySplit="3" topLeftCell="A61" activePane="bottomLeft" state="frozen"/>
      <selection pane="bottomLeft" activeCell="F90" sqref="F90"/>
    </sheetView>
  </sheetViews>
  <sheetFormatPr defaultRowHeight="13.2" x14ac:dyDescent="0.25"/>
  <cols>
    <col min="1" max="1" width="5" customWidth="1"/>
    <col min="2" max="2" width="40.44140625" style="1" customWidth="1"/>
    <col min="3" max="3" width="9" style="1" hidden="1" customWidth="1"/>
    <col min="4" max="4" width="9.88671875" style="1" hidden="1" customWidth="1"/>
    <col min="5" max="7" width="13.5546875" style="2" customWidth="1"/>
    <col min="8" max="8" width="5.5546875" style="2" customWidth="1"/>
    <col min="9" max="9" width="5.6640625" style="5" customWidth="1"/>
    <col min="10" max="10" width="7.77734375" style="2" customWidth="1"/>
    <col min="11" max="11" width="8.77734375" style="2" customWidth="1"/>
    <col min="12" max="12" width="10" style="2" customWidth="1"/>
    <col min="13" max="13" width="13.5546875" style="2" customWidth="1"/>
    <col min="14" max="14" width="10.77734375" style="2" customWidth="1"/>
    <col min="15" max="15" width="11.21875" style="2" customWidth="1"/>
    <col min="16" max="16" width="10.5546875" style="3" customWidth="1"/>
    <col min="17" max="17" width="9.77734375" style="2" customWidth="1"/>
    <col min="18" max="18" width="11.109375" style="3" customWidth="1"/>
    <col min="19" max="19" width="14.6640625" customWidth="1"/>
    <col min="20" max="20" width="13.109375" bestFit="1" customWidth="1"/>
    <col min="21" max="21" width="15.21875" style="2" customWidth="1"/>
    <col min="22" max="22" width="12.44140625" bestFit="1" customWidth="1"/>
    <col min="23" max="24" width="9.88671875" bestFit="1" customWidth="1"/>
    <col min="25" max="25" width="11.5546875" bestFit="1" customWidth="1"/>
  </cols>
  <sheetData>
    <row r="1" spans="1:20" ht="12.75" customHeight="1" x14ac:dyDescent="0.25">
      <c r="A1" s="298" t="s">
        <v>96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6" t="str">
        <f>'Salary Record'!J1</f>
        <v>March</v>
      </c>
      <c r="Q1" s="296"/>
      <c r="R1" s="296">
        <f>'Salary Record'!K1</f>
        <v>2020</v>
      </c>
      <c r="S1" s="46"/>
    </row>
    <row r="2" spans="1:20" ht="15.6" customHeight="1" x14ac:dyDescent="0.25">
      <c r="A2" s="300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297"/>
      <c r="Q2" s="297"/>
      <c r="R2" s="297"/>
      <c r="S2" s="47"/>
    </row>
    <row r="3" spans="1:20" ht="39.75" customHeight="1" x14ac:dyDescent="0.25">
      <c r="A3" s="285" t="s">
        <v>195</v>
      </c>
      <c r="B3" s="286" t="s">
        <v>196</v>
      </c>
      <c r="C3" s="286"/>
      <c r="D3" s="286"/>
      <c r="E3" s="287" t="s">
        <v>33</v>
      </c>
      <c r="F3" s="288">
        <v>0.6</v>
      </c>
      <c r="G3" s="288" t="s">
        <v>200</v>
      </c>
      <c r="H3" s="49" t="s">
        <v>43</v>
      </c>
      <c r="I3" s="45" t="s">
        <v>44</v>
      </c>
      <c r="J3" s="45" t="s">
        <v>29</v>
      </c>
      <c r="K3" s="45" t="s">
        <v>30</v>
      </c>
      <c r="L3" s="45" t="s">
        <v>31</v>
      </c>
      <c r="M3" s="45" t="s">
        <v>32</v>
      </c>
      <c r="N3" s="45" t="s">
        <v>19</v>
      </c>
      <c r="O3" s="45" t="s">
        <v>23</v>
      </c>
      <c r="P3" s="45" t="s">
        <v>22</v>
      </c>
      <c r="Q3" s="48" t="s">
        <v>24</v>
      </c>
      <c r="R3" s="45" t="s">
        <v>25</v>
      </c>
      <c r="S3" s="45" t="s">
        <v>69</v>
      </c>
    </row>
    <row r="4" spans="1:20" ht="14.4" x14ac:dyDescent="0.3">
      <c r="A4" s="28">
        <v>1</v>
      </c>
      <c r="B4" s="273" t="s">
        <v>9</v>
      </c>
      <c r="C4" s="29"/>
      <c r="D4" s="125">
        <f>E4</f>
        <v>50000</v>
      </c>
      <c r="E4" s="30">
        <v>50000</v>
      </c>
      <c r="F4" s="30">
        <v>0</v>
      </c>
      <c r="G4" s="30"/>
      <c r="H4" s="31"/>
      <c r="I4" s="30"/>
      <c r="J4" s="30"/>
      <c r="K4" s="30"/>
      <c r="L4" s="30"/>
      <c r="M4" s="30"/>
      <c r="N4" s="32"/>
      <c r="O4" s="32"/>
      <c r="P4" s="33"/>
      <c r="Q4" s="32"/>
      <c r="R4" s="33"/>
      <c r="S4" s="40">
        <v>50000</v>
      </c>
    </row>
    <row r="5" spans="1:20" ht="14.4" x14ac:dyDescent="0.3">
      <c r="A5" s="34">
        <v>2</v>
      </c>
      <c r="B5" s="273" t="s">
        <v>3</v>
      </c>
      <c r="C5" s="35"/>
      <c r="D5" s="126">
        <f>E5</f>
        <v>50000</v>
      </c>
      <c r="E5" s="36">
        <v>50000</v>
      </c>
      <c r="F5" s="36">
        <v>0</v>
      </c>
      <c r="G5" s="36"/>
      <c r="H5" s="36"/>
      <c r="I5" s="36"/>
      <c r="J5" s="36"/>
      <c r="K5" s="36"/>
      <c r="L5" s="36"/>
      <c r="M5" s="36"/>
      <c r="N5" s="21"/>
      <c r="O5" s="21"/>
      <c r="P5" s="123"/>
      <c r="Q5" s="21"/>
      <c r="R5" s="123"/>
      <c r="S5" s="40">
        <f>'Salary Record'!K16</f>
        <v>50000</v>
      </c>
    </row>
    <row r="6" spans="1:20" ht="15.6" x14ac:dyDescent="0.3">
      <c r="A6" s="282" t="s">
        <v>113</v>
      </c>
      <c r="B6" s="283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  <c r="Q6" s="283"/>
      <c r="R6" s="283"/>
      <c r="S6" s="284"/>
    </row>
    <row r="7" spans="1:20" ht="15" customHeight="1" x14ac:dyDescent="0.3">
      <c r="A7" s="28">
        <v>1</v>
      </c>
      <c r="B7" s="273" t="s">
        <v>21</v>
      </c>
      <c r="C7" s="302" t="s">
        <v>42</v>
      </c>
      <c r="D7" s="305">
        <f>SUM(S7:S10)</f>
        <v>60000</v>
      </c>
      <c r="E7" s="21">
        <v>10000</v>
      </c>
      <c r="F7" s="36">
        <f>E7</f>
        <v>10000</v>
      </c>
      <c r="G7" s="36"/>
      <c r="H7" s="21"/>
      <c r="I7" s="36"/>
      <c r="J7" s="21"/>
      <c r="K7" s="21"/>
      <c r="L7" s="21"/>
      <c r="M7" s="21"/>
      <c r="N7" s="32"/>
      <c r="O7" s="32"/>
      <c r="P7" s="33"/>
      <c r="Q7" s="32"/>
      <c r="R7" s="33"/>
      <c r="S7" s="40">
        <f>'Salary Record'!K80</f>
        <v>10000</v>
      </c>
    </row>
    <row r="8" spans="1:20" ht="14.4" x14ac:dyDescent="0.3">
      <c r="A8" s="34">
        <v>2</v>
      </c>
      <c r="B8" s="273" t="str">
        <f>'Salary Record'!C167</f>
        <v>Riaz Driver</v>
      </c>
      <c r="C8" s="303"/>
      <c r="D8" s="306"/>
      <c r="E8" s="21">
        <f>'Salary Record'!K166</f>
        <v>20000</v>
      </c>
      <c r="F8" s="36">
        <f>E8</f>
        <v>20000</v>
      </c>
      <c r="G8" s="36"/>
      <c r="H8" s="21">
        <f>'Salary Record'!C172</f>
        <v>0</v>
      </c>
      <c r="I8" s="36">
        <f>'Salary Record'!C173</f>
        <v>0</v>
      </c>
      <c r="J8" s="21">
        <f>'Salary Record'!I171</f>
        <v>0</v>
      </c>
      <c r="K8" s="21">
        <f>'Salary Record'!I170</f>
        <v>31</v>
      </c>
      <c r="L8" s="30">
        <f>'Salary Record'!K171</f>
        <v>0</v>
      </c>
      <c r="M8" s="30">
        <f>'Salary Record'!K172</f>
        <v>20000</v>
      </c>
      <c r="N8" s="13">
        <f>'Salary Record'!G170</f>
        <v>0</v>
      </c>
      <c r="O8" s="32">
        <f>'Salary Record'!G171</f>
        <v>0</v>
      </c>
      <c r="P8" s="33">
        <f>'Salary Record'!G172</f>
        <v>0</v>
      </c>
      <c r="Q8" s="32">
        <f>'Salary Record'!G173</f>
        <v>0</v>
      </c>
      <c r="R8" s="33">
        <f>'Salary Record'!G174</f>
        <v>0</v>
      </c>
      <c r="S8" s="40">
        <f>'Salary Record'!K174</f>
        <v>20000</v>
      </c>
    </row>
    <row r="9" spans="1:20" ht="14.4" x14ac:dyDescent="0.3">
      <c r="A9" s="28">
        <v>3</v>
      </c>
      <c r="B9" s="273" t="s">
        <v>34</v>
      </c>
      <c r="C9" s="303"/>
      <c r="D9" s="306"/>
      <c r="E9" s="21">
        <v>15000</v>
      </c>
      <c r="F9" s="36">
        <f>E9</f>
        <v>15000</v>
      </c>
      <c r="G9" s="36"/>
      <c r="H9" s="21"/>
      <c r="I9" s="36"/>
      <c r="J9" s="21"/>
      <c r="K9" s="21"/>
      <c r="L9" s="21"/>
      <c r="M9" s="21"/>
      <c r="N9" s="32"/>
      <c r="O9" s="32"/>
      <c r="P9" s="33"/>
      <c r="Q9" s="32"/>
      <c r="R9" s="33"/>
      <c r="S9" s="40">
        <f>'Salary Record'!K96</f>
        <v>15000</v>
      </c>
    </row>
    <row r="10" spans="1:20" ht="14.4" x14ac:dyDescent="0.3">
      <c r="A10" s="34">
        <v>4</v>
      </c>
      <c r="B10" s="273" t="s">
        <v>7</v>
      </c>
      <c r="C10" s="304"/>
      <c r="D10" s="307"/>
      <c r="E10" s="21">
        <v>15000</v>
      </c>
      <c r="F10" s="36">
        <f>E10</f>
        <v>15000</v>
      </c>
      <c r="G10" s="36"/>
      <c r="H10" s="21"/>
      <c r="I10" s="36"/>
      <c r="J10" s="21"/>
      <c r="K10" s="21"/>
      <c r="L10" s="21"/>
      <c r="M10" s="21"/>
      <c r="N10" s="32"/>
      <c r="O10" s="32"/>
      <c r="P10" s="33"/>
      <c r="Q10" s="32"/>
      <c r="R10" s="33"/>
      <c r="S10" s="40">
        <f>'Salary Record'!K112</f>
        <v>15000</v>
      </c>
    </row>
    <row r="11" spans="1:20" ht="15.6" x14ac:dyDescent="0.3">
      <c r="A11" s="282" t="s">
        <v>114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4"/>
    </row>
    <row r="12" spans="1:20" ht="14.4" x14ac:dyDescent="0.3">
      <c r="A12" s="34">
        <v>1</v>
      </c>
      <c r="B12" s="273" t="s">
        <v>15</v>
      </c>
      <c r="C12" s="160"/>
      <c r="D12" s="156"/>
      <c r="E12" s="37">
        <f>'Salary Record'!K151</f>
        <v>31000</v>
      </c>
      <c r="F12" s="36">
        <v>0</v>
      </c>
      <c r="G12" s="36"/>
      <c r="H12" s="21">
        <f>'Salary Record'!C157</f>
        <v>0</v>
      </c>
      <c r="I12" s="36">
        <f>'Salary Record'!C158</f>
        <v>0</v>
      </c>
      <c r="J12" s="21">
        <f>'Salary Record'!I156</f>
        <v>0</v>
      </c>
      <c r="K12" s="21">
        <f>'Salary Record'!I155</f>
        <v>31</v>
      </c>
      <c r="L12" s="30">
        <f>'Salary Record'!K156</f>
        <v>0</v>
      </c>
      <c r="M12" s="21">
        <f>'Salary Record'!K157</f>
        <v>31000</v>
      </c>
      <c r="N12" s="13">
        <f>'Salary Record'!G155</f>
        <v>2000</v>
      </c>
      <c r="O12" s="13">
        <f>'Salary Record'!G156</f>
        <v>0</v>
      </c>
      <c r="P12" s="13">
        <f>'Salary Record'!G157</f>
        <v>2000</v>
      </c>
      <c r="Q12" s="13">
        <f>'Salary Record'!G158</f>
        <v>0</v>
      </c>
      <c r="R12" s="13">
        <f>'Salary Record'!G159</f>
        <v>2000</v>
      </c>
      <c r="S12" s="40">
        <f>'Salary Record'!K159</f>
        <v>31000</v>
      </c>
      <c r="T12" s="11"/>
    </row>
    <row r="13" spans="1:20" ht="15" customHeight="1" x14ac:dyDescent="0.3">
      <c r="A13" s="28">
        <v>2</v>
      </c>
      <c r="B13" s="273" t="s">
        <v>20</v>
      </c>
      <c r="C13" s="159" t="s">
        <v>40</v>
      </c>
      <c r="D13" s="154">
        <f>SUM(S13:S44)</f>
        <v>423061.01209677424</v>
      </c>
      <c r="E13" s="21">
        <f>'Salary Record'!K40</f>
        <v>35000</v>
      </c>
      <c r="F13" s="36">
        <v>0</v>
      </c>
      <c r="G13" s="36"/>
      <c r="H13" s="21">
        <f>'Salary Record'!C46</f>
        <v>0</v>
      </c>
      <c r="I13" s="21">
        <f>'Salary Record'!C47</f>
        <v>0</v>
      </c>
      <c r="J13" s="30">
        <f>'Salary Record'!I45</f>
        <v>0</v>
      </c>
      <c r="K13" s="21">
        <f>'Salary Record'!I44</f>
        <v>31</v>
      </c>
      <c r="L13" s="30">
        <f>'Salary Record'!K45</f>
        <v>0</v>
      </c>
      <c r="M13" s="21">
        <f>'Salary Record'!K46</f>
        <v>35000</v>
      </c>
      <c r="N13" s="13">
        <f>'Salary Record'!U40</f>
        <v>0</v>
      </c>
      <c r="O13" s="32">
        <f>'Salary Record'!V40</f>
        <v>0</v>
      </c>
      <c r="P13" s="33">
        <f>'Salary Record'!W40</f>
        <v>0</v>
      </c>
      <c r="Q13" s="33">
        <f>'Salary Record'!X40</f>
        <v>0</v>
      </c>
      <c r="R13" s="33">
        <f>'Salary Record'!Y40</f>
        <v>0</v>
      </c>
      <c r="S13" s="40">
        <f>'Salary Record'!K48</f>
        <v>35000</v>
      </c>
      <c r="T13" s="11"/>
    </row>
    <row r="14" spans="1:20" ht="14.4" x14ac:dyDescent="0.3">
      <c r="A14" s="28">
        <v>4</v>
      </c>
      <c r="B14" s="273" t="str">
        <f>'Salary Record'!C57</f>
        <v>Zafar Sweeper</v>
      </c>
      <c r="C14" s="161"/>
      <c r="D14" s="157"/>
      <c r="E14" s="21">
        <f>'Salary Record'!K56</f>
        <v>6000</v>
      </c>
      <c r="F14" s="37">
        <v>6000</v>
      </c>
      <c r="G14" s="37"/>
      <c r="H14" s="21">
        <f>'Salary Record'!C62</f>
        <v>0</v>
      </c>
      <c r="I14" s="36">
        <f>'Salary Record'!C63</f>
        <v>0</v>
      </c>
      <c r="J14" s="21"/>
      <c r="K14" s="21">
        <f>'Salary Record'!I60</f>
        <v>0</v>
      </c>
      <c r="L14" s="21"/>
      <c r="M14" s="21">
        <f>'Salary Record'!K62</f>
        <v>6000</v>
      </c>
      <c r="N14" s="32">
        <f>'Salary Record'!G60</f>
        <v>0</v>
      </c>
      <c r="O14" s="32">
        <f>'Salary Record'!G61</f>
        <v>0</v>
      </c>
      <c r="P14" s="33" t="str">
        <f>'Salary Record'!G62</f>
        <v/>
      </c>
      <c r="Q14" s="32">
        <f>'Salary Record'!G63</f>
        <v>0</v>
      </c>
      <c r="R14" s="33" t="str">
        <f>'Salary Record'!G64</f>
        <v/>
      </c>
      <c r="S14" s="40">
        <f>'Salary Record'!K64</f>
        <v>6000</v>
      </c>
    </row>
    <row r="15" spans="1:20" ht="14.4" x14ac:dyDescent="0.3">
      <c r="A15" s="34">
        <v>5</v>
      </c>
      <c r="B15" s="274" t="str">
        <f>'Salary Record'!C137</f>
        <v>Bakhti</v>
      </c>
      <c r="C15" s="160"/>
      <c r="D15" s="156"/>
      <c r="E15" s="21">
        <f>'Salary Record'!K136</f>
        <v>16000</v>
      </c>
      <c r="F15" s="37">
        <f>E15</f>
        <v>16000</v>
      </c>
      <c r="G15" s="37"/>
      <c r="H15" s="9">
        <f>'Salary Record'!C142</f>
        <v>0</v>
      </c>
      <c r="I15" s="10">
        <f>'Salary Record'!C143</f>
        <v>0</v>
      </c>
      <c r="J15" s="9">
        <f>'Salary Record'!I141</f>
        <v>0</v>
      </c>
      <c r="K15" s="9">
        <f>'Salary Record'!I140</f>
        <v>31</v>
      </c>
      <c r="L15" s="18">
        <f>'Salary Record'!K141</f>
        <v>0</v>
      </c>
      <c r="M15" s="18">
        <f>'Salary Record'!K142</f>
        <v>16000</v>
      </c>
      <c r="N15" s="19">
        <f>'Salary Record'!G140</f>
        <v>1000</v>
      </c>
      <c r="O15" s="19">
        <f>'Salary Record'!G141</f>
        <v>0</v>
      </c>
      <c r="P15" s="20">
        <f>'Salary Record'!G142</f>
        <v>1000</v>
      </c>
      <c r="Q15" s="19">
        <f>'Salary Record'!G143</f>
        <v>0</v>
      </c>
      <c r="R15" s="20">
        <f>'Salary Record'!G144</f>
        <v>1000</v>
      </c>
      <c r="S15" s="208">
        <f>'Salary Record'!K144</f>
        <v>16000</v>
      </c>
      <c r="T15" s="11"/>
    </row>
    <row r="16" spans="1:20" ht="15.6" x14ac:dyDescent="0.3">
      <c r="A16" s="282" t="s">
        <v>130</v>
      </c>
      <c r="B16" s="283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3"/>
      <c r="N16" s="283"/>
      <c r="O16" s="283"/>
      <c r="P16" s="283"/>
      <c r="Q16" s="283"/>
      <c r="R16" s="283"/>
      <c r="S16" s="284"/>
      <c r="T16" s="11"/>
    </row>
    <row r="17" spans="1:21" ht="15.6" x14ac:dyDescent="0.3">
      <c r="A17" s="28">
        <v>1</v>
      </c>
      <c r="B17" s="275" t="str">
        <f>'Salary Record'!C1073</f>
        <v>Abdul Rafay</v>
      </c>
      <c r="C17" s="153"/>
      <c r="D17" s="131"/>
      <c r="E17" s="13">
        <f>'Salary Record'!K1072</f>
        <v>40000</v>
      </c>
      <c r="F17" s="36">
        <v>29032.258064516125</v>
      </c>
      <c r="G17" s="36"/>
      <c r="H17" s="13">
        <f>'Salary Record'!C1078</f>
        <v>0</v>
      </c>
      <c r="I17" s="38">
        <f>'Salary Record'!C1079</f>
        <v>0</v>
      </c>
      <c r="J17" s="169">
        <f>'Salary Record'!I1077</f>
        <v>20</v>
      </c>
      <c r="K17" s="13">
        <f>'Salary Record'!I1076</f>
        <v>0</v>
      </c>
      <c r="L17" s="30">
        <f>'Salary Record'!K1077</f>
        <v>3225.8064516129029</v>
      </c>
      <c r="M17" s="30">
        <f>'Salary Record'!K1078</f>
        <v>3225.8064516129029</v>
      </c>
      <c r="N17" s="13">
        <f>'Salary Record'!G1076</f>
        <v>0</v>
      </c>
      <c r="O17" s="13">
        <f>'Salary Record'!G1077</f>
        <v>0</v>
      </c>
      <c r="P17" s="33">
        <f>'Salary Record'!G1078</f>
        <v>0</v>
      </c>
      <c r="Q17" s="13">
        <f>'Salary Record'!G1079</f>
        <v>0</v>
      </c>
      <c r="R17" s="33">
        <f>'Salary Record'!G1080</f>
        <v>0</v>
      </c>
      <c r="S17" s="40">
        <f>'Salary Record'!K1080</f>
        <v>3225.8064516129029</v>
      </c>
    </row>
    <row r="18" spans="1:21" ht="15.6" x14ac:dyDescent="0.3">
      <c r="A18" s="28">
        <v>2</v>
      </c>
      <c r="B18" s="275" t="str">
        <f>'Salary Record'!C485</f>
        <v>Shahid</v>
      </c>
      <c r="C18" s="155"/>
      <c r="D18" s="158"/>
      <c r="E18" s="13">
        <f>'Salary Record'!K484</f>
        <v>18000</v>
      </c>
      <c r="F18" s="36">
        <v>13500</v>
      </c>
      <c r="G18" s="36"/>
      <c r="H18" s="13">
        <f>'Salary Record'!C490</f>
        <v>0</v>
      </c>
      <c r="I18" s="38">
        <f>'Salary Record'!C491</f>
        <v>0</v>
      </c>
      <c r="J18" s="169">
        <f>'Salary Record'!I489</f>
        <v>0</v>
      </c>
      <c r="K18" s="13">
        <f>'Salary Record'!I488</f>
        <v>0</v>
      </c>
      <c r="L18" s="30">
        <f>'Salary Record'!K489</f>
        <v>0</v>
      </c>
      <c r="M18" s="21">
        <f>'Salary Record'!K490</f>
        <v>0</v>
      </c>
      <c r="N18" s="13">
        <f>'Salary Record'!G488</f>
        <v>0</v>
      </c>
      <c r="O18" s="13">
        <f>'Salary Record'!G489</f>
        <v>0</v>
      </c>
      <c r="P18" s="33">
        <f>'Salary Record'!G490</f>
        <v>0</v>
      </c>
      <c r="Q18" s="13">
        <f>'Salary Record'!G491</f>
        <v>0</v>
      </c>
      <c r="R18" s="33">
        <f>'Salary Record'!G492</f>
        <v>0</v>
      </c>
      <c r="S18" s="40">
        <f>'Salary Record'!K492</f>
        <v>0</v>
      </c>
    </row>
    <row r="19" spans="1:21" ht="15.6" x14ac:dyDescent="0.3">
      <c r="A19" s="28">
        <v>3</v>
      </c>
      <c r="B19" s="278" t="str">
        <f>'Salary Record'!C1120</f>
        <v>Shadab</v>
      </c>
      <c r="C19" s="155"/>
      <c r="D19" s="158"/>
      <c r="E19" s="13">
        <f>'Salary Record'!K1119</f>
        <v>25000</v>
      </c>
      <c r="F19" s="36">
        <v>18750</v>
      </c>
      <c r="G19" s="36"/>
      <c r="H19" s="13">
        <f>'Salary Record'!C1125</f>
        <v>0</v>
      </c>
      <c r="I19" s="38">
        <f>'Salary Record'!C1126</f>
        <v>0</v>
      </c>
      <c r="J19" s="169">
        <f>'Salary Record'!I1124</f>
        <v>0</v>
      </c>
      <c r="K19" s="13">
        <f>'Salary Record'!I1123</f>
        <v>31</v>
      </c>
      <c r="L19" s="30">
        <f>'Salary Record'!K1124</f>
        <v>0</v>
      </c>
      <c r="M19" s="21">
        <f>'Salary Record'!K1125</f>
        <v>25000</v>
      </c>
      <c r="N19" s="13">
        <f>'Salary Record'!G1123</f>
        <v>0</v>
      </c>
      <c r="O19" s="13">
        <f>'Salary Record'!G1124</f>
        <v>0</v>
      </c>
      <c r="P19" s="33">
        <f>'Salary Record'!G1125</f>
        <v>0</v>
      </c>
      <c r="Q19" s="13">
        <f>'Salary Record'!G1126</f>
        <v>0</v>
      </c>
      <c r="R19" s="33">
        <f>'Salary Record'!G1127</f>
        <v>0</v>
      </c>
      <c r="S19" s="40">
        <f>'Salary Record'!K1127</f>
        <v>25000</v>
      </c>
    </row>
    <row r="20" spans="1:21" ht="14.4" x14ac:dyDescent="0.3">
      <c r="A20" s="28">
        <v>4</v>
      </c>
      <c r="B20" s="273" t="s">
        <v>35</v>
      </c>
      <c r="C20" s="155"/>
      <c r="D20" s="158"/>
      <c r="E20" s="39">
        <f>'Salary Record'!K978</f>
        <v>21000</v>
      </c>
      <c r="F20" s="37">
        <f>11492+12000</f>
        <v>23492</v>
      </c>
      <c r="G20" s="37"/>
      <c r="H20" s="13" t="s">
        <v>197</v>
      </c>
      <c r="I20" s="30" t="s">
        <v>198</v>
      </c>
      <c r="J20" s="39">
        <f>'Salary Record'!I983</f>
        <v>0</v>
      </c>
      <c r="K20" s="39">
        <f>'Salary Record'!I982</f>
        <v>0</v>
      </c>
      <c r="L20" s="30">
        <f>'Salary Record'!K983</f>
        <v>0</v>
      </c>
      <c r="M20" s="30">
        <f>'Salary Record'!K984</f>
        <v>0</v>
      </c>
      <c r="N20" s="13">
        <f>'Salary Record'!G982</f>
        <v>78500</v>
      </c>
      <c r="O20" s="32">
        <f>'Salary Record'!G983</f>
        <v>0</v>
      </c>
      <c r="P20" s="33">
        <f>'Salary Record'!G984</f>
        <v>78500</v>
      </c>
      <c r="Q20" s="32">
        <f>'Salary Record'!G985</f>
        <v>0</v>
      </c>
      <c r="R20" s="33">
        <f>'Salary Record'!G986</f>
        <v>78500</v>
      </c>
      <c r="S20" s="40">
        <f>'Salary Record'!K986</f>
        <v>0</v>
      </c>
    </row>
    <row r="21" spans="1:21" ht="14.4" x14ac:dyDescent="0.3">
      <c r="A21" s="28">
        <v>5</v>
      </c>
      <c r="B21" s="273" t="str">
        <f>'Salary Record'!C789</f>
        <v>Rafeeq (Nueplex)</v>
      </c>
      <c r="C21" s="149"/>
      <c r="D21" s="142"/>
      <c r="E21" s="21">
        <f>'Salary Record'!K788</f>
        <v>15000</v>
      </c>
      <c r="F21" s="36">
        <v>10524.193548387097</v>
      </c>
      <c r="G21" s="36"/>
      <c r="H21" s="21">
        <f>'Salary Record'!C794</f>
        <v>0</v>
      </c>
      <c r="I21" s="36">
        <f>'Salary Record'!C795</f>
        <v>0</v>
      </c>
      <c r="J21" s="21">
        <f>'Salary Record'!I793</f>
        <v>0</v>
      </c>
      <c r="K21" s="21">
        <f>'Salary Record'!I792</f>
        <v>31</v>
      </c>
      <c r="L21" s="30">
        <f>'Salary Record'!K793</f>
        <v>0</v>
      </c>
      <c r="M21" s="21">
        <f>'Salary Record'!K794</f>
        <v>15000</v>
      </c>
      <c r="N21" s="13">
        <f>'Salary Record'!G792</f>
        <v>0</v>
      </c>
      <c r="O21" s="32">
        <f>'Salary Record'!G793</f>
        <v>0</v>
      </c>
      <c r="P21" s="33">
        <f>'Salary Record'!G794</f>
        <v>0</v>
      </c>
      <c r="Q21" s="32">
        <f>'Salary Record'!G795</f>
        <v>0</v>
      </c>
      <c r="R21" s="33">
        <f>'Salary Record'!G796</f>
        <v>0</v>
      </c>
      <c r="S21" s="40">
        <f>'Salary Record'!K796</f>
        <v>15000</v>
      </c>
    </row>
    <row r="22" spans="1:21" ht="14.4" x14ac:dyDescent="0.3">
      <c r="A22" s="28">
        <v>6</v>
      </c>
      <c r="B22" s="273" t="str">
        <f>'Salary Record'!C741</f>
        <v>Junaid Saleem</v>
      </c>
      <c r="C22" s="173"/>
      <c r="D22" s="171"/>
      <c r="E22" s="13">
        <f>'Salary Record'!K740</f>
        <v>15000</v>
      </c>
      <c r="F22" s="36">
        <v>10524.193548387097</v>
      </c>
      <c r="G22" s="36"/>
      <c r="H22" s="13">
        <f>'Salary Record'!C746</f>
        <v>0</v>
      </c>
      <c r="I22" s="38">
        <f>'Salary Record'!C747</f>
        <v>0</v>
      </c>
      <c r="J22" s="13">
        <f>'Salary Record'!I745</f>
        <v>0</v>
      </c>
      <c r="K22" s="13">
        <f>'Salary Record'!I744</f>
        <v>0</v>
      </c>
      <c r="L22" s="30">
        <f>'Salary Record'!K745</f>
        <v>0</v>
      </c>
      <c r="M22" s="30">
        <f>'Salary Record'!K746</f>
        <v>0</v>
      </c>
      <c r="N22" s="13">
        <f>'Salary Record'!G744</f>
        <v>0</v>
      </c>
      <c r="O22" s="13">
        <f>'Salary Record'!G745</f>
        <v>0</v>
      </c>
      <c r="P22" s="33">
        <f>'Salary Record'!G746</f>
        <v>0</v>
      </c>
      <c r="Q22" s="13">
        <f>'Salary Record'!G747</f>
        <v>0</v>
      </c>
      <c r="R22" s="33">
        <f>'Salary Record'!G748</f>
        <v>0</v>
      </c>
      <c r="S22" s="40">
        <f>'Salary Record'!K748</f>
        <v>0</v>
      </c>
    </row>
    <row r="23" spans="1:21" ht="15.6" x14ac:dyDescent="0.3">
      <c r="A23" s="28">
        <v>7</v>
      </c>
      <c r="B23" s="273" t="str">
        <f>'Salary Record'!C963</f>
        <v>Abdul Wadood</v>
      </c>
      <c r="C23" s="173"/>
      <c r="D23" s="171"/>
      <c r="E23" s="21">
        <f>'Salary Record'!K962</f>
        <v>15000</v>
      </c>
      <c r="F23" s="36">
        <v>10887.096774193549</v>
      </c>
      <c r="G23" s="36"/>
      <c r="H23" s="21">
        <f>'Salary Record'!C968</f>
        <v>0</v>
      </c>
      <c r="I23" s="36">
        <f>'Salary Record'!C969</f>
        <v>0</v>
      </c>
      <c r="J23" s="140">
        <f>'Salary Record'!I967</f>
        <v>0</v>
      </c>
      <c r="K23" s="21">
        <f>'Salary Record'!I966</f>
        <v>31</v>
      </c>
      <c r="L23" s="30">
        <f>'Salary Record'!K967</f>
        <v>0</v>
      </c>
      <c r="M23" s="30">
        <f>'Salary Record'!K968</f>
        <v>15000</v>
      </c>
      <c r="N23" s="13">
        <f>'Salary Record'!G966</f>
        <v>0</v>
      </c>
      <c r="O23" s="32">
        <f>'Salary Record'!G967</f>
        <v>0</v>
      </c>
      <c r="P23" s="33">
        <f>'Salary Record'!G968</f>
        <v>0</v>
      </c>
      <c r="Q23" s="32">
        <f>'Salary Record'!G969</f>
        <v>0</v>
      </c>
      <c r="R23" s="33">
        <f>'Salary Record'!G970</f>
        <v>0</v>
      </c>
      <c r="S23" s="40">
        <f>'Salary Record'!K970</f>
        <v>15000</v>
      </c>
    </row>
    <row r="24" spans="1:21" ht="15.6" x14ac:dyDescent="0.3">
      <c r="A24" s="282" t="s">
        <v>127</v>
      </c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4"/>
    </row>
    <row r="25" spans="1:21" ht="14.4" x14ac:dyDescent="0.3">
      <c r="A25" s="28">
        <v>1</v>
      </c>
      <c r="B25" s="275" t="str">
        <f>'Salary Record'!C1344</f>
        <v>Khalid Mansoor</v>
      </c>
      <c r="C25" s="155"/>
      <c r="D25" s="158"/>
      <c r="E25" s="13">
        <f>'Salary Record'!K1343</f>
        <v>25000</v>
      </c>
      <c r="F25" s="36">
        <v>18750</v>
      </c>
      <c r="G25" s="36"/>
      <c r="H25" s="13">
        <f>'Salary Record'!C1349</f>
        <v>0</v>
      </c>
      <c r="I25" s="38">
        <f>'Salary Record'!C1350</f>
        <v>0</v>
      </c>
      <c r="J25" s="13">
        <f>'Salary Record'!I1348</f>
        <v>0</v>
      </c>
      <c r="K25" s="13">
        <f>'Salary Record'!I1347</f>
        <v>31</v>
      </c>
      <c r="L25" s="30">
        <f>'Salary Record'!K1348</f>
        <v>0</v>
      </c>
      <c r="M25" s="21">
        <f>'Salary Record'!K1349</f>
        <v>25000</v>
      </c>
      <c r="N25" s="13">
        <f>'Salary Record'!G1347</f>
        <v>7500</v>
      </c>
      <c r="O25" s="13">
        <f>'Salary Record'!G1348</f>
        <v>0</v>
      </c>
      <c r="P25" s="33">
        <f>'Salary Record'!G1349</f>
        <v>7500</v>
      </c>
      <c r="Q25" s="13">
        <f>'Salary Record'!G1350</f>
        <v>0</v>
      </c>
      <c r="R25" s="33">
        <f>'Salary Record'!G1351</f>
        <v>7500</v>
      </c>
      <c r="S25" s="40">
        <f>'Salary Record'!K1351</f>
        <v>25000</v>
      </c>
      <c r="T25" s="11"/>
    </row>
    <row r="26" spans="1:21" ht="15.6" x14ac:dyDescent="0.3">
      <c r="A26" s="28">
        <v>2</v>
      </c>
      <c r="B26" s="273" t="str">
        <f>'Salary Record'!C869</f>
        <v>Ahsan</v>
      </c>
      <c r="C26" s="153"/>
      <c r="D26" s="131"/>
      <c r="E26" s="39">
        <f>'Salary Record'!K868</f>
        <v>20000</v>
      </c>
      <c r="F26" s="36">
        <v>13548</v>
      </c>
      <c r="G26" s="36"/>
      <c r="H26" s="39">
        <f>'Salary Record'!C874</f>
        <v>0</v>
      </c>
      <c r="I26" s="30">
        <f>'Salary Record'!C875</f>
        <v>0</v>
      </c>
      <c r="J26" s="209">
        <f>'Salary Record'!I873</f>
        <v>0</v>
      </c>
      <c r="K26" s="39">
        <f>'Salary Record'!I872</f>
        <v>31</v>
      </c>
      <c r="L26" s="30">
        <f>'Salary Record'!K873</f>
        <v>0</v>
      </c>
      <c r="M26" s="21">
        <f>'Salary Record'!K874</f>
        <v>20000</v>
      </c>
      <c r="N26" s="13">
        <f>'Salary Record'!G872</f>
        <v>0</v>
      </c>
      <c r="O26" s="32">
        <f>'Salary Record'!G873</f>
        <v>0</v>
      </c>
      <c r="P26" s="33">
        <f>'Salary Record'!G874</f>
        <v>0</v>
      </c>
      <c r="Q26" s="32">
        <f>'Salary Record'!G875</f>
        <v>0</v>
      </c>
      <c r="R26" s="33">
        <f>'Salary Record'!G876</f>
        <v>0</v>
      </c>
      <c r="S26" s="40">
        <f>'Salary Record'!K876</f>
        <v>20000</v>
      </c>
    </row>
    <row r="27" spans="1:21" s="233" customFormat="1" ht="15" customHeight="1" x14ac:dyDescent="0.3">
      <c r="A27" s="28">
        <v>3</v>
      </c>
      <c r="B27" s="273" t="str">
        <f>'Salary Record'!C644</f>
        <v>Asad Technician (the Place)</v>
      </c>
      <c r="C27" s="230"/>
      <c r="D27" s="240"/>
      <c r="E27" s="21">
        <f>'Salary Record'!K643</f>
        <v>18000</v>
      </c>
      <c r="F27" s="36">
        <v>6532.2580645161288</v>
      </c>
      <c r="G27" s="36"/>
      <c r="H27" s="21">
        <f>'Salary Record'!C649</f>
        <v>0</v>
      </c>
      <c r="I27" s="36">
        <f>'Salary Record'!C650</f>
        <v>0</v>
      </c>
      <c r="J27" s="21">
        <f>'Salary Record'!I648</f>
        <v>0</v>
      </c>
      <c r="K27" s="21">
        <f>'Salary Record'!I647</f>
        <v>0</v>
      </c>
      <c r="L27" s="36">
        <f>'Salary Record'!K648</f>
        <v>0</v>
      </c>
      <c r="M27" s="36">
        <f>'Salary Record'!K649</f>
        <v>0</v>
      </c>
      <c r="N27" s="232">
        <f>'Salary Record'!G647</f>
        <v>0</v>
      </c>
      <c r="O27" s="21">
        <f>'Salary Record'!G648</f>
        <v>0</v>
      </c>
      <c r="P27" s="123">
        <f>'Salary Record'!G649</f>
        <v>0</v>
      </c>
      <c r="Q27" s="21">
        <f>'Salary Record'!G650</f>
        <v>0</v>
      </c>
      <c r="R27" s="123">
        <f>'Salary Record'!G651</f>
        <v>0</v>
      </c>
      <c r="S27" s="40">
        <f>'Salary Record'!K651</f>
        <v>0</v>
      </c>
      <c r="T27" s="248"/>
      <c r="U27" s="234"/>
    </row>
    <row r="28" spans="1:21" ht="14.4" x14ac:dyDescent="0.3">
      <c r="A28" s="28">
        <v>4</v>
      </c>
      <c r="B28" s="273" t="str">
        <f>'Salary Record'!C1407</f>
        <v>Khizer Mujeeb</v>
      </c>
      <c r="C28" s="149"/>
      <c r="D28" s="142"/>
      <c r="E28" s="21">
        <f>'Salary Record'!K1406</f>
        <v>22000</v>
      </c>
      <c r="F28" s="36">
        <v>15435.483870967742</v>
      </c>
      <c r="G28" s="36"/>
      <c r="H28" s="21">
        <f>'Salary Record'!C1412</f>
        <v>0</v>
      </c>
      <c r="I28" s="36">
        <f>'Salary Record'!C1413</f>
        <v>0</v>
      </c>
      <c r="J28" s="21">
        <f>'Salary Record'!I1411</f>
        <v>0</v>
      </c>
      <c r="K28" s="21">
        <f>'Salary Record'!I1410</f>
        <v>0</v>
      </c>
      <c r="L28" s="30">
        <f>'Salary Record'!K1411</f>
        <v>0</v>
      </c>
      <c r="M28" s="21">
        <f>'Salary Record'!K1412</f>
        <v>0</v>
      </c>
      <c r="N28" s="13">
        <f>'Salary Record'!G1410</f>
        <v>0</v>
      </c>
      <c r="O28" s="32">
        <f>'Salary Record'!G1411</f>
        <v>0</v>
      </c>
      <c r="P28" s="33">
        <f>'Salary Record'!G1412</f>
        <v>0</v>
      </c>
      <c r="Q28" s="32">
        <f>'Salary Record'!G1413</f>
        <v>0</v>
      </c>
      <c r="R28" s="33">
        <f>'Salary Record'!G1414</f>
        <v>0</v>
      </c>
      <c r="S28" s="40">
        <f>'Salary Record'!K1414</f>
        <v>0</v>
      </c>
    </row>
    <row r="29" spans="1:21" ht="14.4" x14ac:dyDescent="0.3">
      <c r="A29" s="28">
        <v>5</v>
      </c>
      <c r="B29" s="273" t="str">
        <f>'Salary Record'!C596</f>
        <v>Hamza AC Technicain</v>
      </c>
      <c r="C29" s="191"/>
      <c r="D29" s="192"/>
      <c r="E29" s="21">
        <f>'Salary Record'!K595</f>
        <v>18000</v>
      </c>
      <c r="F29" s="36">
        <v>12193.548387096775</v>
      </c>
      <c r="G29" s="36"/>
      <c r="H29" s="21">
        <f>'Salary Record'!C601</f>
        <v>0</v>
      </c>
      <c r="I29" s="36">
        <f>'Salary Record'!C602</f>
        <v>0</v>
      </c>
      <c r="J29" s="21">
        <f>'Salary Record'!I600</f>
        <v>0</v>
      </c>
      <c r="K29" s="21">
        <f>'Salary Record'!I599</f>
        <v>0</v>
      </c>
      <c r="L29" s="30">
        <f>'Salary Record'!K600</f>
        <v>0</v>
      </c>
      <c r="M29" s="30">
        <f>'Salary Record'!K601</f>
        <v>0</v>
      </c>
      <c r="N29" s="13">
        <f>'Salary Record'!G599</f>
        <v>0</v>
      </c>
      <c r="O29" s="32">
        <f>'Salary Record'!G600</f>
        <v>0</v>
      </c>
      <c r="P29" s="33">
        <f>'Salary Record'!G601</f>
        <v>0</v>
      </c>
      <c r="Q29" s="32">
        <f>'Salary Record'!G602</f>
        <v>0</v>
      </c>
      <c r="R29" s="33">
        <f>'Salary Record'!G603</f>
        <v>0</v>
      </c>
      <c r="S29" s="40">
        <f>'Salary Record'!K603</f>
        <v>0</v>
      </c>
      <c r="T29" s="11"/>
    </row>
    <row r="30" spans="1:21" ht="15.6" x14ac:dyDescent="0.3">
      <c r="A30" s="28">
        <v>6</v>
      </c>
      <c r="B30" s="273" t="str">
        <f>'Salary Record'!C1296</f>
        <v>Arham The Place</v>
      </c>
      <c r="C30" s="173"/>
      <c r="D30" s="171"/>
      <c r="E30" s="21">
        <f>'Salary Record'!K1295</f>
        <v>18000</v>
      </c>
      <c r="F30" s="36">
        <v>18000</v>
      </c>
      <c r="G30" s="36"/>
      <c r="H30" s="21">
        <f>'Salary Record'!C1301</f>
        <v>0</v>
      </c>
      <c r="I30" s="36">
        <f>'Salary Record'!C1302</f>
        <v>0</v>
      </c>
      <c r="J30" s="140">
        <f>'Salary Record'!I1300</f>
        <v>0</v>
      </c>
      <c r="K30" s="21">
        <f>'Salary Record'!I1299</f>
        <v>31</v>
      </c>
      <c r="L30" s="30">
        <f>'Salary Record'!K1300</f>
        <v>0</v>
      </c>
      <c r="M30" s="30">
        <f>'Salary Record'!K1301</f>
        <v>18000</v>
      </c>
      <c r="N30" s="13">
        <f>'Salary Record'!G1299</f>
        <v>0</v>
      </c>
      <c r="O30" s="32">
        <f>'Salary Record'!G1300</f>
        <v>0</v>
      </c>
      <c r="P30" s="33">
        <f>'Salary Record'!G1301</f>
        <v>0</v>
      </c>
      <c r="Q30" s="32">
        <f>'Salary Record'!G1302</f>
        <v>0</v>
      </c>
      <c r="R30" s="33">
        <f>'Salary Record'!G1303</f>
        <v>0</v>
      </c>
      <c r="S30" s="40">
        <f>'Salary Record'!K1303</f>
        <v>18000</v>
      </c>
    </row>
    <row r="31" spans="1:21" ht="14.4" x14ac:dyDescent="0.3">
      <c r="A31" s="28">
        <v>7</v>
      </c>
      <c r="B31" s="273" t="str">
        <f>'Salary Record'!C1455</f>
        <v>A. Lateef</v>
      </c>
      <c r="C31" s="149"/>
      <c r="D31" s="142"/>
      <c r="E31" s="21">
        <f>'Salary Record'!K1454</f>
        <v>20000</v>
      </c>
      <c r="F31" s="36">
        <v>20000</v>
      </c>
      <c r="G31" s="36"/>
      <c r="H31" s="21">
        <f>'Salary Record'!C1460</f>
        <v>0</v>
      </c>
      <c r="I31" s="36">
        <f>'Salary Record'!C1461</f>
        <v>0</v>
      </c>
      <c r="J31" s="21">
        <f>'Salary Record'!I1459</f>
        <v>0</v>
      </c>
      <c r="K31" s="21">
        <f>'Salary Record'!I1458</f>
        <v>31</v>
      </c>
      <c r="L31" s="30">
        <f>'Salary Record'!K1459</f>
        <v>0</v>
      </c>
      <c r="M31" s="21">
        <f>'Salary Record'!K1460</f>
        <v>20000</v>
      </c>
      <c r="N31" s="13">
        <f>'Salary Record'!G1458</f>
        <v>0</v>
      </c>
      <c r="O31" s="32">
        <f>'Salary Record'!G1459</f>
        <v>0</v>
      </c>
      <c r="P31" s="33">
        <f>'Salary Record'!G1460</f>
        <v>0</v>
      </c>
      <c r="Q31" s="32">
        <f>'Salary Record'!G1461</f>
        <v>0</v>
      </c>
      <c r="R31" s="33">
        <f>'Salary Record'!G1462</f>
        <v>0</v>
      </c>
      <c r="S31" s="40">
        <f>'Salary Record'!K1462</f>
        <v>20000</v>
      </c>
    </row>
    <row r="32" spans="1:21" ht="15.6" x14ac:dyDescent="0.3">
      <c r="A32" s="282" t="s">
        <v>41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4"/>
      <c r="T32" s="11"/>
    </row>
    <row r="33" spans="1:25" ht="15" customHeight="1" x14ac:dyDescent="0.3">
      <c r="A33" s="34">
        <v>1</v>
      </c>
      <c r="B33" s="273" t="s">
        <v>201</v>
      </c>
      <c r="C33" s="147"/>
      <c r="D33" s="145"/>
      <c r="E33" s="36">
        <v>650</v>
      </c>
      <c r="F33" s="36">
        <v>10000</v>
      </c>
      <c r="G33" s="36"/>
      <c r="H33" s="36" t="s">
        <v>197</v>
      </c>
      <c r="I33" s="36">
        <f>'Salary Record'!C523</f>
        <v>0</v>
      </c>
      <c r="J33" s="36">
        <f>'Salary Record'!I521</f>
        <v>20</v>
      </c>
      <c r="K33" s="36">
        <f>'Salary Record'!I520</f>
        <v>31</v>
      </c>
      <c r="L33" s="30">
        <f>'Salary Record'!K521</f>
        <v>3870.9677419354839</v>
      </c>
      <c r="M33" s="30">
        <f>'Salary Record'!K522</f>
        <v>51870.967741935485</v>
      </c>
      <c r="N33" s="13">
        <f>'Salary Record'!G520</f>
        <v>218200</v>
      </c>
      <c r="O33" s="32">
        <f>'Salary Record'!G521</f>
        <v>0</v>
      </c>
      <c r="P33" s="33">
        <f>'Salary Record'!G522</f>
        <v>218200</v>
      </c>
      <c r="Q33" s="32">
        <f>'Salary Record'!G523</f>
        <v>0</v>
      </c>
      <c r="R33" s="33">
        <f>'Salary Record'!G524</f>
        <v>218200</v>
      </c>
      <c r="S33" s="40">
        <f>'Salary Record'!K524</f>
        <v>51870.967741935485</v>
      </c>
      <c r="T33" s="11"/>
    </row>
    <row r="34" spans="1:25" ht="15" customHeight="1" x14ac:dyDescent="0.3">
      <c r="A34" s="34">
        <v>2</v>
      </c>
      <c r="B34" s="273" t="s">
        <v>204</v>
      </c>
      <c r="C34" s="148"/>
      <c r="D34" s="144"/>
      <c r="E34" s="36">
        <v>48000</v>
      </c>
      <c r="F34" s="36">
        <v>29000</v>
      </c>
      <c r="G34" s="36"/>
      <c r="H34" s="36"/>
      <c r="I34" s="36"/>
      <c r="J34" s="36"/>
      <c r="K34" s="36"/>
      <c r="L34" s="30"/>
      <c r="M34" s="30"/>
      <c r="N34" s="13"/>
      <c r="O34" s="32"/>
      <c r="P34" s="33"/>
      <c r="Q34" s="32"/>
      <c r="R34" s="33"/>
      <c r="S34" s="40"/>
      <c r="T34" s="11"/>
    </row>
    <row r="35" spans="1:25" ht="14.4" x14ac:dyDescent="0.3">
      <c r="A35" s="34">
        <v>3</v>
      </c>
      <c r="B35" s="273" t="str">
        <f>'Salary Record'!C278</f>
        <v>Amir (JPMC)</v>
      </c>
      <c r="C35" s="148"/>
      <c r="D35" s="144"/>
      <c r="E35" s="21">
        <f>'Salary Record'!K277</f>
        <v>30000</v>
      </c>
      <c r="F35" s="37">
        <f>E35*60%</f>
        <v>18000</v>
      </c>
      <c r="G35" s="37"/>
      <c r="H35" s="21">
        <f>'Salary Record'!C283</f>
        <v>0</v>
      </c>
      <c r="I35" s="36">
        <f>'Salary Record'!C284</f>
        <v>0</v>
      </c>
      <c r="J35" s="21">
        <f>'Salary Record'!I282</f>
        <v>8</v>
      </c>
      <c r="K35" s="21">
        <f>'Salary Record'!I281</f>
        <v>0</v>
      </c>
      <c r="L35" s="30">
        <f>'Salary Record'!K282</f>
        <v>967.74193548387098</v>
      </c>
      <c r="M35" s="30">
        <f>'Salary Record'!K283</f>
        <v>967.74193548387098</v>
      </c>
      <c r="N35" s="13">
        <f>'Salary Record'!G281</f>
        <v>5000</v>
      </c>
      <c r="O35" s="13">
        <f>'Salary Record'!G282</f>
        <v>0</v>
      </c>
      <c r="P35" s="33">
        <f>'Salary Record'!G283</f>
        <v>5000</v>
      </c>
      <c r="Q35" s="13">
        <f>'Salary Record'!G284</f>
        <v>0</v>
      </c>
      <c r="R35" s="33">
        <f>'Salary Record'!G285</f>
        <v>5000</v>
      </c>
      <c r="S35" s="40">
        <f>'Salary Record'!K285</f>
        <v>967.74193548387098</v>
      </c>
      <c r="T35" s="11"/>
    </row>
    <row r="36" spans="1:25" ht="14.4" x14ac:dyDescent="0.3">
      <c r="A36" s="34">
        <v>4</v>
      </c>
      <c r="B36" s="273" t="s">
        <v>28</v>
      </c>
      <c r="C36" s="148"/>
      <c r="D36" s="144"/>
      <c r="E36" s="21">
        <f>'Salary Record'!K309</f>
        <v>45000</v>
      </c>
      <c r="F36" s="37">
        <v>40000</v>
      </c>
      <c r="G36" s="37"/>
      <c r="H36" s="21">
        <f>'Salary Record'!C315</f>
        <v>0</v>
      </c>
      <c r="I36" s="36">
        <f>'Salary Record'!C316</f>
        <v>0</v>
      </c>
      <c r="J36" s="21">
        <f>'Salary Record'!I314</f>
        <v>0</v>
      </c>
      <c r="K36" s="21">
        <f>'Salary Record'!I313</f>
        <v>31</v>
      </c>
      <c r="L36" s="30">
        <f>'Salary Record'!K314</f>
        <v>0</v>
      </c>
      <c r="M36" s="30">
        <f>'Salary Record'!K315</f>
        <v>45000</v>
      </c>
      <c r="N36" s="13">
        <f>'Salary Record'!G313</f>
        <v>5000</v>
      </c>
      <c r="O36" s="32">
        <f>'Salary Record'!G314</f>
        <v>0</v>
      </c>
      <c r="P36" s="33">
        <f>'Salary Record'!G315</f>
        <v>5000</v>
      </c>
      <c r="Q36" s="32">
        <f>'Salary Record'!G316</f>
        <v>0</v>
      </c>
      <c r="R36" s="33">
        <f>'Salary Record'!G317</f>
        <v>5000</v>
      </c>
      <c r="S36" s="40">
        <f>'Salary Record'!K317</f>
        <v>45000</v>
      </c>
      <c r="T36" s="11"/>
    </row>
    <row r="37" spans="1:25" ht="14.4" x14ac:dyDescent="0.3">
      <c r="A37" s="34">
        <v>5</v>
      </c>
      <c r="B37" s="273" t="str">
        <f>'Salary Record'!C199</f>
        <v>Ashfaq</v>
      </c>
      <c r="C37" s="160"/>
      <c r="D37" s="156"/>
      <c r="E37" s="32">
        <f>700*30</f>
        <v>21000</v>
      </c>
      <c r="F37" s="37">
        <v>12000</v>
      </c>
      <c r="G37" s="37"/>
      <c r="H37" s="32">
        <v>20</v>
      </c>
      <c r="I37" s="41">
        <f>'Salary Record'!C205</f>
        <v>0</v>
      </c>
      <c r="J37" s="32">
        <f>'Salary Record'!I203</f>
        <v>50</v>
      </c>
      <c r="K37" s="32">
        <f>'Salary Record'!I202</f>
        <v>21</v>
      </c>
      <c r="L37" s="30">
        <f>'Salary Record'!K203</f>
        <v>4375</v>
      </c>
      <c r="M37" s="30">
        <f>'Salary Record'!K204</f>
        <v>19075</v>
      </c>
      <c r="N37" s="13">
        <f>'Salary Record'!G202</f>
        <v>0</v>
      </c>
      <c r="O37" s="32">
        <f>'Salary Record'!V201</f>
        <v>0</v>
      </c>
      <c r="P37" s="33">
        <f>'Salary Record'!G204</f>
        <v>0</v>
      </c>
      <c r="Q37" s="32">
        <f>'Salary Record'!G205</f>
        <v>0</v>
      </c>
      <c r="R37" s="33">
        <f>'Salary Record'!G206</f>
        <v>0</v>
      </c>
      <c r="S37" s="40">
        <f>'Salary Record'!K206</f>
        <v>19075</v>
      </c>
      <c r="T37" s="11"/>
    </row>
    <row r="38" spans="1:25" s="233" customFormat="1" ht="15.6" x14ac:dyDescent="0.3">
      <c r="A38" s="34">
        <v>6</v>
      </c>
      <c r="B38" s="273" t="str">
        <f>'Salary Record'!C1248</f>
        <v>Nisar</v>
      </c>
      <c r="C38" s="229"/>
      <c r="D38" s="231"/>
      <c r="E38" s="21">
        <f>'Salary Record'!K1247</f>
        <v>30000</v>
      </c>
      <c r="F38" s="37">
        <f>E38*60%</f>
        <v>18000</v>
      </c>
      <c r="G38" s="37"/>
      <c r="H38" s="21">
        <f>'Salary Record'!C1253</f>
        <v>30</v>
      </c>
      <c r="I38" s="36">
        <f>'Salary Record'!C1254</f>
        <v>1</v>
      </c>
      <c r="J38" s="140">
        <f>'Salary Record'!I1252</f>
        <v>63</v>
      </c>
      <c r="K38" s="21">
        <f>'Salary Record'!I1251</f>
        <v>31</v>
      </c>
      <c r="L38" s="36">
        <f>'Salary Record'!K1252</f>
        <v>7620.9677419354839</v>
      </c>
      <c r="M38" s="36">
        <f>'Salary Record'!K1253</f>
        <v>37620.967741935485</v>
      </c>
      <c r="N38" s="232">
        <f>'Salary Record'!G1251</f>
        <v>0</v>
      </c>
      <c r="O38" s="21">
        <f>'Salary Record'!G1252</f>
        <v>0</v>
      </c>
      <c r="P38" s="123">
        <f>'Salary Record'!G1253</f>
        <v>0</v>
      </c>
      <c r="Q38" s="21">
        <f>'Salary Record'!G1254</f>
        <v>0</v>
      </c>
      <c r="R38" s="123">
        <f>'Salary Record'!G1255</f>
        <v>0</v>
      </c>
      <c r="S38" s="40">
        <f>'Salary Record'!K1255</f>
        <v>37620.967741935485</v>
      </c>
      <c r="U38" s="234"/>
    </row>
    <row r="39" spans="1:25" s="233" customFormat="1" ht="14.4" x14ac:dyDescent="0.3">
      <c r="A39" s="34">
        <v>7</v>
      </c>
      <c r="B39" s="273" t="str">
        <f>'Salary Record'!C1391</f>
        <v>Nizaqat Hussain</v>
      </c>
      <c r="C39" s="229"/>
      <c r="D39" s="231"/>
      <c r="E39" s="21">
        <f>'Salary Record'!K1390</f>
        <v>14500</v>
      </c>
      <c r="F39" s="37">
        <v>5000</v>
      </c>
      <c r="G39" s="37"/>
      <c r="H39" s="21">
        <f>'Salary Record'!C1396</f>
        <v>9</v>
      </c>
      <c r="I39" s="36">
        <f>'Salary Record'!C1397</f>
        <v>0</v>
      </c>
      <c r="J39" s="21">
        <f>'Salary Record'!I1395</f>
        <v>21</v>
      </c>
      <c r="K39" s="21">
        <f>'Salary Record'!I1394</f>
        <v>9</v>
      </c>
      <c r="L39" s="36">
        <f>'Salary Record'!K1395</f>
        <v>1227.8225806451612</v>
      </c>
      <c r="M39" s="36">
        <f>'Salary Record'!K1396</f>
        <v>5437.5</v>
      </c>
      <c r="N39" s="232">
        <f>'Salary Record'!G1394</f>
        <v>0</v>
      </c>
      <c r="O39" s="21">
        <f>'Salary Record'!G1395</f>
        <v>0</v>
      </c>
      <c r="P39" s="123">
        <f>'Salary Record'!G1396</f>
        <v>0</v>
      </c>
      <c r="Q39" s="21">
        <f>'Salary Record'!G1397</f>
        <v>0</v>
      </c>
      <c r="R39" s="123">
        <f>'Salary Record'!G1398</f>
        <v>0</v>
      </c>
      <c r="S39" s="40">
        <f>'Salary Record'!K1398</f>
        <v>5437.5</v>
      </c>
      <c r="T39" s="11"/>
      <c r="U39" s="234"/>
    </row>
    <row r="40" spans="1:25" s="233" customFormat="1" ht="14.4" x14ac:dyDescent="0.3">
      <c r="A40" s="34">
        <v>8</v>
      </c>
      <c r="B40" s="273" t="str">
        <f>'Salary Record'!C1200</f>
        <v>Azeem D/G</v>
      </c>
      <c r="C40" s="160"/>
      <c r="D40" s="235"/>
      <c r="E40" s="21">
        <f>1400*30</f>
        <v>42000</v>
      </c>
      <c r="F40" s="37">
        <v>22000</v>
      </c>
      <c r="G40" s="37"/>
      <c r="H40" s="21">
        <v>12</v>
      </c>
      <c r="I40" s="36">
        <f>'Salary Record'!C1206</f>
        <v>0</v>
      </c>
      <c r="J40" s="21">
        <f>'Salary Record'!I1204</f>
        <v>21.715</v>
      </c>
      <c r="K40" s="21">
        <f>'Salary Record'!I1203</f>
        <v>13</v>
      </c>
      <c r="L40" s="236">
        <f>'Salary Record'!K1204</f>
        <v>3800.125</v>
      </c>
      <c r="M40" s="236">
        <f>'Salary Record'!K1205</f>
        <v>22000.125</v>
      </c>
      <c r="N40" s="237">
        <f>'Salary Record'!G1203</f>
        <v>0</v>
      </c>
      <c r="O40" s="238">
        <f>'Salary Record'!G1204</f>
        <v>0</v>
      </c>
      <c r="P40" s="239">
        <f>'Salary Record'!G1205</f>
        <v>0</v>
      </c>
      <c r="Q40" s="238">
        <f>'Salary Record'!G1206</f>
        <v>0</v>
      </c>
      <c r="R40" s="239">
        <f>'Salary Record'!G1207</f>
        <v>0</v>
      </c>
      <c r="S40" s="207">
        <f>'Salary Record'!K1207</f>
        <v>22000.125</v>
      </c>
      <c r="T40" s="11"/>
      <c r="U40" s="234"/>
      <c r="V40" s="233">
        <v>100</v>
      </c>
      <c r="W40" s="233">
        <v>8</v>
      </c>
      <c r="X40" s="233">
        <f>W40*V40</f>
        <v>800</v>
      </c>
    </row>
    <row r="41" spans="1:25" ht="14.4" x14ac:dyDescent="0.3">
      <c r="A41" s="34">
        <v>9</v>
      </c>
      <c r="B41" s="273" t="s">
        <v>8</v>
      </c>
      <c r="C41" s="148"/>
      <c r="D41" s="144"/>
      <c r="E41" s="36">
        <f>'Salary Record'!K325</f>
        <v>24500</v>
      </c>
      <c r="F41" s="37">
        <v>20000</v>
      </c>
      <c r="G41" s="37"/>
      <c r="H41" s="36">
        <f>'Salary Record'!C331</f>
        <v>29</v>
      </c>
      <c r="I41" s="36" t="s">
        <v>202</v>
      </c>
      <c r="J41" s="36">
        <f>'Salary Record'!I330</f>
        <v>19</v>
      </c>
      <c r="K41" s="36">
        <f>'Salary Record'!I329</f>
        <v>29</v>
      </c>
      <c r="L41" s="30">
        <f>'Salary Record'!K330</f>
        <v>1877.0161290322583</v>
      </c>
      <c r="M41" s="30">
        <f>'Salary Record'!K331</f>
        <v>24796.370967741936</v>
      </c>
      <c r="N41" s="13">
        <f>'Salary Record'!G329</f>
        <v>36290</v>
      </c>
      <c r="O41" s="32">
        <f>'Salary Record'!G330</f>
        <v>0</v>
      </c>
      <c r="P41" s="33">
        <f>'Salary Record'!G331</f>
        <v>36290</v>
      </c>
      <c r="Q41" s="32">
        <f>'Salary Record'!G332</f>
        <v>5000</v>
      </c>
      <c r="R41" s="33">
        <f>'Salary Record'!G333</f>
        <v>31290</v>
      </c>
      <c r="S41" s="40">
        <f>'Salary Record'!K333</f>
        <v>19796.370967741936</v>
      </c>
      <c r="T41" s="11"/>
    </row>
    <row r="42" spans="1:25" ht="14.4" x14ac:dyDescent="0.3">
      <c r="A42" s="34">
        <v>10</v>
      </c>
      <c r="B42" s="273" t="str">
        <f>'Salary Record'!C1280</f>
        <v>Amir (Plumber)</v>
      </c>
      <c r="C42" s="149"/>
      <c r="D42" s="142"/>
      <c r="E42" s="36">
        <f>'Salary Record'!K1279</f>
        <v>23000</v>
      </c>
      <c r="F42" s="37">
        <v>14000</v>
      </c>
      <c r="G42" s="37"/>
      <c r="H42" s="36">
        <f>'Salary Record'!C1285</f>
        <v>0</v>
      </c>
      <c r="I42" s="36">
        <f>'Salary Record'!C1286</f>
        <v>0</v>
      </c>
      <c r="J42" s="36">
        <f>'Salary Record'!I1284</f>
        <v>10.5</v>
      </c>
      <c r="K42" s="36">
        <f>'Salary Record'!I1283</f>
        <v>0</v>
      </c>
      <c r="L42" s="30">
        <f>'Salary Record'!K1284</f>
        <v>973.79032258064512</v>
      </c>
      <c r="M42" s="30">
        <f>'Salary Record'!K1285</f>
        <v>973.79032258064512</v>
      </c>
      <c r="N42" s="13">
        <f>'Salary Record'!G1283</f>
        <v>2000</v>
      </c>
      <c r="O42" s="32">
        <f>'Salary Record'!G1284</f>
        <v>0</v>
      </c>
      <c r="P42" s="33">
        <f>'Salary Record'!G1285</f>
        <v>2000</v>
      </c>
      <c r="Q42" s="32">
        <f>'Salary Record'!G1286</f>
        <v>0</v>
      </c>
      <c r="R42" s="33">
        <f>'Salary Record'!G1287</f>
        <v>2000</v>
      </c>
      <c r="S42" s="40">
        <f>'Salary Record'!K1287</f>
        <v>973.79032258064512</v>
      </c>
      <c r="T42" s="11"/>
    </row>
    <row r="43" spans="1:25" ht="14.4" x14ac:dyDescent="0.3">
      <c r="A43" s="34">
        <v>11</v>
      </c>
      <c r="B43" s="273" t="str">
        <f>'Salary Record'!C374</f>
        <v>Raheel</v>
      </c>
      <c r="C43" s="148"/>
      <c r="D43" s="144"/>
      <c r="E43" s="36">
        <f>'Salary Record'!K373</f>
        <v>17500</v>
      </c>
      <c r="F43" s="37">
        <v>10000</v>
      </c>
      <c r="G43" s="37"/>
      <c r="H43" s="36">
        <f>'Salary Record'!C379</f>
        <v>26</v>
      </c>
      <c r="I43" s="36">
        <f>'Salary Record'!C380</f>
        <v>5</v>
      </c>
      <c r="J43" s="36">
        <f>'Salary Record'!I378</f>
        <v>0</v>
      </c>
      <c r="K43" s="36">
        <f>'Salary Record'!I377</f>
        <v>31</v>
      </c>
      <c r="L43" s="111">
        <f>'Salary Record'!K378</f>
        <v>0</v>
      </c>
      <c r="M43" s="111">
        <f>'Salary Record'!K379</f>
        <v>17500</v>
      </c>
      <c r="N43" s="112">
        <f>'Salary Record'!G377</f>
        <v>4030</v>
      </c>
      <c r="O43" s="133">
        <f>'Salary Record'!G378</f>
        <v>0</v>
      </c>
      <c r="P43" s="134">
        <f>'Salary Record'!G379</f>
        <v>4030</v>
      </c>
      <c r="Q43" s="133">
        <f>'Salary Record'!G380</f>
        <v>1000</v>
      </c>
      <c r="R43" s="134">
        <f>'Salary Record'!G381</f>
        <v>3030</v>
      </c>
      <c r="S43" s="207">
        <f>'Salary Record'!K381</f>
        <v>16500</v>
      </c>
      <c r="T43" s="11"/>
    </row>
    <row r="44" spans="1:25" ht="14.4" x14ac:dyDescent="0.3">
      <c r="A44" s="34">
        <v>12</v>
      </c>
      <c r="B44" s="273" t="str">
        <f>'Salary Record'!C422</f>
        <v>Gul Sher</v>
      </c>
      <c r="C44" s="148"/>
      <c r="D44" s="144"/>
      <c r="E44" s="13">
        <f>'Salary Record'!K421</f>
        <v>19000</v>
      </c>
      <c r="F44" s="37">
        <v>6000</v>
      </c>
      <c r="G44" s="37"/>
      <c r="H44" s="13">
        <f>'Salary Record'!C427</f>
        <v>0</v>
      </c>
      <c r="I44" s="38">
        <f>'Salary Record'!C428</f>
        <v>0</v>
      </c>
      <c r="J44" s="13">
        <f>'Salary Record'!I426</f>
        <v>73</v>
      </c>
      <c r="K44" s="13">
        <f>'Salary Record'!I425</f>
        <v>0</v>
      </c>
      <c r="L44" s="111">
        <f>'Salary Record'!K426</f>
        <v>5592.7419354838703</v>
      </c>
      <c r="M44" s="111">
        <f>'Salary Record'!K427</f>
        <v>5592.7419354838703</v>
      </c>
      <c r="N44" s="112">
        <f>'Salary Record'!G425</f>
        <v>13070</v>
      </c>
      <c r="O44" s="112">
        <f>'Salary Record'!G426</f>
        <v>0</v>
      </c>
      <c r="P44" s="113">
        <f>'Salary Record'!G427</f>
        <v>13070</v>
      </c>
      <c r="Q44" s="112">
        <f>'Salary Record'!G428</f>
        <v>0</v>
      </c>
      <c r="R44" s="113">
        <f>'Salary Record'!G429</f>
        <v>13070</v>
      </c>
      <c r="S44" s="207">
        <f>'Salary Record'!K429</f>
        <v>5592.7419354838703</v>
      </c>
      <c r="T44" s="11"/>
      <c r="W44" s="2"/>
      <c r="X44" s="2"/>
      <c r="Y44" s="2"/>
    </row>
    <row r="45" spans="1:25" ht="15.6" x14ac:dyDescent="0.3">
      <c r="A45" s="282" t="s">
        <v>37</v>
      </c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3"/>
      <c r="P45" s="283"/>
      <c r="Q45" s="283"/>
      <c r="R45" s="283"/>
      <c r="S45" s="284"/>
      <c r="V45" s="11"/>
    </row>
    <row r="46" spans="1:25" ht="15" customHeight="1" x14ac:dyDescent="0.3">
      <c r="A46" s="28">
        <v>1</v>
      </c>
      <c r="B46" s="273" t="s">
        <v>11</v>
      </c>
      <c r="C46" s="164" t="s">
        <v>45</v>
      </c>
      <c r="D46" s="166">
        <f>SUM(S46:S68)</f>
        <v>267936.49193548388</v>
      </c>
      <c r="E46" s="32">
        <f>'Salary Record'!K836</f>
        <v>25000</v>
      </c>
      <c r="F46" s="37">
        <f t="shared" ref="F46:F49" si="0">E46*60%</f>
        <v>15000</v>
      </c>
      <c r="G46" s="37"/>
      <c r="H46" s="32" t="s">
        <v>197</v>
      </c>
      <c r="I46" s="41" t="s">
        <v>199</v>
      </c>
      <c r="J46" s="32">
        <f>'Salary Record'!I841</f>
        <v>0</v>
      </c>
      <c r="K46" s="32">
        <f>'Salary Record'!I840</f>
        <v>31</v>
      </c>
      <c r="L46" s="30">
        <f>'Salary Record'!K841</f>
        <v>0</v>
      </c>
      <c r="M46" s="30">
        <f>'Salary Record'!K842</f>
        <v>25000</v>
      </c>
      <c r="N46" s="13">
        <f>'Salary Record'!G840</f>
        <v>27000</v>
      </c>
      <c r="O46" s="32">
        <f>'Salary Record'!G841</f>
        <v>0</v>
      </c>
      <c r="P46" s="32">
        <f>'Salary Record'!G842</f>
        <v>27000</v>
      </c>
      <c r="Q46" s="32">
        <f>'Salary Record'!G843</f>
        <v>0</v>
      </c>
      <c r="R46" s="33">
        <f>'Salary Record'!G844</f>
        <v>27000</v>
      </c>
      <c r="S46" s="40">
        <f>'Salary Record'!K844</f>
        <v>25000</v>
      </c>
      <c r="T46" s="11"/>
    </row>
    <row r="47" spans="1:25" ht="14.4" x14ac:dyDescent="0.3">
      <c r="A47" s="28">
        <v>2</v>
      </c>
      <c r="B47" s="273" t="s">
        <v>18</v>
      </c>
      <c r="C47" s="136" t="s">
        <v>109</v>
      </c>
      <c r="D47" s="131">
        <f>S47</f>
        <v>24209.677419354837</v>
      </c>
      <c r="E47" s="21">
        <f>'Salary Record'!K804</f>
        <v>19000</v>
      </c>
      <c r="F47" s="37">
        <v>11000</v>
      </c>
      <c r="G47" s="37"/>
      <c r="H47" s="32" t="s">
        <v>197</v>
      </c>
      <c r="I47" s="41" t="s">
        <v>199</v>
      </c>
      <c r="J47" s="21">
        <f>'Salary Record'!I809</f>
        <v>68</v>
      </c>
      <c r="K47" s="21">
        <f>'Salary Record'!I808</f>
        <v>31</v>
      </c>
      <c r="L47" s="30">
        <f>'Salary Record'!K809</f>
        <v>5209.6774193548381</v>
      </c>
      <c r="M47" s="21">
        <f>'Salary Record'!K810</f>
        <v>24209.677419354837</v>
      </c>
      <c r="N47" s="13">
        <f>'Salary Record'!G808</f>
        <v>0</v>
      </c>
      <c r="O47" s="32">
        <f>'Salary Record'!G809</f>
        <v>0</v>
      </c>
      <c r="P47" s="33">
        <f>'Salary Record'!G810</f>
        <v>0</v>
      </c>
      <c r="Q47" s="32">
        <f>'Salary Record'!G811</f>
        <v>0</v>
      </c>
      <c r="R47" s="33">
        <f>'Salary Record'!G812</f>
        <v>0</v>
      </c>
      <c r="S47" s="40">
        <f>'Salary Record'!K812</f>
        <v>24209.677419354837</v>
      </c>
      <c r="T47" s="11"/>
    </row>
    <row r="48" spans="1:25" ht="15" customHeight="1" x14ac:dyDescent="0.3">
      <c r="A48" s="28">
        <v>3</v>
      </c>
      <c r="B48" s="273" t="str">
        <f>'Salary Record'!C247</f>
        <v>Sufyan C/o Jahangeer</v>
      </c>
      <c r="C48" s="146" t="s">
        <v>41</v>
      </c>
      <c r="D48" s="143">
        <f>SUM(S35:S59)</f>
        <v>334380.56854838715</v>
      </c>
      <c r="E48" s="30">
        <f>'Salary Record'!K246</f>
        <v>15000</v>
      </c>
      <c r="F48" s="37">
        <f t="shared" si="0"/>
        <v>9000</v>
      </c>
      <c r="G48" s="37"/>
      <c r="H48" s="39" t="s">
        <v>197</v>
      </c>
      <c r="I48" s="30" t="s">
        <v>198</v>
      </c>
      <c r="J48" s="30">
        <f>'Salary Record'!I251</f>
        <v>0.16</v>
      </c>
      <c r="K48" s="30">
        <f>'Salary Record'!I250</f>
        <v>11</v>
      </c>
      <c r="L48" s="30">
        <f>'Salary Record'!K251</f>
        <v>9.67741935483871</v>
      </c>
      <c r="M48" s="21">
        <f>'Salary Record'!K252</f>
        <v>5332.2580645161297</v>
      </c>
      <c r="N48" s="13">
        <f>'Salary Record'!G250</f>
        <v>0</v>
      </c>
      <c r="O48" s="32">
        <f>'Salary Record'!G251</f>
        <v>0</v>
      </c>
      <c r="P48" s="33">
        <f>'Salary Record'!G252</f>
        <v>0</v>
      </c>
      <c r="Q48" s="32">
        <f>'Salary Record'!G253</f>
        <v>0</v>
      </c>
      <c r="R48" s="33">
        <f>'Salary Record'!G254</f>
        <v>0</v>
      </c>
      <c r="S48" s="40">
        <f>'Salary Record'!K254</f>
        <v>5332.2580645161297</v>
      </c>
      <c r="T48" s="11"/>
    </row>
    <row r="49" spans="1:20" ht="15" customHeight="1" x14ac:dyDescent="0.3">
      <c r="A49" s="28">
        <v>4</v>
      </c>
      <c r="B49" s="273" t="str">
        <f>'Salary Record'!C612</f>
        <v>Sami</v>
      </c>
      <c r="C49" s="162" t="s">
        <v>108</v>
      </c>
      <c r="D49" s="127">
        <f>SUM(S23:S66)</f>
        <v>569430.97177419369</v>
      </c>
      <c r="E49" s="42">
        <f>'Salary Record'!K611</f>
        <v>20000</v>
      </c>
      <c r="F49" s="37">
        <f t="shared" si="0"/>
        <v>12000</v>
      </c>
      <c r="G49" s="37"/>
      <c r="H49" s="42">
        <f>'Salary Record'!C617</f>
        <v>0</v>
      </c>
      <c r="I49" s="36">
        <f>'Salary Record'!C618</f>
        <v>0</v>
      </c>
      <c r="J49" s="42">
        <f>'Salary Record'!I616</f>
        <v>10</v>
      </c>
      <c r="K49" s="42">
        <f>'Salary Record'!I615</f>
        <v>31</v>
      </c>
      <c r="L49" s="30">
        <f>'Salary Record'!K616</f>
        <v>806.45161290322574</v>
      </c>
      <c r="M49" s="30">
        <f>'Salary Record'!K617</f>
        <v>20806.451612903227</v>
      </c>
      <c r="N49" s="13">
        <f>'Salary Record'!G615</f>
        <v>0</v>
      </c>
      <c r="O49" s="32">
        <f>'Salary Record'!G616</f>
        <v>0</v>
      </c>
      <c r="P49" s="33">
        <f>'Salary Record'!G617</f>
        <v>0</v>
      </c>
      <c r="Q49" s="32">
        <f>'Salary Record'!G618</f>
        <v>0</v>
      </c>
      <c r="R49" s="33">
        <f>'Salary Record'!G619</f>
        <v>0</v>
      </c>
      <c r="S49" s="40">
        <f>'Salary Record'!K619</f>
        <v>20806.451612903227</v>
      </c>
    </row>
    <row r="50" spans="1:20" ht="14.4" x14ac:dyDescent="0.3">
      <c r="A50" s="28">
        <v>5</v>
      </c>
      <c r="B50" s="273" t="str">
        <f>'Salary Record'!C1026</f>
        <v>Asif (EFU)</v>
      </c>
      <c r="C50" s="155"/>
      <c r="D50" s="158"/>
      <c r="E50" s="30">
        <f>'Salary Record'!K1025</f>
        <v>17000</v>
      </c>
      <c r="F50" s="37">
        <v>10000</v>
      </c>
      <c r="G50" s="37"/>
      <c r="H50" s="30">
        <f>'Salary Record'!C1031</f>
        <v>0</v>
      </c>
      <c r="I50" s="36">
        <f>'Salary Record'!C1032</f>
        <v>0</v>
      </c>
      <c r="J50" s="30">
        <f>'Salary Record'!I1030</f>
        <v>23</v>
      </c>
      <c r="K50" s="30">
        <f>'Salary Record'!I1029</f>
        <v>0</v>
      </c>
      <c r="L50" s="30">
        <f>'Salary Record'!K1030</f>
        <v>1576.6129032258063</v>
      </c>
      <c r="M50" s="21">
        <f>'Salary Record'!K1031</f>
        <v>1576.6129032258063</v>
      </c>
      <c r="N50" s="13">
        <f>'Salary Record'!G1029</f>
        <v>13000</v>
      </c>
      <c r="O50" s="32">
        <f>'Salary Record'!G1030</f>
        <v>0</v>
      </c>
      <c r="P50" s="33">
        <f>'Salary Record'!G1031</f>
        <v>13000</v>
      </c>
      <c r="Q50" s="32">
        <f>'Salary Record'!G1032</f>
        <v>0</v>
      </c>
      <c r="R50" s="33">
        <f>'Salary Record'!G1033</f>
        <v>13000</v>
      </c>
      <c r="S50" s="271">
        <f>'Salary Record'!K1033</f>
        <v>1576.6129032258063</v>
      </c>
      <c r="T50" s="11"/>
    </row>
    <row r="51" spans="1:20" ht="14.4" x14ac:dyDescent="0.3">
      <c r="A51" s="28">
        <v>6</v>
      </c>
      <c r="B51" s="273" t="str">
        <f>'Salary Record'!C1328</f>
        <v>Suleman Dilawar</v>
      </c>
      <c r="C51" s="153"/>
      <c r="D51" s="131"/>
      <c r="E51" s="39">
        <f>'Salary Record'!K1327</f>
        <v>16000</v>
      </c>
      <c r="F51" s="37">
        <v>10000</v>
      </c>
      <c r="G51" s="37"/>
      <c r="H51" s="39" t="s">
        <v>197</v>
      </c>
      <c r="I51" s="30" t="s">
        <v>198</v>
      </c>
      <c r="J51" s="39">
        <f>'Salary Record'!I1332</f>
        <v>107</v>
      </c>
      <c r="K51" s="39">
        <f>'Salary Record'!I1331</f>
        <v>0</v>
      </c>
      <c r="L51" s="30">
        <f>'Salary Record'!K1332</f>
        <v>6903.2258064516127</v>
      </c>
      <c r="M51" s="21">
        <f>'Salary Record'!K1333</f>
        <v>6903.2258064516127</v>
      </c>
      <c r="N51" s="13">
        <f>'Salary Record'!G1331</f>
        <v>8000</v>
      </c>
      <c r="O51" s="32">
        <f>'Salary Record'!G1332</f>
        <v>0</v>
      </c>
      <c r="P51" s="33">
        <f>'Salary Record'!G1333</f>
        <v>8000</v>
      </c>
      <c r="Q51" s="32">
        <f>'Salary Record'!G1334</f>
        <v>0</v>
      </c>
      <c r="R51" s="33">
        <f>'Salary Record'!G1335</f>
        <v>8000</v>
      </c>
      <c r="S51" s="40">
        <f>'Salary Record'!K1335</f>
        <v>6903.2258064516127</v>
      </c>
    </row>
    <row r="52" spans="1:20" ht="14.4" x14ac:dyDescent="0.3">
      <c r="A52" s="28">
        <v>7</v>
      </c>
      <c r="B52" s="273" t="str">
        <f>'Salary Record'!C1167</f>
        <v>Noman Hussain</v>
      </c>
      <c r="C52" s="26" t="s">
        <v>112</v>
      </c>
      <c r="D52" s="127">
        <f>S52</f>
        <v>14225.806451612903</v>
      </c>
      <c r="E52" s="9">
        <f>'Salary Record'!K1166</f>
        <v>14000</v>
      </c>
      <c r="F52" s="37">
        <v>8000</v>
      </c>
      <c r="G52" s="37"/>
      <c r="H52" s="39" t="s">
        <v>197</v>
      </c>
      <c r="I52" s="10" t="s">
        <v>199</v>
      </c>
      <c r="J52" s="9">
        <f>'Salary Record'!I1171</f>
        <v>4</v>
      </c>
      <c r="K52" s="9">
        <f>'Salary Record'!I1170</f>
        <v>31</v>
      </c>
      <c r="L52" s="128">
        <f>'Salary Record'!K1171</f>
        <v>225.80645161290323</v>
      </c>
      <c r="M52" s="128">
        <f>'Salary Record'!K1172</f>
        <v>14225.806451612903</v>
      </c>
      <c r="N52" s="129">
        <f>'Salary Record'!G1170</f>
        <v>0</v>
      </c>
      <c r="O52" s="19">
        <f>'Salary Record'!G1171</f>
        <v>0</v>
      </c>
      <c r="P52" s="20">
        <f>'Salary Record'!G1172</f>
        <v>0</v>
      </c>
      <c r="Q52" s="19">
        <f>'Salary Record'!G1173</f>
        <v>0</v>
      </c>
      <c r="R52" s="20">
        <f>'Salary Record'!G1174</f>
        <v>0</v>
      </c>
      <c r="S52" s="208">
        <f>'Salary Record'!K1174</f>
        <v>14225.806451612903</v>
      </c>
    </row>
    <row r="53" spans="1:20" ht="15.6" x14ac:dyDescent="0.3">
      <c r="A53" s="282" t="s">
        <v>115</v>
      </c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3"/>
      <c r="N53" s="283"/>
      <c r="O53" s="283"/>
      <c r="P53" s="283"/>
      <c r="Q53" s="283"/>
      <c r="R53" s="283"/>
      <c r="S53" s="284"/>
      <c r="T53" s="11"/>
    </row>
    <row r="54" spans="1:20" ht="15" customHeight="1" x14ac:dyDescent="0.3">
      <c r="A54" s="34">
        <v>1</v>
      </c>
      <c r="B54" s="273" t="s">
        <v>10</v>
      </c>
      <c r="C54" s="165"/>
      <c r="D54" s="167"/>
      <c r="E54" s="32">
        <f>'Salary Record'!K675</f>
        <v>16000</v>
      </c>
      <c r="F54" s="37">
        <v>12000</v>
      </c>
      <c r="G54" s="37"/>
      <c r="H54" s="32">
        <f>'Salary Record'!C681</f>
        <v>0</v>
      </c>
      <c r="I54" s="41">
        <f>'Salary Record'!C682</f>
        <v>0</v>
      </c>
      <c r="J54" s="32">
        <f>'Salary Record'!I680</f>
        <v>14</v>
      </c>
      <c r="K54" s="32">
        <f>'Salary Record'!I679</f>
        <v>31</v>
      </c>
      <c r="L54" s="30">
        <f>'Salary Record'!K680</f>
        <v>903.22580645161293</v>
      </c>
      <c r="M54" s="30">
        <f>'Salary Record'!K681</f>
        <v>16903.225806451614</v>
      </c>
      <c r="N54" s="13">
        <f>'Salary Record'!G679</f>
        <v>17000</v>
      </c>
      <c r="O54" s="32">
        <f>'Salary Record'!G680</f>
        <v>0</v>
      </c>
      <c r="P54" s="33">
        <f>'Salary Record'!G681</f>
        <v>17000</v>
      </c>
      <c r="Q54" s="32">
        <f>'Salary Record'!G682</f>
        <v>0</v>
      </c>
      <c r="R54" s="33">
        <f>'Salary Record'!G683</f>
        <v>17000</v>
      </c>
      <c r="S54" s="40">
        <f>'Salary Record'!K683</f>
        <v>16903.225806451614</v>
      </c>
      <c r="T54" s="11"/>
    </row>
    <row r="55" spans="1:20" ht="14.4" x14ac:dyDescent="0.3">
      <c r="A55" s="28">
        <v>2</v>
      </c>
      <c r="B55" s="273" t="s">
        <v>13</v>
      </c>
      <c r="C55" s="165"/>
      <c r="D55" s="167"/>
      <c r="E55" s="42">
        <f>'Salary Record'!K627</f>
        <v>20000</v>
      </c>
      <c r="F55" s="37"/>
      <c r="G55" s="37"/>
      <c r="H55" s="42">
        <f>'Salary Record'!C633</f>
        <v>0</v>
      </c>
      <c r="I55" s="36">
        <f>'Salary Record'!C634</f>
        <v>0</v>
      </c>
      <c r="J55" s="42">
        <f>'Salary Record'!I632</f>
        <v>0</v>
      </c>
      <c r="K55" s="42">
        <f>'Salary Record'!I631</f>
        <v>31</v>
      </c>
      <c r="L55" s="30">
        <f>'Salary Record'!K632</f>
        <v>0</v>
      </c>
      <c r="M55" s="30">
        <f>'Salary Record'!K633</f>
        <v>20000</v>
      </c>
      <c r="N55" s="13">
        <f>'Salary Record'!G631</f>
        <v>71000</v>
      </c>
      <c r="O55" s="32">
        <f>'Salary Record'!G632</f>
        <v>0</v>
      </c>
      <c r="P55" s="33">
        <f>'Salary Record'!G633</f>
        <v>71000</v>
      </c>
      <c r="Q55" s="32">
        <f>'Salary Record'!G634</f>
        <v>0</v>
      </c>
      <c r="R55" s="33">
        <f>'Salary Record'!G635</f>
        <v>71000</v>
      </c>
      <c r="S55" s="40">
        <f>'Salary Record'!K635</f>
        <v>20000</v>
      </c>
    </row>
    <row r="56" spans="1:20" ht="14.4" x14ac:dyDescent="0.3">
      <c r="A56" s="34">
        <v>3</v>
      </c>
      <c r="B56" s="273" t="str">
        <f>'Salary Record'!C1216</f>
        <v>Adil (FTC)</v>
      </c>
      <c r="C56" s="162"/>
      <c r="D56" s="127"/>
      <c r="E56" s="21">
        <f>'Salary Record'!K1215</f>
        <v>17000</v>
      </c>
      <c r="F56" s="37">
        <v>10000</v>
      </c>
      <c r="G56" s="37"/>
      <c r="H56" s="21">
        <f>'Salary Record'!C1221</f>
        <v>0</v>
      </c>
      <c r="I56" s="36">
        <f>'Salary Record'!C1222</f>
        <v>0</v>
      </c>
      <c r="J56" s="21">
        <f>'Salary Record'!I1220</f>
        <v>0</v>
      </c>
      <c r="K56" s="21">
        <f>'Salary Record'!I1219</f>
        <v>0</v>
      </c>
      <c r="L56" s="30">
        <f>'Salary Record'!K1220</f>
        <v>0</v>
      </c>
      <c r="M56" s="30">
        <f>'Salary Record'!K1221</f>
        <v>0</v>
      </c>
      <c r="N56" s="13">
        <f>'Salary Record'!G1219</f>
        <v>8000</v>
      </c>
      <c r="O56" s="32">
        <f>'Salary Record'!G1220</f>
        <v>0</v>
      </c>
      <c r="P56" s="33">
        <f>'Salary Record'!G1221</f>
        <v>8000</v>
      </c>
      <c r="Q56" s="32">
        <f>'Salary Record'!G1222</f>
        <v>0</v>
      </c>
      <c r="R56" s="33">
        <f>'Salary Record'!G1223</f>
        <v>8000</v>
      </c>
      <c r="S56" s="40">
        <f>'Salary Record'!K1223</f>
        <v>0</v>
      </c>
    </row>
    <row r="57" spans="1:20" ht="14.4" x14ac:dyDescent="0.3">
      <c r="A57" s="28">
        <v>4</v>
      </c>
      <c r="B57" s="274" t="str">
        <f>'Salary Record'!C438</f>
        <v>Farhan</v>
      </c>
      <c r="C57" s="148"/>
      <c r="D57" s="144"/>
      <c r="E57" s="21">
        <f>'Salary Record'!K437</f>
        <v>15000</v>
      </c>
      <c r="F57" s="37">
        <f t="shared" ref="F57" si="1">E57*60%</f>
        <v>9000</v>
      </c>
      <c r="G57" s="37"/>
      <c r="H57" s="9">
        <f>'Salary Record'!C443</f>
        <v>0</v>
      </c>
      <c r="I57" s="10">
        <f>'Salary Record'!C444</f>
        <v>0</v>
      </c>
      <c r="J57" s="9">
        <f>'Salary Record'!I442</f>
        <v>9</v>
      </c>
      <c r="K57" s="9">
        <f>'Salary Record'!I441</f>
        <v>0</v>
      </c>
      <c r="L57" s="18">
        <f>'Salary Record'!K442</f>
        <v>544.35483870967744</v>
      </c>
      <c r="M57" s="18">
        <f>'Salary Record'!K443</f>
        <v>544.35483870967744</v>
      </c>
      <c r="N57" s="19">
        <f>'Salary Record'!G441</f>
        <v>0</v>
      </c>
      <c r="O57" s="19">
        <f>'Salary Record'!G442</f>
        <v>0</v>
      </c>
      <c r="P57" s="20">
        <f>'Salary Record'!G443</f>
        <v>0</v>
      </c>
      <c r="Q57" s="19">
        <f>'Salary Record'!G444</f>
        <v>0</v>
      </c>
      <c r="R57" s="20">
        <f>'Salary Record'!G445</f>
        <v>0</v>
      </c>
      <c r="S57" s="208">
        <f>'Salary Record'!K445</f>
        <v>544.35483870967744</v>
      </c>
    </row>
    <row r="58" spans="1:20" ht="14.4" x14ac:dyDescent="0.3">
      <c r="A58" s="34">
        <v>5</v>
      </c>
      <c r="B58" s="273" t="str">
        <f>'Salary Record'!C660</f>
        <v>Adeel</v>
      </c>
      <c r="C58" s="162"/>
      <c r="D58" s="127"/>
      <c r="E58" s="21">
        <f>'Salary Record'!K659</f>
        <v>17000</v>
      </c>
      <c r="F58" s="37">
        <v>10000</v>
      </c>
      <c r="G58" s="37"/>
      <c r="H58" s="21">
        <f>'Salary Record'!C665</f>
        <v>0</v>
      </c>
      <c r="I58" s="36">
        <f>'Salary Record'!C666</f>
        <v>0</v>
      </c>
      <c r="J58" s="21">
        <f>'Salary Record'!I664</f>
        <v>130.05000000000001</v>
      </c>
      <c r="K58" s="21">
        <f>'Salary Record'!I663</f>
        <v>31</v>
      </c>
      <c r="L58" s="30">
        <f>'Salary Record'!K664</f>
        <v>8914.7177419354848</v>
      </c>
      <c r="M58" s="30">
        <f>'Salary Record'!K665</f>
        <v>25914.717741935485</v>
      </c>
      <c r="N58" s="13">
        <f>'Salary Record'!G663</f>
        <v>0</v>
      </c>
      <c r="O58" s="32">
        <f>'Salary Record'!G664</f>
        <v>0</v>
      </c>
      <c r="P58" s="33">
        <f>'Salary Record'!G665</f>
        <v>0</v>
      </c>
      <c r="Q58" s="32">
        <f>'Salary Record'!G666</f>
        <v>0</v>
      </c>
      <c r="R58" s="33">
        <f>'Salary Record'!G667</f>
        <v>0</v>
      </c>
      <c r="S58" s="40">
        <f>'Salary Record'!K667</f>
        <v>25914.717741935485</v>
      </c>
    </row>
    <row r="59" spans="1:20" ht="15.6" x14ac:dyDescent="0.3">
      <c r="A59" s="282" t="s">
        <v>116</v>
      </c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3"/>
      <c r="P59" s="283"/>
      <c r="Q59" s="283"/>
      <c r="R59" s="283"/>
      <c r="S59" s="284"/>
    </row>
    <row r="60" spans="1:20" ht="15" customHeight="1" x14ac:dyDescent="0.3">
      <c r="A60" s="28">
        <v>1</v>
      </c>
      <c r="B60" s="272" t="s">
        <v>14</v>
      </c>
      <c r="C60" s="223" t="s">
        <v>38</v>
      </c>
      <c r="D60" s="224">
        <f>SUM(S18:S78)</f>
        <v>630771.69758064533</v>
      </c>
      <c r="E60" s="225">
        <f>'Salary Record'!K453</f>
        <v>26000</v>
      </c>
      <c r="F60" s="36">
        <v>0</v>
      </c>
      <c r="G60" s="36"/>
      <c r="H60" s="225">
        <f>'Salary Record'!C459</f>
        <v>0</v>
      </c>
      <c r="I60" s="226">
        <f>'Salary Record'!C460</f>
        <v>0</v>
      </c>
      <c r="J60" s="225">
        <f>'Salary Record'!I458</f>
        <v>45</v>
      </c>
      <c r="K60" s="225">
        <f>'Salary Record'!I457</f>
        <v>31</v>
      </c>
      <c r="L60" s="219">
        <f>'Salary Record'!K458</f>
        <v>4717.7419354838712</v>
      </c>
      <c r="M60" s="225">
        <f>'Salary Record'!K459</f>
        <v>30717.741935483871</v>
      </c>
      <c r="N60" s="220">
        <f>'Salary Record'!G457</f>
        <v>0</v>
      </c>
      <c r="O60" s="220">
        <f>'Salary Record'!G458</f>
        <v>0</v>
      </c>
      <c r="P60" s="222">
        <f>'Salary Record'!G459</f>
        <v>0</v>
      </c>
      <c r="Q60" s="221">
        <f>'Salary Record'!G460</f>
        <v>0</v>
      </c>
      <c r="R60" s="222">
        <f>'Salary Record'!G461</f>
        <v>0</v>
      </c>
      <c r="S60" s="270">
        <f>'Salary Record'!K461</f>
        <v>30717.741935483871</v>
      </c>
      <c r="T60" s="11"/>
    </row>
    <row r="61" spans="1:20" ht="14.4" x14ac:dyDescent="0.3">
      <c r="A61" s="34">
        <v>2</v>
      </c>
      <c r="B61" s="273" t="str">
        <f>'Salary Record'!C821</f>
        <v>Ahmed</v>
      </c>
      <c r="C61" s="162"/>
      <c r="D61" s="127"/>
      <c r="E61" s="13">
        <f>'Salary Record'!K820</f>
        <v>16000</v>
      </c>
      <c r="F61" s="37">
        <v>10000</v>
      </c>
      <c r="G61" s="37"/>
      <c r="H61" s="13">
        <f>'Salary Record'!C826</f>
        <v>0</v>
      </c>
      <c r="I61" s="38">
        <f>'Salary Record'!C827</f>
        <v>0</v>
      </c>
      <c r="J61" s="13">
        <f>'Salary Record'!I825</f>
        <v>23</v>
      </c>
      <c r="K61" s="13">
        <f>'Salary Record'!I824</f>
        <v>0</v>
      </c>
      <c r="L61" s="30">
        <f>'Salary Record'!K825</f>
        <v>1483.8709677419354</v>
      </c>
      <c r="M61" s="30">
        <f>'Salary Record'!K826</f>
        <v>1483.8709677419354</v>
      </c>
      <c r="N61" s="13">
        <f>'Salary Record'!G824</f>
        <v>535</v>
      </c>
      <c r="O61" s="13">
        <f>'Salary Record'!G825</f>
        <v>0</v>
      </c>
      <c r="P61" s="33">
        <f>'Salary Record'!G826</f>
        <v>535</v>
      </c>
      <c r="Q61" s="13">
        <f>'Salary Record'!G827</f>
        <v>0</v>
      </c>
      <c r="R61" s="33">
        <f>'Salary Record'!G828</f>
        <v>535</v>
      </c>
      <c r="S61" s="40">
        <f>'Salary Record'!K828</f>
        <v>1483.8709677419354</v>
      </c>
      <c r="T61" s="11"/>
    </row>
    <row r="62" spans="1:20" ht="14.4" hidden="1" x14ac:dyDescent="0.3">
      <c r="A62" s="28">
        <v>9</v>
      </c>
      <c r="B62" s="35">
        <f>'Salary Record'!C915</f>
        <v>0</v>
      </c>
      <c r="C62" s="180"/>
      <c r="D62" s="182"/>
      <c r="E62" s="32">
        <f>'Salary Record'!K914</f>
        <v>0</v>
      </c>
      <c r="F62" s="32"/>
      <c r="G62" s="32"/>
      <c r="H62" s="32">
        <f>'Salary Record'!C920</f>
        <v>0</v>
      </c>
      <c r="I62" s="41">
        <f>'Salary Record'!C921</f>
        <v>0</v>
      </c>
      <c r="J62" s="32">
        <f>'Salary Record'!I919</f>
        <v>0</v>
      </c>
      <c r="K62" s="32">
        <f>'Salary Record'!I918</f>
        <v>0</v>
      </c>
      <c r="L62" s="30">
        <f>'Salary Record'!K919</f>
        <v>0</v>
      </c>
      <c r="M62" s="30">
        <f>'Salary Record'!K920</f>
        <v>0</v>
      </c>
      <c r="N62" s="13">
        <f>'Salary Record'!G918</f>
        <v>0</v>
      </c>
      <c r="O62" s="32">
        <f>'Salary Record'!G919</f>
        <v>0</v>
      </c>
      <c r="P62" s="33">
        <f>'Salary Record'!G920</f>
        <v>0</v>
      </c>
      <c r="Q62" s="32">
        <f>'Salary Record'!G921</f>
        <v>0</v>
      </c>
      <c r="R62" s="33">
        <f>'Salary Record'!G922</f>
        <v>0</v>
      </c>
      <c r="S62" s="183">
        <f>'Salary Record'!K922</f>
        <v>0</v>
      </c>
    </row>
    <row r="63" spans="1:20" ht="15.6" x14ac:dyDescent="0.3">
      <c r="A63" s="282" t="s">
        <v>124</v>
      </c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3"/>
      <c r="P63" s="283"/>
      <c r="Q63" s="283"/>
      <c r="R63" s="283"/>
      <c r="S63" s="284"/>
    </row>
    <row r="64" spans="1:20" ht="14.4" x14ac:dyDescent="0.3">
      <c r="A64" s="34">
        <v>1</v>
      </c>
      <c r="B64" s="273" t="str">
        <f>'Salary Record'!C1089</f>
        <v>M. Rafeeq</v>
      </c>
      <c r="C64" s="160"/>
      <c r="D64" s="156"/>
      <c r="E64" s="32">
        <f>'Salary Record'!K1088</f>
        <v>40000</v>
      </c>
      <c r="F64" s="37">
        <v>25000</v>
      </c>
      <c r="G64" s="37"/>
      <c r="H64" s="32">
        <f>'Salary Record'!C1094</f>
        <v>0</v>
      </c>
      <c r="I64" s="41">
        <f>'Salary Record'!C1095</f>
        <v>0</v>
      </c>
      <c r="J64" s="32">
        <f>'Salary Record'!I1093</f>
        <v>0</v>
      </c>
      <c r="K64" s="32">
        <f>'Salary Record'!I1092</f>
        <v>0</v>
      </c>
      <c r="L64" s="30">
        <f>'Salary Record'!K1093</f>
        <v>0</v>
      </c>
      <c r="M64" s="30">
        <f>'Salary Record'!K1094</f>
        <v>0</v>
      </c>
      <c r="N64" s="13">
        <f>'Salary Record'!G1092</f>
        <v>0</v>
      </c>
      <c r="O64" s="32">
        <f>'Salary Record'!G1093</f>
        <v>0</v>
      </c>
      <c r="P64" s="33">
        <f>'Salary Record'!G1094</f>
        <v>0</v>
      </c>
      <c r="Q64" s="32">
        <f>'Salary Record'!G1095</f>
        <v>0</v>
      </c>
      <c r="R64" s="33">
        <f>'Salary Record'!G1096</f>
        <v>0</v>
      </c>
      <c r="S64" s="40">
        <f>'Salary Record'!K1096</f>
        <v>0</v>
      </c>
      <c r="T64" s="11"/>
    </row>
    <row r="65" spans="1:21" ht="14.4" x14ac:dyDescent="0.3">
      <c r="A65" s="28">
        <v>2</v>
      </c>
      <c r="B65" s="273" t="str">
        <f>'Salary Record'!C1423</f>
        <v>Imran S/O Feroz</v>
      </c>
      <c r="C65" s="149"/>
      <c r="D65" s="142"/>
      <c r="E65" s="21">
        <f>'Salary Record'!K1422</f>
        <v>25000</v>
      </c>
      <c r="F65" s="37">
        <f t="shared" ref="F65" si="2">E65*60%</f>
        <v>15000</v>
      </c>
      <c r="G65" s="37"/>
      <c r="H65" s="21">
        <f>'Salary Record'!C1428</f>
        <v>0</v>
      </c>
      <c r="I65" s="36">
        <f>'Salary Record'!C1429</f>
        <v>0</v>
      </c>
      <c r="J65" s="21">
        <f>'Salary Record'!I1427</f>
        <v>26.5</v>
      </c>
      <c r="K65" s="21">
        <f>'Salary Record'!I1426</f>
        <v>31</v>
      </c>
      <c r="L65" s="30">
        <f>'Salary Record'!K1427</f>
        <v>2671.3709677419356</v>
      </c>
      <c r="M65" s="21">
        <f>'Salary Record'!K1428</f>
        <v>27671.370967741936</v>
      </c>
      <c r="N65" s="13">
        <f>'Salary Record'!G1426</f>
        <v>1000</v>
      </c>
      <c r="O65" s="32">
        <f>'Salary Record'!G1427</f>
        <v>0</v>
      </c>
      <c r="P65" s="33">
        <f>'Salary Record'!G1428</f>
        <v>1000</v>
      </c>
      <c r="Q65" s="32">
        <f>'Salary Record'!G1429</f>
        <v>0</v>
      </c>
      <c r="R65" s="33">
        <f>'Salary Record'!G1430</f>
        <v>1000</v>
      </c>
      <c r="S65" s="40">
        <f>'Salary Record'!K1430</f>
        <v>27671.370967741936</v>
      </c>
      <c r="T65" s="11"/>
    </row>
    <row r="66" spans="1:21" ht="14.4" x14ac:dyDescent="0.3">
      <c r="A66" s="34">
        <v>4</v>
      </c>
      <c r="B66" s="275" t="str">
        <f>'Salary Record'!C501</f>
        <v>Haneef</v>
      </c>
      <c r="C66" s="149" t="s">
        <v>109</v>
      </c>
      <c r="D66" s="131">
        <f>S66</f>
        <v>25306.451612903227</v>
      </c>
      <c r="E66" s="21">
        <f>'Salary Record'!K500</f>
        <v>24000</v>
      </c>
      <c r="F66" s="37">
        <v>15000</v>
      </c>
      <c r="G66" s="37"/>
      <c r="H66" s="21">
        <f>'Salary Record'!C506</f>
        <v>0</v>
      </c>
      <c r="I66" s="36">
        <f>'Salary Record'!C507</f>
        <v>0</v>
      </c>
      <c r="J66" s="21">
        <f>'Salary Record'!I505</f>
        <v>13.5</v>
      </c>
      <c r="K66" s="21">
        <f>'Salary Record'!I504</f>
        <v>31</v>
      </c>
      <c r="L66" s="30">
        <f>'Salary Record'!K505</f>
        <v>1306.4516129032259</v>
      </c>
      <c r="M66" s="21">
        <f>'Salary Record'!K506</f>
        <v>25306.451612903227</v>
      </c>
      <c r="N66" s="13">
        <f>'Salary Record'!G504</f>
        <v>20000</v>
      </c>
      <c r="O66" s="32">
        <f>'Salary Record'!G505</f>
        <v>0</v>
      </c>
      <c r="P66" s="33">
        <f>'Salary Record'!G506</f>
        <v>20000</v>
      </c>
      <c r="Q66" s="32">
        <f>'Salary Record'!G507</f>
        <v>0</v>
      </c>
      <c r="R66" s="33">
        <f>'Salary Record'!G508</f>
        <v>20000</v>
      </c>
      <c r="S66" s="40">
        <f>'Salary Record'!K508</f>
        <v>25306.451612903227</v>
      </c>
    </row>
    <row r="67" spans="1:21" ht="14.4" x14ac:dyDescent="0.3">
      <c r="A67" s="28">
        <v>5</v>
      </c>
      <c r="B67" s="273" t="str">
        <f>'Salary Record'!C947</f>
        <v>Abdul Lateef</v>
      </c>
      <c r="C67" s="153"/>
      <c r="D67" s="131"/>
      <c r="E67" s="21">
        <f>'Salary Record'!K946</f>
        <v>22000</v>
      </c>
      <c r="F67" s="37">
        <v>13000</v>
      </c>
      <c r="G67" s="37"/>
      <c r="H67" s="13" t="s">
        <v>197</v>
      </c>
      <c r="I67" s="36" t="s">
        <v>198</v>
      </c>
      <c r="J67" s="21">
        <f>'Salary Record'!I951</f>
        <v>13</v>
      </c>
      <c r="K67" s="21">
        <f>'Salary Record'!I950</f>
        <v>0</v>
      </c>
      <c r="L67" s="30">
        <f>'Salary Record'!K951</f>
        <v>1153.2258064516129</v>
      </c>
      <c r="M67" s="30">
        <f>'Salary Record'!K952</f>
        <v>1153.2258064516129</v>
      </c>
      <c r="N67" s="13">
        <f>'Salary Record'!G950</f>
        <v>0</v>
      </c>
      <c r="O67" s="13">
        <f>'Salary Record'!G951</f>
        <v>0</v>
      </c>
      <c r="P67" s="33">
        <f>'Salary Record'!G952</f>
        <v>0</v>
      </c>
      <c r="Q67" s="13">
        <f>'Salary Record'!G953</f>
        <v>0</v>
      </c>
      <c r="R67" s="33">
        <f>'Salary Record'!G954</f>
        <v>0</v>
      </c>
      <c r="S67" s="40">
        <f>'Salary Record'!K954</f>
        <v>1153.2258064516129</v>
      </c>
      <c r="T67" s="11"/>
    </row>
    <row r="68" spans="1:21" ht="14.4" x14ac:dyDescent="0.3">
      <c r="A68" s="34">
        <v>6</v>
      </c>
      <c r="B68" s="273" t="s">
        <v>16</v>
      </c>
      <c r="C68" s="153"/>
      <c r="D68" s="131"/>
      <c r="E68" s="32">
        <f>'Salary Record'!K547</f>
        <v>19000</v>
      </c>
      <c r="F68" s="37">
        <v>11000</v>
      </c>
      <c r="G68" s="37"/>
      <c r="H68" s="13" t="s">
        <v>197</v>
      </c>
      <c r="I68" s="41" t="s">
        <v>198</v>
      </c>
      <c r="J68" s="32">
        <f>'Salary Record'!I552</f>
        <v>15.5</v>
      </c>
      <c r="K68" s="32">
        <f>'Salary Record'!I551</f>
        <v>31</v>
      </c>
      <c r="L68" s="30">
        <f>'Salary Record'!K552</f>
        <v>1187.5</v>
      </c>
      <c r="M68" s="30">
        <f>'Salary Record'!K553</f>
        <v>20187.5</v>
      </c>
      <c r="N68" s="13">
        <f>'Salary Record'!G551</f>
        <v>0</v>
      </c>
      <c r="O68" s="32">
        <f>'Salary Record'!G552</f>
        <v>0</v>
      </c>
      <c r="P68" s="33">
        <f>'Salary Record'!G553</f>
        <v>0</v>
      </c>
      <c r="Q68" s="32">
        <f>'Salary Record'!G554</f>
        <v>0</v>
      </c>
      <c r="R68" s="33">
        <f>'Salary Record'!G555</f>
        <v>0</v>
      </c>
      <c r="S68" s="40">
        <f>'Salary Record'!K555</f>
        <v>20187.5</v>
      </c>
      <c r="T68" s="11"/>
    </row>
    <row r="69" spans="1:21" s="233" customFormat="1" ht="14.4" hidden="1" x14ac:dyDescent="0.3">
      <c r="A69" s="34"/>
      <c r="B69" s="35"/>
      <c r="C69" s="153"/>
      <c r="D69" s="131"/>
      <c r="E69" s="21">
        <f>'Salary Record'!K468</f>
        <v>0</v>
      </c>
      <c r="F69" s="21"/>
      <c r="G69" s="21"/>
      <c r="H69" s="21">
        <f>'Salary Record'!C474</f>
        <v>0</v>
      </c>
      <c r="I69" s="36">
        <f>'Salary Record'!C475</f>
        <v>0</v>
      </c>
      <c r="J69" s="21">
        <f>'Salary Record'!I473</f>
        <v>0</v>
      </c>
      <c r="K69" s="21">
        <f>'Salary Record'!I472</f>
        <v>0</v>
      </c>
      <c r="L69" s="36">
        <f>'Salary Record'!K473</f>
        <v>0</v>
      </c>
      <c r="M69" s="21">
        <f>'Salary Record'!K474</f>
        <v>0</v>
      </c>
      <c r="N69" s="232">
        <f>'Salary Record'!G472</f>
        <v>0</v>
      </c>
      <c r="O69" s="21">
        <f>'Salary Record'!G473</f>
        <v>0</v>
      </c>
      <c r="P69" s="123">
        <f>'Salary Record'!G474</f>
        <v>0</v>
      </c>
      <c r="Q69" s="21">
        <f>'Salary Record'!G475</f>
        <v>0</v>
      </c>
      <c r="R69" s="123">
        <f>'Salary Record'!G476</f>
        <v>0</v>
      </c>
      <c r="S69" s="40">
        <f>'Salary Record'!K476</f>
        <v>0</v>
      </c>
      <c r="U69" s="234"/>
    </row>
    <row r="70" spans="1:21" ht="14.4" hidden="1" x14ac:dyDescent="0.3">
      <c r="A70" s="28">
        <v>2</v>
      </c>
      <c r="B70" s="243">
        <f>'Salary Record'!C1312</f>
        <v>0</v>
      </c>
      <c r="C70" s="153"/>
      <c r="D70" s="131"/>
      <c r="E70" s="13">
        <f>'Salary Record'!K1311</f>
        <v>0</v>
      </c>
      <c r="F70" s="13"/>
      <c r="G70" s="13"/>
      <c r="H70" s="13">
        <f>'Salary Record'!C1317</f>
        <v>0</v>
      </c>
      <c r="I70" s="38">
        <f>'Salary Record'!C1318</f>
        <v>0</v>
      </c>
      <c r="J70" s="13">
        <f>'Salary Record'!I1316</f>
        <v>0</v>
      </c>
      <c r="K70" s="13">
        <f>'Salary Record'!I1315</f>
        <v>0</v>
      </c>
      <c r="L70" s="30">
        <f>'Salary Record'!K1316</f>
        <v>0</v>
      </c>
      <c r="M70" s="30">
        <f>'Salary Record'!K1317</f>
        <v>0</v>
      </c>
      <c r="N70" s="13">
        <f>'Salary Record'!G1315</f>
        <v>0</v>
      </c>
      <c r="O70" s="13">
        <f>'Salary Record'!G1316</f>
        <v>0</v>
      </c>
      <c r="P70" s="33">
        <f>'Salary Record'!G1317</f>
        <v>0</v>
      </c>
      <c r="Q70" s="13">
        <f>'Salary Record'!G1318</f>
        <v>0</v>
      </c>
      <c r="R70" s="33">
        <f>'Salary Record'!G1319</f>
        <v>0</v>
      </c>
      <c r="S70" s="40">
        <f>'Salary Record'!K1319</f>
        <v>0</v>
      </c>
    </row>
    <row r="71" spans="1:21" ht="14.4" hidden="1" x14ac:dyDescent="0.3">
      <c r="A71" s="28">
        <v>7</v>
      </c>
      <c r="B71" s="35">
        <f>'Salary Record'!C692</f>
        <v>0</v>
      </c>
      <c r="C71" s="153"/>
      <c r="D71" s="131"/>
      <c r="E71" s="42">
        <f>'Salary Record'!K691</f>
        <v>0</v>
      </c>
      <c r="F71" s="42"/>
      <c r="G71" s="42"/>
      <c r="H71" s="42">
        <f>'Salary Record'!C697</f>
        <v>0</v>
      </c>
      <c r="I71" s="36">
        <f>'Salary Record'!C698</f>
        <v>0</v>
      </c>
      <c r="J71" s="42">
        <f>'Salary Record'!I696</f>
        <v>0</v>
      </c>
      <c r="K71" s="42">
        <f>'Salary Record'!I695</f>
        <v>0</v>
      </c>
      <c r="L71" s="30">
        <f>'Salary Record'!K696</f>
        <v>0</v>
      </c>
      <c r="M71" s="30">
        <f>'Salary Record'!K697</f>
        <v>0</v>
      </c>
      <c r="N71" s="13">
        <f>'Salary Record'!G695</f>
        <v>0</v>
      </c>
      <c r="O71" s="32">
        <f>'Salary Record'!G696</f>
        <v>0</v>
      </c>
      <c r="P71" s="33" t="str">
        <f>'Salary Record'!G697</f>
        <v/>
      </c>
      <c r="Q71" s="32">
        <f>'Salary Record'!G698</f>
        <v>0</v>
      </c>
      <c r="R71" s="33" t="str">
        <f>'Salary Record'!G699</f>
        <v/>
      </c>
      <c r="S71" s="40">
        <f>'Salary Record'!K699</f>
        <v>0</v>
      </c>
    </row>
    <row r="72" spans="1:21" ht="14.4" hidden="1" x14ac:dyDescent="0.3">
      <c r="A72" s="34"/>
      <c r="B72" s="241">
        <f>'Salary Record'!C1359</f>
        <v>0</v>
      </c>
      <c r="C72" s="155"/>
      <c r="D72" s="158"/>
      <c r="E72" s="13">
        <f>'Salary Record'!K1358</f>
        <v>0</v>
      </c>
      <c r="F72" s="13"/>
      <c r="G72" s="13"/>
      <c r="H72" s="13">
        <f>'Salary Record'!C1364</f>
        <v>0</v>
      </c>
      <c r="I72" s="38">
        <f>'Salary Record'!C1365</f>
        <v>0</v>
      </c>
      <c r="J72" s="13">
        <f>'Salary Record'!I1363</f>
        <v>0</v>
      </c>
      <c r="K72" s="13">
        <f>'Salary Record'!I1362</f>
        <v>0</v>
      </c>
      <c r="L72" s="30">
        <f>'Salary Record'!K1363</f>
        <v>0</v>
      </c>
      <c r="M72" s="21">
        <f>'Salary Record'!K1364</f>
        <v>0</v>
      </c>
      <c r="N72" s="13">
        <f>'Salary Record'!G1362</f>
        <v>0</v>
      </c>
      <c r="O72" s="13">
        <f>'Salary Record'!G1363</f>
        <v>0</v>
      </c>
      <c r="P72" s="33">
        <f>'Salary Record'!G1364</f>
        <v>0</v>
      </c>
      <c r="Q72" s="13">
        <f>'Salary Record'!G1365</f>
        <v>0</v>
      </c>
      <c r="R72" s="33">
        <f>'Salary Record'!G1366</f>
        <v>0</v>
      </c>
      <c r="S72" s="40">
        <f>'Salary Record'!K1366</f>
        <v>0</v>
      </c>
    </row>
    <row r="73" spans="1:21" ht="14.4" hidden="1" x14ac:dyDescent="0.3">
      <c r="A73" s="28">
        <v>7</v>
      </c>
      <c r="B73" s="35">
        <f>'Salary Record'!C853</f>
        <v>0</v>
      </c>
      <c r="C73" s="155"/>
      <c r="D73" s="156"/>
      <c r="E73" s="36">
        <f>'Salary Record'!K852</f>
        <v>0</v>
      </c>
      <c r="F73" s="36"/>
      <c r="G73" s="36"/>
      <c r="H73" s="36">
        <f>'Salary Record'!C858</f>
        <v>0</v>
      </c>
      <c r="I73" s="36">
        <f>'Salary Record'!C859</f>
        <v>0</v>
      </c>
      <c r="J73" s="36">
        <f>'Salary Record'!I857</f>
        <v>0</v>
      </c>
      <c r="K73" s="36">
        <f>'Salary Record'!I856</f>
        <v>0</v>
      </c>
      <c r="L73" s="30">
        <f>'Salary Record'!K857</f>
        <v>0</v>
      </c>
      <c r="M73" s="30">
        <f>'Salary Record'!K858</f>
        <v>0</v>
      </c>
      <c r="N73" s="13">
        <f>'Salary Record'!G856</f>
        <v>0</v>
      </c>
      <c r="O73" s="32">
        <f>'Salary Record'!G857</f>
        <v>0</v>
      </c>
      <c r="P73" s="33">
        <f>'Salary Record'!G858</f>
        <v>0</v>
      </c>
      <c r="Q73" s="32">
        <f>'Salary Record'!G859</f>
        <v>0</v>
      </c>
      <c r="R73" s="33">
        <f>'Salary Record'!G860</f>
        <v>0</v>
      </c>
      <c r="S73" s="40">
        <f>'Salary Record'!K860</f>
        <v>0</v>
      </c>
    </row>
    <row r="74" spans="1:21" ht="14.4" hidden="1" x14ac:dyDescent="0.3">
      <c r="A74" s="34">
        <v>16</v>
      </c>
      <c r="B74" s="267">
        <f>'Salary Record'!C406</f>
        <v>0</v>
      </c>
      <c r="C74" s="149"/>
      <c r="D74" s="142"/>
      <c r="E74" s="36">
        <f>'Salary Record'!K405</f>
        <v>0</v>
      </c>
      <c r="F74" s="36"/>
      <c r="G74" s="36"/>
      <c r="H74" s="36">
        <f>'Salary Record'!C411</f>
        <v>0</v>
      </c>
      <c r="I74" s="36">
        <f>'Salary Record'!C412</f>
        <v>0</v>
      </c>
      <c r="J74" s="36">
        <f>'Salary Record'!I410</f>
        <v>0</v>
      </c>
      <c r="K74" s="36">
        <f>'Salary Record'!I409</f>
        <v>0</v>
      </c>
      <c r="L74" s="30">
        <f>'Salary Record'!K410</f>
        <v>0</v>
      </c>
      <c r="M74" s="30">
        <f>'Salary Record'!K411</f>
        <v>0</v>
      </c>
      <c r="N74" s="13">
        <f>'Salary Record'!G409</f>
        <v>0</v>
      </c>
      <c r="O74" s="32">
        <f>'Salary Record'!G410</f>
        <v>0</v>
      </c>
      <c r="P74" s="33" t="str">
        <f>'Salary Record'!G411</f>
        <v/>
      </c>
      <c r="Q74" s="32">
        <f>'Salary Record'!G412</f>
        <v>0</v>
      </c>
      <c r="R74" s="33" t="str">
        <f>'Salary Record'!G413</f>
        <v/>
      </c>
      <c r="S74" s="263">
        <f>'Salary Record'!K413</f>
        <v>0</v>
      </c>
      <c r="T74" s="11"/>
    </row>
    <row r="75" spans="1:21" ht="14.4" hidden="1" x14ac:dyDescent="0.3">
      <c r="A75" s="34"/>
      <c r="B75" s="241">
        <f>'Salary Record'!C1375</f>
        <v>0</v>
      </c>
      <c r="C75" s="155"/>
      <c r="D75" s="158"/>
      <c r="E75" s="13">
        <f>'Salary Record'!K1374</f>
        <v>0</v>
      </c>
      <c r="F75" s="13"/>
      <c r="G75" s="13"/>
      <c r="H75" s="13">
        <f>'Salary Record'!C1380</f>
        <v>0</v>
      </c>
      <c r="I75" s="38">
        <f>'Salary Record'!C1381</f>
        <v>0</v>
      </c>
      <c r="J75" s="13">
        <f>'Salary Record'!I1379</f>
        <v>0</v>
      </c>
      <c r="K75" s="13">
        <f>'Salary Record'!I1378</f>
        <v>0</v>
      </c>
      <c r="L75" s="30">
        <f>'Salary Record'!K1379</f>
        <v>0</v>
      </c>
      <c r="M75" s="21">
        <f>'Salary Record'!K1380</f>
        <v>0</v>
      </c>
      <c r="N75" s="13">
        <f>'Salary Record'!G1378</f>
        <v>0</v>
      </c>
      <c r="O75" s="13">
        <f>'Salary Record'!G1379</f>
        <v>0</v>
      </c>
      <c r="P75" s="33" t="str">
        <f>'Salary Record'!G1380</f>
        <v/>
      </c>
      <c r="Q75" s="13">
        <f>'Salary Record'!G1381</f>
        <v>0</v>
      </c>
      <c r="R75" s="33" t="str">
        <f>'Salary Record'!G1382</f>
        <v/>
      </c>
      <c r="S75" s="40">
        <f>'Salary Record'!K1382</f>
        <v>0</v>
      </c>
    </row>
    <row r="76" spans="1:21" ht="14.4" hidden="1" x14ac:dyDescent="0.3">
      <c r="A76" s="28"/>
      <c r="B76" s="35"/>
      <c r="C76" s="179" t="s">
        <v>39</v>
      </c>
      <c r="D76" s="181">
        <f>SUM(S20:S62)</f>
        <v>531453.14919354848</v>
      </c>
      <c r="E76" s="32">
        <f>'Salary Record'!K899</f>
        <v>0</v>
      </c>
      <c r="F76" s="32"/>
      <c r="G76" s="32"/>
      <c r="H76" s="32">
        <f>'Salary Record'!C905</f>
        <v>0</v>
      </c>
      <c r="I76" s="41">
        <f>'Salary Record'!C906</f>
        <v>0</v>
      </c>
      <c r="J76" s="32">
        <f>'Salary Record'!I904</f>
        <v>0</v>
      </c>
      <c r="K76" s="32">
        <f>'Salary Record'!I903</f>
        <v>0</v>
      </c>
      <c r="L76" s="30">
        <f>'Salary Record'!K904</f>
        <v>0</v>
      </c>
      <c r="M76" s="30">
        <f>'Salary Record'!K905</f>
        <v>0</v>
      </c>
      <c r="N76" s="13">
        <f>'Salary Record'!G903</f>
        <v>0</v>
      </c>
      <c r="O76" s="32">
        <f>'Salary Record'!G904</f>
        <v>0</v>
      </c>
      <c r="P76" s="33">
        <f>'Salary Record'!G905</f>
        <v>0</v>
      </c>
      <c r="Q76" s="32">
        <f>'Salary Record'!G906</f>
        <v>0</v>
      </c>
      <c r="R76" s="33">
        <f>'Salary Record'!G907</f>
        <v>0</v>
      </c>
      <c r="S76" s="40">
        <f>'Salary Record'!K907</f>
        <v>0</v>
      </c>
    </row>
    <row r="77" spans="1:21" ht="14.4" hidden="1" x14ac:dyDescent="0.3">
      <c r="A77" s="34"/>
      <c r="B77" s="35"/>
      <c r="C77" s="153"/>
      <c r="D77" s="131"/>
      <c r="E77" s="21">
        <f>'Salary Record'!K531</f>
        <v>0</v>
      </c>
      <c r="F77" s="21"/>
      <c r="G77" s="21"/>
      <c r="H77" s="21">
        <f>'Salary Record'!C537</f>
        <v>0</v>
      </c>
      <c r="I77" s="36">
        <f>'Salary Record'!C538</f>
        <v>0</v>
      </c>
      <c r="J77" s="21">
        <f>'Salary Record'!I536</f>
        <v>0</v>
      </c>
      <c r="K77" s="21">
        <f>'Salary Record'!I535</f>
        <v>0</v>
      </c>
      <c r="L77" s="30">
        <f>'Salary Record'!K536</f>
        <v>0</v>
      </c>
      <c r="M77" s="30">
        <f>'Salary Record'!K537</f>
        <v>0</v>
      </c>
      <c r="N77" s="13">
        <f>'Salary Record'!G535</f>
        <v>0</v>
      </c>
      <c r="O77" s="32">
        <f>'Salary Record'!G536</f>
        <v>0</v>
      </c>
      <c r="P77" s="33" t="str">
        <f>'Salary Record'!G537</f>
        <v/>
      </c>
      <c r="Q77" s="32">
        <f>'Salary Record'!G538</f>
        <v>0</v>
      </c>
      <c r="R77" s="33" t="str">
        <f>'Salary Record'!G539</f>
        <v/>
      </c>
      <c r="S77" s="40">
        <f>'Salary Record'!K539</f>
        <v>0</v>
      </c>
    </row>
    <row r="78" spans="1:21" ht="14.4" hidden="1" x14ac:dyDescent="0.3">
      <c r="A78" s="28"/>
      <c r="B78" s="35">
        <f>'Salary Record'!C1439</f>
        <v>0</v>
      </c>
      <c r="C78" s="149"/>
      <c r="D78" s="142"/>
      <c r="E78" s="21">
        <f>'Salary Record'!K1438</f>
        <v>0</v>
      </c>
      <c r="F78" s="21"/>
      <c r="G78" s="21"/>
      <c r="H78" s="21">
        <f>'Salary Record'!C1444</f>
        <v>0</v>
      </c>
      <c r="I78" s="36">
        <f>'Salary Record'!C1445</f>
        <v>0</v>
      </c>
      <c r="J78" s="21">
        <f>'Salary Record'!I1443</f>
        <v>0</v>
      </c>
      <c r="K78" s="21">
        <f>'Salary Record'!I1442</f>
        <v>0</v>
      </c>
      <c r="L78" s="30">
        <f>'Salary Record'!K1443</f>
        <v>0</v>
      </c>
      <c r="M78" s="21">
        <f>'Salary Record'!K1444</f>
        <v>0</v>
      </c>
      <c r="N78" s="13">
        <f>'Salary Record'!G1442</f>
        <v>0</v>
      </c>
      <c r="O78" s="32">
        <f>'Salary Record'!G1443</f>
        <v>0</v>
      </c>
      <c r="P78" s="33">
        <f>'Salary Record'!G1444</f>
        <v>0</v>
      </c>
      <c r="Q78" s="32">
        <f>'Salary Record'!G1445</f>
        <v>0</v>
      </c>
      <c r="R78" s="33">
        <f>'Salary Record'!G1446</f>
        <v>0</v>
      </c>
      <c r="S78" s="40">
        <f>'Salary Record'!K1446</f>
        <v>0</v>
      </c>
    </row>
    <row r="79" spans="1:21" ht="15.6" x14ac:dyDescent="0.3">
      <c r="A79" s="282" t="s">
        <v>193</v>
      </c>
      <c r="B79" s="283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  <c r="N79" s="283"/>
      <c r="O79" s="283"/>
      <c r="P79" s="283"/>
      <c r="Q79" s="283"/>
      <c r="R79" s="283"/>
      <c r="S79" s="284"/>
    </row>
    <row r="80" spans="1:21" ht="15" customHeight="1" x14ac:dyDescent="0.3">
      <c r="A80" s="34">
        <v>1</v>
      </c>
      <c r="B80" s="273" t="s">
        <v>86</v>
      </c>
      <c r="C80" s="130" t="s">
        <v>107</v>
      </c>
      <c r="D80" s="131">
        <f>SUM(S80:S80)</f>
        <v>30000</v>
      </c>
      <c r="E80" s="21">
        <f>'Salary Record'!K754</f>
        <v>0</v>
      </c>
      <c r="F80" s="37">
        <v>35000</v>
      </c>
      <c r="G80" s="37"/>
      <c r="H80" s="13" t="s">
        <v>197</v>
      </c>
      <c r="I80" s="36" t="s">
        <v>199</v>
      </c>
      <c r="J80" s="21">
        <f>'Salary Record'!I759</f>
        <v>0</v>
      </c>
      <c r="K80" s="21" t="str">
        <f>'Salary Record'!I758</f>
        <v>Salary Details</v>
      </c>
      <c r="L80" s="30">
        <f>'Salary Record'!K759</f>
        <v>0</v>
      </c>
      <c r="M80" s="21">
        <f>'Salary Record'!K760</f>
        <v>30000</v>
      </c>
      <c r="N80" s="13">
        <f>'Salary Record'!G758</f>
        <v>0</v>
      </c>
      <c r="O80" s="32">
        <f>'Salary Record'!G759</f>
        <v>0</v>
      </c>
      <c r="P80" s="33">
        <f>'Salary Record'!G760</f>
        <v>70000</v>
      </c>
      <c r="Q80" s="21">
        <f>'Salary Record'!G761</f>
        <v>0</v>
      </c>
      <c r="R80" s="33">
        <f>'Salary Record'!G762</f>
        <v>70000</v>
      </c>
      <c r="S80" s="40">
        <f>'Salary Record'!K762</f>
        <v>30000</v>
      </c>
      <c r="T80" s="11"/>
    </row>
    <row r="81" spans="1:25" ht="14.4" x14ac:dyDescent="0.3">
      <c r="A81" s="28">
        <v>2</v>
      </c>
      <c r="B81" s="272" t="s">
        <v>203</v>
      </c>
      <c r="C81" s="215"/>
      <c r="D81" s="216"/>
      <c r="E81" s="217">
        <v>0</v>
      </c>
      <c r="F81" s="37">
        <v>5000</v>
      </c>
      <c r="G81" s="37"/>
      <c r="H81" s="217">
        <f>'Salary Record'!C585</f>
        <v>0</v>
      </c>
      <c r="I81" s="218">
        <f>'Salary Record'!C586</f>
        <v>0</v>
      </c>
      <c r="J81" s="217">
        <f>'Salary Record'!I584</f>
        <v>109</v>
      </c>
      <c r="K81" s="217">
        <f>'Salary Record'!I583</f>
        <v>31</v>
      </c>
      <c r="L81" s="219">
        <f>'Salary Record'!K584</f>
        <v>14943.548387096775</v>
      </c>
      <c r="M81" s="219">
        <f>'Salary Record'!K585</f>
        <v>48943.548387096773</v>
      </c>
      <c r="N81" s="220">
        <f>'Salary Record'!G583</f>
        <v>15000</v>
      </c>
      <c r="O81" s="221">
        <f>'Salary Record'!G584</f>
        <v>0</v>
      </c>
      <c r="P81" s="222">
        <f>'Salary Record'!G585</f>
        <v>15000</v>
      </c>
      <c r="Q81" s="221">
        <f>'Salary Record'!G586</f>
        <v>0</v>
      </c>
      <c r="R81" s="222">
        <f>'Salary Record'!G587</f>
        <v>15000</v>
      </c>
      <c r="S81" s="270">
        <f>'Salary Record'!K587</f>
        <v>48943.548387096773</v>
      </c>
    </row>
    <row r="82" spans="1:25" ht="15" customHeight="1" x14ac:dyDescent="0.3">
      <c r="A82" s="34">
        <v>3</v>
      </c>
      <c r="B82" s="273" t="s">
        <v>12</v>
      </c>
      <c r="C82" s="130" t="s">
        <v>107</v>
      </c>
      <c r="D82" s="131">
        <f>SUM(S82:S82)</f>
        <v>30000</v>
      </c>
      <c r="E82" s="21">
        <f>'Salary Record'!K756</f>
        <v>30000</v>
      </c>
      <c r="F82" s="37">
        <f t="shared" ref="F82" si="3">E82*60%</f>
        <v>18000</v>
      </c>
      <c r="G82" s="37"/>
      <c r="H82" s="13" t="s">
        <v>197</v>
      </c>
      <c r="I82" s="36" t="s">
        <v>199</v>
      </c>
      <c r="J82" s="21">
        <f>'Salary Record'!I761</f>
        <v>0</v>
      </c>
      <c r="K82" s="21">
        <f>'Salary Record'!I760</f>
        <v>31</v>
      </c>
      <c r="L82" s="30">
        <f>'Salary Record'!K761</f>
        <v>0</v>
      </c>
      <c r="M82" s="21">
        <f>'Salary Record'!K762</f>
        <v>30000</v>
      </c>
      <c r="N82" s="13">
        <f>'Salary Record'!G760</f>
        <v>70000</v>
      </c>
      <c r="O82" s="32">
        <f>'Salary Record'!G761</f>
        <v>0</v>
      </c>
      <c r="P82" s="33">
        <f>'Salary Record'!G762</f>
        <v>70000</v>
      </c>
      <c r="Q82" s="21">
        <f>'Salary Record'!G763</f>
        <v>0</v>
      </c>
      <c r="R82" s="33">
        <f>'Salary Record'!G764</f>
        <v>70000</v>
      </c>
      <c r="S82" s="40">
        <f>'Salary Record'!K764</f>
        <v>30000</v>
      </c>
      <c r="T82" s="11"/>
    </row>
    <row r="83" spans="1:25" ht="15.75" customHeight="1" x14ac:dyDescent="0.3">
      <c r="A83" s="34">
        <v>4</v>
      </c>
      <c r="B83" s="273" t="s">
        <v>4</v>
      </c>
      <c r="C83" s="155"/>
      <c r="D83" s="158"/>
      <c r="E83" s="36">
        <f>'Salary Record'!K994</f>
        <v>27000</v>
      </c>
      <c r="F83" s="37">
        <v>16000</v>
      </c>
      <c r="G83" s="37"/>
      <c r="H83" s="13" t="s">
        <v>197</v>
      </c>
      <c r="I83" s="36" t="s">
        <v>198</v>
      </c>
      <c r="J83" s="36">
        <f>'Salary Record'!I999</f>
        <v>67</v>
      </c>
      <c r="K83" s="36">
        <f>'Salary Record'!I998</f>
        <v>31</v>
      </c>
      <c r="L83" s="30">
        <f>'Salary Record'!K999</f>
        <v>7294.354838709678</v>
      </c>
      <c r="M83" s="21">
        <f>'Salary Record'!K1000</f>
        <v>34294.354838709682</v>
      </c>
      <c r="N83" s="13">
        <f>'Salary Record'!G998</f>
        <v>0</v>
      </c>
      <c r="O83" s="32">
        <f>'Salary Record'!G999</f>
        <v>0</v>
      </c>
      <c r="P83" s="33">
        <f>'Salary Record'!G1000</f>
        <v>0</v>
      </c>
      <c r="Q83" s="32">
        <f>'Salary Record'!G1001</f>
        <v>0</v>
      </c>
      <c r="R83" s="33">
        <f>'Salary Record'!G1002</f>
        <v>0</v>
      </c>
      <c r="S83" s="40">
        <f>'Salary Record'!K1002</f>
        <v>34294.354838709682</v>
      </c>
    </row>
    <row r="84" spans="1:25" ht="15" customHeight="1" x14ac:dyDescent="0.3">
      <c r="A84" s="28">
        <v>5</v>
      </c>
      <c r="B84" s="273" t="s">
        <v>36</v>
      </c>
      <c r="C84" s="162"/>
      <c r="D84" s="127"/>
      <c r="E84" s="43">
        <f>'Salary Record'!K563</f>
        <v>18000</v>
      </c>
      <c r="F84" s="37">
        <v>11000</v>
      </c>
      <c r="G84" s="37"/>
      <c r="H84" s="13" t="s">
        <v>197</v>
      </c>
      <c r="I84" s="41" t="s">
        <v>202</v>
      </c>
      <c r="J84" s="43">
        <f>'Salary Record'!I568</f>
        <v>25</v>
      </c>
      <c r="K84" s="43">
        <f>'Salary Record'!I567</f>
        <v>31</v>
      </c>
      <c r="L84" s="30">
        <f>'Salary Record'!K568</f>
        <v>1814.516129032258</v>
      </c>
      <c r="M84" s="21">
        <f>'Salary Record'!K569</f>
        <v>19814.516129032258</v>
      </c>
      <c r="N84" s="13">
        <f>'Salary Record'!G567</f>
        <v>14500</v>
      </c>
      <c r="O84" s="32">
        <f>'Salary Record'!G568</f>
        <v>0</v>
      </c>
      <c r="P84" s="33">
        <f>'Salary Record'!G569</f>
        <v>14500</v>
      </c>
      <c r="Q84" s="32">
        <f>'Salary Record'!G570</f>
        <v>0</v>
      </c>
      <c r="R84" s="33">
        <f>'Salary Record'!G571</f>
        <v>14500</v>
      </c>
      <c r="S84" s="40">
        <f>'Salary Record'!K571</f>
        <v>19814.516129032258</v>
      </c>
      <c r="T84" s="11"/>
    </row>
    <row r="85" spans="1:25" ht="14.4" x14ac:dyDescent="0.3">
      <c r="A85" s="34">
        <v>6</v>
      </c>
      <c r="B85" s="273" t="str">
        <f>'Salary Record'!C725</f>
        <v>Salahuddin</v>
      </c>
      <c r="C85" s="174"/>
      <c r="D85" s="172"/>
      <c r="E85" s="21">
        <f>'Salary Record'!K724</f>
        <v>18000</v>
      </c>
      <c r="F85" s="37">
        <v>11000</v>
      </c>
      <c r="G85" s="37"/>
      <c r="H85" s="13" t="s">
        <v>197</v>
      </c>
      <c r="I85" s="36">
        <f>'Salary Record'!C731</f>
        <v>0</v>
      </c>
      <c r="J85" s="21">
        <f>'Salary Record'!I729</f>
        <v>13</v>
      </c>
      <c r="K85" s="21">
        <f>'Salary Record'!I728</f>
        <v>0</v>
      </c>
      <c r="L85" s="30">
        <f>'Salary Record'!K729</f>
        <v>943.54838709677415</v>
      </c>
      <c r="M85" s="30">
        <f>'Salary Record'!K730</f>
        <v>943.54838709677415</v>
      </c>
      <c r="N85" s="13">
        <f>'Salary Record'!G728</f>
        <v>0</v>
      </c>
      <c r="O85" s="32">
        <f>'Salary Record'!G729</f>
        <v>0</v>
      </c>
      <c r="P85" s="33">
        <f>'Salary Record'!G730</f>
        <v>0</v>
      </c>
      <c r="Q85" s="32">
        <f>'Salary Record'!G731</f>
        <v>0</v>
      </c>
      <c r="R85" s="33">
        <f>'Salary Record'!G732</f>
        <v>0</v>
      </c>
      <c r="S85" s="40">
        <f>'Salary Record'!K732</f>
        <v>943.54838709677415</v>
      </c>
    </row>
    <row r="86" spans="1:25" ht="14.4" x14ac:dyDescent="0.3">
      <c r="A86" s="34">
        <v>7</v>
      </c>
      <c r="B86" s="273" t="str">
        <f>'Salary Record'!C183</f>
        <v>Zeeshan AC</v>
      </c>
      <c r="C86" s="160"/>
      <c r="D86" s="156"/>
      <c r="E86" s="37">
        <f>'Salary Record'!K182</f>
        <v>28000</v>
      </c>
      <c r="F86" s="37">
        <v>17000</v>
      </c>
      <c r="G86" s="37"/>
      <c r="H86" s="21" t="s">
        <v>197</v>
      </c>
      <c r="I86" s="36" t="s">
        <v>202</v>
      </c>
      <c r="J86" s="21">
        <f>'Salary Record'!I187</f>
        <v>38</v>
      </c>
      <c r="K86" s="21">
        <f>'Salary Record'!I186</f>
        <v>31</v>
      </c>
      <c r="L86" s="30">
        <f>'Salary Record'!K187</f>
        <v>4903.2258064516127</v>
      </c>
      <c r="M86" s="21">
        <f>'Salary Record'!K188</f>
        <v>32903.225806451614</v>
      </c>
      <c r="N86" s="13">
        <f>'Salary Record'!G186</f>
        <v>2000</v>
      </c>
      <c r="O86" s="13">
        <f>'Salary Record'!G187</f>
        <v>0</v>
      </c>
      <c r="P86" s="13">
        <f>'Salary Record'!G188</f>
        <v>2000</v>
      </c>
      <c r="Q86" s="13">
        <f>'Salary Record'!G189</f>
        <v>0</v>
      </c>
      <c r="R86" s="13">
        <f>'Salary Record'!G190</f>
        <v>2000</v>
      </c>
      <c r="S86" s="40">
        <f>'Salary Record'!K190</f>
        <v>32903.225806451614</v>
      </c>
      <c r="T86" s="11"/>
    </row>
    <row r="87" spans="1:25" ht="14.4" x14ac:dyDescent="0.3">
      <c r="A87" s="28">
        <v>8</v>
      </c>
      <c r="B87" s="273" t="str">
        <f>'Salary Record'!C1232</f>
        <v>Shaheryar</v>
      </c>
      <c r="C87" s="26"/>
      <c r="D87" s="124"/>
      <c r="E87" s="13">
        <f>'Salary Record'!K1231</f>
        <v>19000</v>
      </c>
      <c r="F87" s="37">
        <v>11000</v>
      </c>
      <c r="G87" s="37"/>
      <c r="H87" s="13" t="s">
        <v>197</v>
      </c>
      <c r="I87" s="38" t="s">
        <v>199</v>
      </c>
      <c r="J87" s="13">
        <f>'Salary Record'!I1236</f>
        <v>0</v>
      </c>
      <c r="K87" s="13">
        <f>'Salary Record'!I1235</f>
        <v>31</v>
      </c>
      <c r="L87" s="30">
        <f>'Salary Record'!K1236</f>
        <v>0</v>
      </c>
      <c r="M87" s="30">
        <f>'Salary Record'!K1237</f>
        <v>19000</v>
      </c>
      <c r="N87" s="13">
        <f>'Salary Record'!G1235</f>
        <v>9000</v>
      </c>
      <c r="O87" s="112">
        <f>'Salary Record'!G1236</f>
        <v>0</v>
      </c>
      <c r="P87" s="113">
        <f>'Salary Record'!G1237</f>
        <v>9000</v>
      </c>
      <c r="Q87" s="112">
        <f>'Salary Record'!G1238</f>
        <v>0</v>
      </c>
      <c r="R87" s="113">
        <f>'Salary Record'!G1239</f>
        <v>9000</v>
      </c>
      <c r="S87" s="207">
        <f>'Salary Record'!K1239</f>
        <v>19000</v>
      </c>
      <c r="T87" s="11"/>
      <c r="W87" s="2"/>
      <c r="Y87" s="2"/>
    </row>
    <row r="88" spans="1:25" ht="14.4" x14ac:dyDescent="0.3">
      <c r="A88" s="34">
        <v>9</v>
      </c>
      <c r="B88" s="273" t="str">
        <f>'Salary Record'!C931</f>
        <v>Uzair Khan</v>
      </c>
      <c r="C88" s="155"/>
      <c r="D88" s="158"/>
      <c r="E88" s="13">
        <f>'Salary Record'!K930</f>
        <v>18000</v>
      </c>
      <c r="F88" s="37">
        <v>11000</v>
      </c>
      <c r="G88" s="37"/>
      <c r="H88" s="13" t="s">
        <v>197</v>
      </c>
      <c r="I88" s="38" t="s">
        <v>202</v>
      </c>
      <c r="J88" s="13">
        <f>'Salary Record'!I935</f>
        <v>47</v>
      </c>
      <c r="K88" s="13">
        <f>'Salary Record'!I934</f>
        <v>31</v>
      </c>
      <c r="L88" s="30">
        <f>'Salary Record'!K935</f>
        <v>3411.2903225806449</v>
      </c>
      <c r="M88" s="21">
        <f>'Salary Record'!K936</f>
        <v>21411.290322580644</v>
      </c>
      <c r="N88" s="13">
        <f>'Salary Record'!G934</f>
        <v>0</v>
      </c>
      <c r="O88" s="13">
        <f>'Salary Record'!G935</f>
        <v>0</v>
      </c>
      <c r="P88" s="13">
        <f>'Salary Record'!G936</f>
        <v>0</v>
      </c>
      <c r="Q88" s="13">
        <f>'Salary Record'!G937</f>
        <v>0</v>
      </c>
      <c r="R88" s="13">
        <f>'Salary Record'!G938</f>
        <v>0</v>
      </c>
      <c r="S88" s="40">
        <f>'Salary Record'!K938</f>
        <v>21411.290322580644</v>
      </c>
      <c r="T88" s="11"/>
    </row>
    <row r="89" spans="1:25" ht="13.8" customHeight="1" x14ac:dyDescent="0.3">
      <c r="A89" s="193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3"/>
      <c r="S89" s="152">
        <f>SUM(S81:S88)</f>
        <v>207310.48387096776</v>
      </c>
      <c r="T89" s="11"/>
      <c r="V89" s="11"/>
    </row>
    <row r="90" spans="1:25" s="7" customFormat="1" ht="17.399999999999999" x14ac:dyDescent="0.3">
      <c r="A90" s="14"/>
      <c r="B90" s="6" t="s">
        <v>2</v>
      </c>
      <c r="C90" s="6"/>
      <c r="D90" s="16">
        <f>SUM(D4:D78)</f>
        <v>2980775.8266129037</v>
      </c>
      <c r="E90" s="16">
        <f>SUM(E4:E88)</f>
        <v>1394150</v>
      </c>
      <c r="F90" s="16">
        <f>SUM(F4:F88)</f>
        <v>847169.03225806449</v>
      </c>
      <c r="G90" s="16"/>
      <c r="H90" s="12"/>
      <c r="I90" s="15"/>
      <c r="J90" s="12"/>
      <c r="K90" s="12"/>
      <c r="L90" s="17">
        <f>SUM(L4:L62)</f>
        <v>64827.342741935478</v>
      </c>
      <c r="M90" s="17"/>
      <c r="N90" s="17">
        <f>SUM(N4:N88)</f>
        <v>648625</v>
      </c>
      <c r="O90" s="17">
        <f>SUM(O4:O88)</f>
        <v>0</v>
      </c>
      <c r="P90" s="17">
        <f>SUM(P4:P88)</f>
        <v>718625</v>
      </c>
      <c r="Q90" s="17">
        <f>SUM(Q4:Q88)</f>
        <v>6000</v>
      </c>
      <c r="R90" s="17">
        <f>SUM(R4:R88)</f>
        <v>712625</v>
      </c>
      <c r="S90" s="163" t="e">
        <f>#REF!+#REF!+#REF!+#REF!+#REF!+#REF!+#REF!+#REF!+#REF!+S5+S4+S89</f>
        <v>#REF!</v>
      </c>
      <c r="T90" s="8"/>
      <c r="U90" s="27"/>
      <c r="V90" s="8"/>
      <c r="W90" s="27"/>
      <c r="X90" s="27"/>
      <c r="Y90" s="2"/>
    </row>
    <row r="91" spans="1:25" ht="15.6" x14ac:dyDescent="0.3">
      <c r="L91" s="178"/>
      <c r="M91" s="295" t="s">
        <v>118</v>
      </c>
      <c r="N91" s="295"/>
      <c r="O91" s="295"/>
      <c r="P91" s="295"/>
      <c r="Q91" s="295"/>
      <c r="R91" s="295"/>
      <c r="S91" s="169">
        <v>50000</v>
      </c>
      <c r="T91" s="11"/>
      <c r="W91" s="2"/>
      <c r="X91" s="2"/>
      <c r="Y91" s="2"/>
    </row>
    <row r="92" spans="1:25" ht="15.6" x14ac:dyDescent="0.3">
      <c r="B92" s="291"/>
      <c r="C92" s="292"/>
      <c r="D92" s="292"/>
      <c r="E92" s="292"/>
      <c r="F92" s="292"/>
      <c r="G92" s="292"/>
      <c r="H92" s="292"/>
      <c r="I92" s="292"/>
      <c r="J92" s="292"/>
      <c r="K92" s="293"/>
      <c r="L92" s="178"/>
      <c r="M92" s="295" t="s">
        <v>97</v>
      </c>
      <c r="N92" s="295"/>
      <c r="O92" s="295"/>
      <c r="P92" s="295"/>
      <c r="Q92" s="295"/>
      <c r="R92" s="295"/>
      <c r="S92" s="197" t="e">
        <f>S90-S91</f>
        <v>#REF!</v>
      </c>
      <c r="T92" s="11"/>
      <c r="W92" s="2"/>
      <c r="X92" s="2"/>
      <c r="Y92" s="2"/>
    </row>
    <row r="93" spans="1:25" ht="13.8" x14ac:dyDescent="0.25">
      <c r="B93" s="204"/>
      <c r="C93" s="201"/>
      <c r="D93" s="201"/>
      <c r="E93" s="268"/>
      <c r="F93" s="289"/>
      <c r="G93" s="290">
        <v>500000</v>
      </c>
      <c r="H93" s="269"/>
      <c r="I93" s="269"/>
      <c r="J93" s="269"/>
      <c r="K93" s="199"/>
      <c r="M93" s="294" t="s">
        <v>132</v>
      </c>
      <c r="N93" s="294"/>
      <c r="O93" s="294"/>
      <c r="P93" s="294"/>
      <c r="R93" s="25"/>
      <c r="S93" s="11"/>
      <c r="T93" s="2"/>
      <c r="U93"/>
    </row>
    <row r="94" spans="1:25" ht="13.8" x14ac:dyDescent="0.25">
      <c r="B94" s="204"/>
      <c r="C94" s="201"/>
      <c r="D94" s="201"/>
      <c r="E94" s="268"/>
      <c r="F94" s="268"/>
      <c r="G94" s="290">
        <v>73000</v>
      </c>
      <c r="H94" s="269"/>
      <c r="I94" s="269"/>
      <c r="J94" s="269"/>
      <c r="K94" s="199"/>
      <c r="M94" s="44" t="s">
        <v>133</v>
      </c>
      <c r="N94" s="206" t="s">
        <v>191</v>
      </c>
      <c r="O94" s="206" t="s">
        <v>190</v>
      </c>
      <c r="P94" s="44" t="s">
        <v>142</v>
      </c>
      <c r="R94" s="25"/>
      <c r="S94" s="2"/>
      <c r="T94" s="2"/>
      <c r="U94"/>
    </row>
    <row r="95" spans="1:25" x14ac:dyDescent="0.25">
      <c r="B95" s="204"/>
      <c r="C95" s="201"/>
      <c r="D95" s="201"/>
      <c r="E95" s="289"/>
      <c r="F95" s="289"/>
      <c r="G95" s="289">
        <f>SUM(G93:G94)</f>
        <v>573000</v>
      </c>
      <c r="H95" s="269"/>
      <c r="I95" s="269"/>
      <c r="J95" s="269"/>
      <c r="K95" s="199"/>
      <c r="M95" s="199" t="s">
        <v>134</v>
      </c>
      <c r="N95" s="202">
        <v>100000</v>
      </c>
      <c r="O95" s="202">
        <f>S4+S5</f>
        <v>100000</v>
      </c>
      <c r="P95" s="199">
        <f t="shared" ref="P95:P105" si="4">O95-N95</f>
        <v>0</v>
      </c>
      <c r="R95" s="25"/>
      <c r="S95" s="2"/>
      <c r="T95" s="2"/>
      <c r="U95" s="11"/>
    </row>
    <row r="96" spans="1:25" x14ac:dyDescent="0.25">
      <c r="B96" s="204"/>
      <c r="C96" s="201"/>
      <c r="D96" s="201"/>
      <c r="E96" s="268"/>
      <c r="F96" s="268"/>
      <c r="G96" s="268"/>
      <c r="H96" s="269"/>
      <c r="I96" s="269"/>
      <c r="J96" s="269"/>
      <c r="K96" s="199"/>
      <c r="M96" s="214" t="s">
        <v>42</v>
      </c>
      <c r="N96" s="202">
        <v>55000</v>
      </c>
      <c r="O96" s="202" t="e">
        <f>#REF!</f>
        <v>#REF!</v>
      </c>
      <c r="P96" s="199" t="e">
        <f t="shared" si="4"/>
        <v>#REF!</v>
      </c>
      <c r="R96" s="195"/>
      <c r="S96" s="2"/>
      <c r="T96" s="2"/>
      <c r="U96"/>
    </row>
    <row r="97" spans="2:21" x14ac:dyDescent="0.25">
      <c r="B97" s="201"/>
      <c r="C97" s="201"/>
      <c r="D97" s="201"/>
      <c r="E97" s="268"/>
      <c r="F97" s="268"/>
      <c r="G97" s="289">
        <f>F90</f>
        <v>847169.03225806449</v>
      </c>
      <c r="H97" s="269"/>
      <c r="I97" s="269"/>
      <c r="J97" s="269"/>
      <c r="K97" s="202"/>
      <c r="M97" s="199" t="s">
        <v>40</v>
      </c>
      <c r="N97" s="202">
        <v>95000</v>
      </c>
      <c r="O97" s="202" t="e">
        <f>#REF!</f>
        <v>#REF!</v>
      </c>
      <c r="P97" s="199" t="e">
        <f t="shared" si="4"/>
        <v>#REF!</v>
      </c>
      <c r="R97" s="195"/>
      <c r="S97" s="2"/>
      <c r="T97" s="2"/>
      <c r="U97"/>
    </row>
    <row r="98" spans="2:21" x14ac:dyDescent="0.25">
      <c r="B98" s="201"/>
      <c r="C98" s="201"/>
      <c r="D98" s="201"/>
      <c r="E98" s="268"/>
      <c r="F98" s="268"/>
      <c r="G98" s="268"/>
      <c r="H98" s="269"/>
      <c r="I98" s="269"/>
      <c r="J98" s="269"/>
      <c r="K98" s="202"/>
      <c r="M98" s="199" t="s">
        <v>135</v>
      </c>
      <c r="N98" s="202">
        <v>148508.06451612903</v>
      </c>
      <c r="O98" s="202" t="e">
        <f>#REF!</f>
        <v>#REF!</v>
      </c>
      <c r="P98" s="199" t="e">
        <f t="shared" si="4"/>
        <v>#REF!</v>
      </c>
      <c r="Q98" s="195"/>
      <c r="R98" s="25"/>
      <c r="S98" s="2"/>
      <c r="T98" s="2"/>
      <c r="U98"/>
    </row>
    <row r="99" spans="2:21" ht="13.8" x14ac:dyDescent="0.25">
      <c r="B99" s="201"/>
      <c r="C99" s="201"/>
      <c r="D99" s="201"/>
      <c r="E99" s="268"/>
      <c r="F99" s="268"/>
      <c r="G99" s="289">
        <f>G95-G97</f>
        <v>-274169.03225806449</v>
      </c>
      <c r="H99" s="269"/>
      <c r="I99" s="269"/>
      <c r="J99" s="269"/>
      <c r="K99" s="202"/>
      <c r="M99" s="199" t="s">
        <v>136</v>
      </c>
      <c r="N99" s="202">
        <v>134129.03225806452</v>
      </c>
      <c r="O99" s="202" t="e">
        <f>#REF!</f>
        <v>#REF!</v>
      </c>
      <c r="P99" s="199" t="e">
        <f t="shared" si="4"/>
        <v>#REF!</v>
      </c>
      <c r="Q99" s="195"/>
      <c r="R99" s="25"/>
      <c r="S99" s="227"/>
      <c r="T99" s="2" t="e">
        <f>S92-S88-#REF!-#REF!-#REF!</f>
        <v>#REF!</v>
      </c>
      <c r="U99"/>
    </row>
    <row r="100" spans="2:21" x14ac:dyDescent="0.25">
      <c r="B100" s="201"/>
      <c r="C100" s="201"/>
      <c r="D100" s="201"/>
      <c r="E100" s="268"/>
      <c r="F100" s="268"/>
      <c r="G100" s="268"/>
      <c r="H100" s="269"/>
      <c r="I100" s="269"/>
      <c r="J100" s="269"/>
      <c r="K100" s="205"/>
      <c r="M100" s="199" t="s">
        <v>41</v>
      </c>
      <c r="N100" s="202">
        <v>375573.50806451612</v>
      </c>
      <c r="O100" s="202" t="e">
        <f>#REF!</f>
        <v>#REF!</v>
      </c>
      <c r="P100" s="199" t="e">
        <f t="shared" si="4"/>
        <v>#REF!</v>
      </c>
      <c r="Q100" s="195"/>
      <c r="R100" s="25"/>
      <c r="S100" s="2"/>
      <c r="T100" s="2"/>
      <c r="U100"/>
    </row>
    <row r="101" spans="2:21" x14ac:dyDescent="0.25">
      <c r="B101" s="201"/>
      <c r="C101" s="203"/>
      <c r="D101" s="203"/>
      <c r="E101" s="268"/>
      <c r="F101" s="268"/>
      <c r="G101" s="268"/>
      <c r="H101" s="269"/>
      <c r="I101" s="269"/>
      <c r="J101" s="269"/>
      <c r="K101" s="202"/>
      <c r="M101" s="199" t="s">
        <v>137</v>
      </c>
      <c r="N101" s="202">
        <v>121822.58064516129</v>
      </c>
      <c r="O101" s="202" t="e">
        <f>#REF!</f>
        <v>#REF!</v>
      </c>
      <c r="P101" s="199" t="e">
        <f t="shared" si="4"/>
        <v>#REF!</v>
      </c>
      <c r="Q101" s="195"/>
      <c r="R101" s="25"/>
      <c r="S101" s="2"/>
      <c r="T101" s="2"/>
      <c r="U101" s="25"/>
    </row>
    <row r="102" spans="2:21" x14ac:dyDescent="0.25"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M102" s="199" t="s">
        <v>138</v>
      </c>
      <c r="N102" s="202">
        <v>92625</v>
      </c>
      <c r="O102" s="202" t="e">
        <f>#REF!</f>
        <v>#REF!</v>
      </c>
      <c r="P102" s="199" t="e">
        <f t="shared" si="4"/>
        <v>#REF!</v>
      </c>
      <c r="Q102" s="195"/>
      <c r="R102" s="25"/>
      <c r="S102" s="11"/>
      <c r="T102" s="2"/>
      <c r="U102" s="25"/>
    </row>
    <row r="103" spans="2:21" x14ac:dyDescent="0.25"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M103" s="199" t="s">
        <v>139</v>
      </c>
      <c r="N103" s="202">
        <v>48983.870967741939</v>
      </c>
      <c r="O103" s="202" t="e">
        <f>#REF!</f>
        <v>#REF!</v>
      </c>
      <c r="P103" s="199" t="e">
        <f t="shared" si="4"/>
        <v>#REF!</v>
      </c>
      <c r="Q103" s="195"/>
      <c r="R103" s="25"/>
      <c r="S103" s="2"/>
      <c r="T103" s="11"/>
      <c r="U103"/>
    </row>
    <row r="104" spans="2:21" x14ac:dyDescent="0.25"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M104" s="199" t="s">
        <v>140</v>
      </c>
      <c r="N104" s="129">
        <v>149328.62903225806</v>
      </c>
      <c r="O104" s="199" t="e">
        <f>#REF!</f>
        <v>#REF!</v>
      </c>
      <c r="P104" s="199" t="e">
        <f t="shared" si="4"/>
        <v>#REF!</v>
      </c>
      <c r="R104" s="25"/>
      <c r="S104" s="2"/>
      <c r="T104" s="11"/>
      <c r="U104" s="25"/>
    </row>
    <row r="105" spans="2:21" ht="44.4" customHeight="1" x14ac:dyDescent="0.25"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/>
      <c r="M105" s="279" t="s">
        <v>194</v>
      </c>
      <c r="N105" s="129">
        <v>160971.77419354842</v>
      </c>
      <c r="O105" s="199">
        <f>S89</f>
        <v>207310.48387096776</v>
      </c>
      <c r="P105" s="199">
        <f t="shared" si="4"/>
        <v>46338.709677419334</v>
      </c>
      <c r="R105"/>
      <c r="S105" s="11"/>
      <c r="T105" s="11"/>
      <c r="U105" s="25"/>
    </row>
    <row r="106" spans="2:21" x14ac:dyDescent="0.25"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/>
      <c r="M106" s="199" t="s">
        <v>141</v>
      </c>
      <c r="N106" s="212">
        <f>SUM(N95:N105)</f>
        <v>1481942.4596774194</v>
      </c>
      <c r="O106" s="212" t="e">
        <f>SUM(O95:O105)</f>
        <v>#REF!</v>
      </c>
      <c r="P106" s="213" t="e">
        <f>SUM(P95:P105)</f>
        <v>#REF!</v>
      </c>
      <c r="Q106" s="11"/>
      <c r="R106"/>
      <c r="T106" s="2"/>
      <c r="U106"/>
    </row>
    <row r="107" spans="2:21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 s="11"/>
      <c r="P107"/>
      <c r="Q107" s="11"/>
      <c r="R107"/>
      <c r="T107" s="11"/>
    </row>
    <row r="108" spans="2:21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 s="11"/>
      <c r="R108" s="25"/>
      <c r="T108" s="11"/>
    </row>
    <row r="109" spans="2:21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 s="11"/>
      <c r="R109" s="25"/>
      <c r="T109" s="11"/>
    </row>
    <row r="110" spans="2:21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 s="11"/>
      <c r="R110" s="11"/>
      <c r="T110" s="11"/>
    </row>
    <row r="111" spans="2:21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 s="11"/>
      <c r="R111" s="11"/>
      <c r="T111" s="11"/>
    </row>
    <row r="112" spans="2:21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 s="11"/>
      <c r="R112" s="11"/>
      <c r="T112" s="11"/>
    </row>
    <row r="113" spans="2:21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 s="11"/>
      <c r="R113" s="11"/>
      <c r="T113" s="2"/>
    </row>
    <row r="114" spans="2:21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 s="11"/>
      <c r="R114" s="2"/>
      <c r="T114" s="11"/>
    </row>
    <row r="115" spans="2:21" ht="13.8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 s="196">
        <f>SUM(Q93:Q112)</f>
        <v>0</v>
      </c>
      <c r="R115" s="11"/>
    </row>
    <row r="116" spans="2:21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R116"/>
      <c r="T116" s="11"/>
    </row>
    <row r="117" spans="2:21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R117"/>
      <c r="T117" s="11"/>
    </row>
    <row r="118" spans="2:21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R118"/>
      <c r="S118" s="11"/>
      <c r="T118" s="11"/>
    </row>
    <row r="119" spans="2:21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R119"/>
      <c r="T119" s="2"/>
      <c r="U119"/>
    </row>
    <row r="120" spans="2:21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T120" s="2"/>
      <c r="U120"/>
    </row>
    <row r="121" spans="2:21" x14ac:dyDescent="0.25">
      <c r="L121"/>
      <c r="M121"/>
      <c r="N121"/>
      <c r="O121"/>
      <c r="P121"/>
      <c r="Q121"/>
      <c r="R121"/>
      <c r="T121" s="11"/>
      <c r="U121"/>
    </row>
    <row r="122" spans="2:21" x14ac:dyDescent="0.25">
      <c r="L122"/>
      <c r="M122"/>
      <c r="N122"/>
      <c r="O122"/>
      <c r="P122"/>
      <c r="Q122"/>
      <c r="R122"/>
      <c r="U122"/>
    </row>
    <row r="123" spans="2:21" x14ac:dyDescent="0.25">
      <c r="L123"/>
      <c r="M123"/>
      <c r="N123"/>
      <c r="O123"/>
      <c r="P123"/>
      <c r="Q123"/>
      <c r="R123"/>
      <c r="T123" s="11"/>
      <c r="U123"/>
    </row>
    <row r="124" spans="2:21" x14ac:dyDescent="0.25">
      <c r="L124"/>
      <c r="M124"/>
      <c r="N124"/>
      <c r="O124"/>
      <c r="P124"/>
      <c r="Q124"/>
      <c r="R124"/>
      <c r="U124"/>
    </row>
    <row r="125" spans="2:21" x14ac:dyDescent="0.25">
      <c r="L125"/>
      <c r="M125"/>
      <c r="N125"/>
      <c r="O125"/>
      <c r="P125"/>
      <c r="Q125"/>
      <c r="R125"/>
      <c r="U125"/>
    </row>
    <row r="126" spans="2:21" x14ac:dyDescent="0.25">
      <c r="L126"/>
      <c r="M126"/>
      <c r="N126"/>
      <c r="O126"/>
      <c r="P126"/>
      <c r="Q126"/>
      <c r="R126"/>
      <c r="U126"/>
    </row>
    <row r="127" spans="2:21" x14ac:dyDescent="0.25">
      <c r="M127"/>
      <c r="N127"/>
      <c r="O127"/>
      <c r="P127"/>
      <c r="Q127"/>
      <c r="R127"/>
    </row>
    <row r="128" spans="2:21" x14ac:dyDescent="0.25">
      <c r="M128"/>
      <c r="N128"/>
      <c r="O128"/>
      <c r="P128"/>
      <c r="R128"/>
    </row>
    <row r="129" spans="18:20" x14ac:dyDescent="0.25">
      <c r="R129"/>
    </row>
    <row r="130" spans="18:20" x14ac:dyDescent="0.25">
      <c r="R130" s="3" t="e">
        <f>#REF!+#REF!</f>
        <v>#REF!</v>
      </c>
    </row>
    <row r="131" spans="18:20" x14ac:dyDescent="0.25">
      <c r="R131" s="3">
        <v>14580</v>
      </c>
    </row>
    <row r="132" spans="18:20" x14ac:dyDescent="0.25">
      <c r="R132" s="3">
        <v>20000</v>
      </c>
      <c r="T132" s="11"/>
    </row>
    <row r="133" spans="18:20" x14ac:dyDescent="0.25">
      <c r="R133" s="3">
        <v>4150</v>
      </c>
      <c r="T133" s="2"/>
    </row>
    <row r="134" spans="18:20" x14ac:dyDescent="0.25">
      <c r="T134" s="2"/>
    </row>
    <row r="135" spans="18:20" x14ac:dyDescent="0.25">
      <c r="T135" s="11"/>
    </row>
    <row r="137" spans="18:20" x14ac:dyDescent="0.25">
      <c r="T137" s="11"/>
    </row>
  </sheetData>
  <autoFilter ref="A3:Y92"/>
  <mergeCells count="9">
    <mergeCell ref="B92:K92"/>
    <mergeCell ref="M93:P93"/>
    <mergeCell ref="M92:R92"/>
    <mergeCell ref="M91:R91"/>
    <mergeCell ref="P1:Q2"/>
    <mergeCell ref="A1:O2"/>
    <mergeCell ref="R1:R2"/>
    <mergeCell ref="C7:C10"/>
    <mergeCell ref="D7:D10"/>
  </mergeCells>
  <phoneticPr fontId="4" type="noConversion"/>
  <printOptions horizontalCentered="1"/>
  <pageMargins left="0" right="0" top="0" bottom="0" header="0.16" footer="0.19"/>
  <pageSetup paperSize="9" orientation="portrait" r:id="rId1"/>
  <headerFooter alignWithMargins="0"/>
  <rowBreaks count="1" manualBreakCount="1">
    <brk id="52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66"/>
  <sheetViews>
    <sheetView view="pageBreakPreview" topLeftCell="A1347" zoomScale="70" zoomScaleNormal="60" zoomScaleSheetLayoutView="70" workbookViewId="0">
      <selection activeCell="P1393" sqref="P1393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67" t="s">
        <v>72</v>
      </c>
      <c r="D1" s="367"/>
      <c r="E1" s="367"/>
      <c r="F1" s="367"/>
      <c r="G1" s="367"/>
      <c r="H1" s="367"/>
      <c r="I1" s="367"/>
      <c r="J1" s="24" t="s">
        <v>52</v>
      </c>
      <c r="K1" s="23">
        <v>2020</v>
      </c>
      <c r="L1" s="23"/>
      <c r="R1" s="114">
        <f>K16+K32+K48+K64+K80+K96+K112+K129+K144+K159+K174+K190+K206+K238+K254+K285+K301+K317+K333+K349+K381+K397+K413+K429+K445+K461+K492+K508+K524+K555+K571+K587+K603+K619+K635+K651+K667+K683+K732+K748+K764+K796+K812+K828+K844+K876+K907+K938+K954+K970+K986+K1002+K1033+K1080+K1096+K1127+K1174+K1190+K1207+K1223+K1239+K1255+K1271+K1287+K1303+K1335+K1351+K1398+K1414+K1430+K1462</f>
        <v>1110832.1814516129</v>
      </c>
    </row>
    <row r="2" spans="1:27" ht="18" x14ac:dyDescent="0.35">
      <c r="J2" s="22" t="s">
        <v>66</v>
      </c>
      <c r="K2" s="4">
        <v>31</v>
      </c>
      <c r="U2" s="176"/>
    </row>
    <row r="4" spans="1:27" s="118" customFormat="1" ht="21" customHeight="1" x14ac:dyDescent="0.25"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spans="1:27" s="118" customFormat="1" ht="21" customHeight="1" thickBot="1" x14ac:dyDescent="0.3"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spans="1:27" s="51" customFormat="1" ht="21" customHeight="1" x14ac:dyDescent="0.25">
      <c r="A6" s="345" t="s">
        <v>46</v>
      </c>
      <c r="B6" s="346"/>
      <c r="C6" s="346"/>
      <c r="D6" s="346"/>
      <c r="E6" s="346"/>
      <c r="F6" s="346"/>
      <c r="G6" s="346"/>
      <c r="H6" s="346"/>
      <c r="I6" s="346"/>
      <c r="J6" s="346"/>
      <c r="K6" s="346"/>
      <c r="L6" s="347"/>
      <c r="M6" s="119"/>
      <c r="N6" s="89"/>
      <c r="O6" s="309" t="s">
        <v>48</v>
      </c>
      <c r="P6" s="310"/>
      <c r="Q6" s="310"/>
      <c r="R6" s="311"/>
      <c r="S6" s="90"/>
      <c r="T6" s="309" t="s">
        <v>49</v>
      </c>
      <c r="U6" s="310"/>
      <c r="V6" s="310"/>
      <c r="W6" s="310"/>
      <c r="X6" s="310"/>
      <c r="Y6" s="366"/>
      <c r="Z6" s="117"/>
      <c r="AA6" s="50"/>
    </row>
    <row r="7" spans="1:27" s="51" customFormat="1" ht="21" customHeight="1" x14ac:dyDescent="0.25">
      <c r="A7" s="52"/>
      <c r="B7" s="53"/>
      <c r="C7" s="312" t="s">
        <v>102</v>
      </c>
      <c r="D7" s="312"/>
      <c r="E7" s="312"/>
      <c r="F7" s="312"/>
      <c r="G7" s="54" t="str">
        <f>$J$1</f>
        <v>March</v>
      </c>
      <c r="H7" s="313">
        <f>$K$1</f>
        <v>2020</v>
      </c>
      <c r="I7" s="313"/>
      <c r="J7" s="53"/>
      <c r="K7" s="55"/>
      <c r="L7" s="56"/>
      <c r="M7" s="120"/>
      <c r="N7" s="92"/>
      <c r="O7" s="93" t="s">
        <v>59</v>
      </c>
      <c r="P7" s="93" t="s">
        <v>6</v>
      </c>
      <c r="Q7" s="93" t="s">
        <v>5</v>
      </c>
      <c r="R7" s="93" t="s">
        <v>60</v>
      </c>
      <c r="S7" s="94"/>
      <c r="T7" s="93" t="s">
        <v>59</v>
      </c>
      <c r="U7" s="93" t="s">
        <v>61</v>
      </c>
      <c r="V7" s="93" t="s">
        <v>23</v>
      </c>
      <c r="W7" s="93" t="s">
        <v>22</v>
      </c>
      <c r="X7" s="93" t="s">
        <v>24</v>
      </c>
      <c r="Y7" s="121" t="s">
        <v>65</v>
      </c>
      <c r="Z7" s="95"/>
      <c r="AA7" s="55"/>
    </row>
    <row r="8" spans="1:27" s="51" customFormat="1" ht="21" customHeight="1" x14ac:dyDescent="0.25">
      <c r="A8" s="52"/>
      <c r="B8" s="53"/>
      <c r="C8" s="53"/>
      <c r="D8" s="58"/>
      <c r="E8" s="58"/>
      <c r="F8" s="58"/>
      <c r="G8" s="58"/>
      <c r="H8" s="58"/>
      <c r="I8" s="53"/>
      <c r="J8" s="59" t="s">
        <v>1</v>
      </c>
      <c r="K8" s="60">
        <v>50000</v>
      </c>
      <c r="L8" s="61"/>
      <c r="M8" s="52"/>
      <c r="N8" s="96"/>
      <c r="O8" s="97" t="s">
        <v>51</v>
      </c>
      <c r="P8" s="97">
        <v>31</v>
      </c>
      <c r="Q8" s="97"/>
      <c r="R8" s="97">
        <f>15-Q8</f>
        <v>15</v>
      </c>
      <c r="S8" s="98"/>
      <c r="T8" s="97" t="s">
        <v>51</v>
      </c>
      <c r="U8" s="99"/>
      <c r="V8" s="99"/>
      <c r="W8" s="99">
        <f>V8+U8</f>
        <v>0</v>
      </c>
      <c r="X8" s="99"/>
      <c r="Y8" s="122">
        <f>W8-X8</f>
        <v>0</v>
      </c>
      <c r="Z8" s="95"/>
      <c r="AA8" s="53"/>
    </row>
    <row r="9" spans="1:27" s="51" customFormat="1" ht="21" customHeight="1" x14ac:dyDescent="0.25">
      <c r="A9" s="52"/>
      <c r="B9" s="53" t="s">
        <v>0</v>
      </c>
      <c r="C9" s="108" t="s">
        <v>78</v>
      </c>
      <c r="D9" s="53"/>
      <c r="E9" s="53"/>
      <c r="F9" s="53"/>
      <c r="G9" s="53"/>
      <c r="H9" s="64"/>
      <c r="I9" s="58"/>
      <c r="J9" s="53"/>
      <c r="K9" s="53"/>
      <c r="L9" s="65"/>
      <c r="M9" s="119"/>
      <c r="N9" s="100"/>
      <c r="O9" s="97" t="s">
        <v>77</v>
      </c>
      <c r="P9" s="97">
        <v>28</v>
      </c>
      <c r="Q9" s="97"/>
      <c r="R9" s="97" t="str">
        <f>IF(Q9="","",R8-Q9)</f>
        <v/>
      </c>
      <c r="S9" s="101"/>
      <c r="T9" s="97" t="s">
        <v>77</v>
      </c>
      <c r="U9" s="170" t="str">
        <f>IF($J$1="February",Y8,"")</f>
        <v/>
      </c>
      <c r="V9" s="99"/>
      <c r="W9" s="170" t="str">
        <f>IF(U9="","",U9+V9)</f>
        <v/>
      </c>
      <c r="X9" s="99"/>
      <c r="Y9" s="170" t="str">
        <f>IF(W9="","",W9-X9)</f>
        <v/>
      </c>
      <c r="Z9" s="102"/>
      <c r="AA9" s="50"/>
    </row>
    <row r="10" spans="1:27" s="51" customFormat="1" ht="21" customHeight="1" x14ac:dyDescent="0.25">
      <c r="A10" s="52"/>
      <c r="B10" s="67" t="s">
        <v>47</v>
      </c>
      <c r="C10" s="68"/>
      <c r="D10" s="53"/>
      <c r="E10" s="53"/>
      <c r="F10" s="314" t="s">
        <v>49</v>
      </c>
      <c r="G10" s="314"/>
      <c r="H10" s="53"/>
      <c r="I10" s="314" t="s">
        <v>50</v>
      </c>
      <c r="J10" s="314"/>
      <c r="K10" s="314"/>
      <c r="L10" s="69"/>
      <c r="M10" s="52"/>
      <c r="N10" s="96"/>
      <c r="O10" s="97" t="s">
        <v>52</v>
      </c>
      <c r="P10" s="97"/>
      <c r="Q10" s="97"/>
      <c r="R10" s="97" t="str">
        <f t="shared" ref="R10:R19" si="0">IF(Q10="","",R9-Q10)</f>
        <v/>
      </c>
      <c r="S10" s="101"/>
      <c r="T10" s="97" t="s">
        <v>52</v>
      </c>
      <c r="U10" s="170" t="str">
        <f>IF($J$1="March",Y9,"")</f>
        <v/>
      </c>
      <c r="V10" s="99"/>
      <c r="W10" s="170" t="str">
        <f t="shared" ref="W10:W19" si="1">IF(U10="","",U10+V10)</f>
        <v/>
      </c>
      <c r="X10" s="99"/>
      <c r="Y10" s="170" t="str">
        <f t="shared" ref="Y10:Y19" si="2">IF(W10="","",W10-X10)</f>
        <v/>
      </c>
      <c r="Z10" s="102"/>
      <c r="AA10" s="53"/>
    </row>
    <row r="11" spans="1:27" s="51" customFormat="1" ht="21" customHeight="1" x14ac:dyDescent="0.25">
      <c r="A11" s="52"/>
      <c r="B11" s="53"/>
      <c r="C11" s="53"/>
      <c r="D11" s="53"/>
      <c r="E11" s="53"/>
      <c r="F11" s="53"/>
      <c r="G11" s="53"/>
      <c r="H11" s="70"/>
      <c r="I11" s="53"/>
      <c r="J11" s="53"/>
      <c r="K11" s="53"/>
      <c r="L11" s="57"/>
      <c r="M11" s="52"/>
      <c r="N11" s="96"/>
      <c r="O11" s="97" t="s">
        <v>53</v>
      </c>
      <c r="P11" s="97"/>
      <c r="Q11" s="97"/>
      <c r="R11" s="97" t="str">
        <f t="shared" si="0"/>
        <v/>
      </c>
      <c r="S11" s="101"/>
      <c r="T11" s="97" t="s">
        <v>53</v>
      </c>
      <c r="U11" s="170" t="str">
        <f>IF($J$1="April",Y10,"")</f>
        <v/>
      </c>
      <c r="V11" s="99"/>
      <c r="W11" s="170" t="str">
        <f t="shared" si="1"/>
        <v/>
      </c>
      <c r="X11" s="99"/>
      <c r="Y11" s="170" t="str">
        <f t="shared" si="2"/>
        <v/>
      </c>
      <c r="Z11" s="102"/>
      <c r="AA11" s="53"/>
    </row>
    <row r="12" spans="1:27" s="51" customFormat="1" ht="21" customHeight="1" x14ac:dyDescent="0.25">
      <c r="A12" s="52"/>
      <c r="B12" s="315" t="s">
        <v>48</v>
      </c>
      <c r="C12" s="316"/>
      <c r="D12" s="53"/>
      <c r="E12" s="53"/>
      <c r="F12" s="71" t="s">
        <v>70</v>
      </c>
      <c r="G12" s="66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0"/>
      <c r="I12" s="72">
        <f>IF(C16&gt;=C15,$K$2,C14-C15+C16)</f>
        <v>31</v>
      </c>
      <c r="J12" s="73" t="s">
        <v>67</v>
      </c>
      <c r="K12" s="74">
        <f>K8/$K$2*I12</f>
        <v>50000</v>
      </c>
      <c r="L12" s="75"/>
      <c r="M12" s="52"/>
      <c r="N12" s="96"/>
      <c r="O12" s="97" t="s">
        <v>54</v>
      </c>
      <c r="P12" s="97"/>
      <c r="Q12" s="97"/>
      <c r="R12" s="97" t="str">
        <f t="shared" si="0"/>
        <v/>
      </c>
      <c r="S12" s="101"/>
      <c r="T12" s="97" t="s">
        <v>54</v>
      </c>
      <c r="U12" s="170" t="str">
        <f>IF($J$1="May",Y11,"")</f>
        <v/>
      </c>
      <c r="V12" s="99"/>
      <c r="W12" s="170" t="str">
        <f t="shared" si="1"/>
        <v/>
      </c>
      <c r="X12" s="99"/>
      <c r="Y12" s="170" t="str">
        <f t="shared" si="2"/>
        <v/>
      </c>
      <c r="Z12" s="102"/>
      <c r="AA12" s="53"/>
    </row>
    <row r="13" spans="1:27" s="51" customFormat="1" ht="21" customHeight="1" x14ac:dyDescent="0.25">
      <c r="A13" s="52"/>
      <c r="B13" s="62"/>
      <c r="C13" s="62"/>
      <c r="D13" s="53"/>
      <c r="E13" s="53"/>
      <c r="F13" s="71" t="s">
        <v>23</v>
      </c>
      <c r="G13" s="66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0"/>
      <c r="I13" s="72"/>
      <c r="J13" s="73" t="s">
        <v>68</v>
      </c>
      <c r="K13" s="76">
        <f>K8/$K$2/8*I13</f>
        <v>0</v>
      </c>
      <c r="L13" s="77"/>
      <c r="M13" s="52"/>
      <c r="N13" s="96"/>
      <c r="O13" s="97" t="s">
        <v>55</v>
      </c>
      <c r="P13" s="97"/>
      <c r="Q13" s="97"/>
      <c r="R13" s="97" t="str">
        <f t="shared" si="0"/>
        <v/>
      </c>
      <c r="S13" s="101"/>
      <c r="T13" s="97" t="s">
        <v>55</v>
      </c>
      <c r="U13" s="170" t="str">
        <f>IF($J$1="June",Y12,"")</f>
        <v/>
      </c>
      <c r="V13" s="99"/>
      <c r="W13" s="170" t="str">
        <f t="shared" si="1"/>
        <v/>
      </c>
      <c r="X13" s="99"/>
      <c r="Y13" s="170" t="str">
        <f t="shared" si="2"/>
        <v/>
      </c>
      <c r="Z13" s="102"/>
      <c r="AA13" s="53"/>
    </row>
    <row r="14" spans="1:27" s="51" customFormat="1" ht="21" customHeight="1" x14ac:dyDescent="0.25">
      <c r="A14" s="52"/>
      <c r="B14" s="71" t="s">
        <v>6</v>
      </c>
      <c r="C14" s="62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3"/>
      <c r="E14" s="53"/>
      <c r="F14" s="71" t="s">
        <v>71</v>
      </c>
      <c r="G14" s="66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0"/>
      <c r="I14" s="317" t="s">
        <v>75</v>
      </c>
      <c r="J14" s="318"/>
      <c r="K14" s="76">
        <f>K12+K13</f>
        <v>50000</v>
      </c>
      <c r="L14" s="77"/>
      <c r="M14" s="52"/>
      <c r="N14" s="96"/>
      <c r="O14" s="97" t="s">
        <v>56</v>
      </c>
      <c r="P14" s="97"/>
      <c r="Q14" s="97"/>
      <c r="R14" s="97" t="str">
        <f t="shared" si="0"/>
        <v/>
      </c>
      <c r="S14" s="101"/>
      <c r="T14" s="97" t="s">
        <v>56</v>
      </c>
      <c r="U14" s="170" t="str">
        <f>IF($J$1="July",Y13,"")</f>
        <v/>
      </c>
      <c r="V14" s="99"/>
      <c r="W14" s="170" t="str">
        <f t="shared" si="1"/>
        <v/>
      </c>
      <c r="X14" s="99"/>
      <c r="Y14" s="170" t="str">
        <f t="shared" si="2"/>
        <v/>
      </c>
      <c r="Z14" s="102"/>
      <c r="AA14" s="53"/>
    </row>
    <row r="15" spans="1:27" s="51" customFormat="1" ht="21" customHeight="1" x14ac:dyDescent="0.25">
      <c r="A15" s="52"/>
      <c r="B15" s="71" t="s">
        <v>5</v>
      </c>
      <c r="C15" s="62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3"/>
      <c r="E15" s="53"/>
      <c r="F15" s="71" t="s">
        <v>24</v>
      </c>
      <c r="G15" s="66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0"/>
      <c r="I15" s="317" t="s">
        <v>76</v>
      </c>
      <c r="J15" s="318"/>
      <c r="K15" s="66">
        <f>G15</f>
        <v>0</v>
      </c>
      <c r="L15" s="78"/>
      <c r="M15" s="52"/>
      <c r="N15" s="96"/>
      <c r="O15" s="97" t="s">
        <v>57</v>
      </c>
      <c r="P15" s="97"/>
      <c r="Q15" s="97"/>
      <c r="R15" s="97" t="str">
        <f t="shared" si="0"/>
        <v/>
      </c>
      <c r="S15" s="101"/>
      <c r="T15" s="97" t="s">
        <v>57</v>
      </c>
      <c r="U15" s="170" t="str">
        <f>IF($J$1="August",Y14,"")</f>
        <v/>
      </c>
      <c r="V15" s="99"/>
      <c r="W15" s="170" t="str">
        <f t="shared" si="1"/>
        <v/>
      </c>
      <c r="X15" s="99"/>
      <c r="Y15" s="170" t="str">
        <f t="shared" si="2"/>
        <v/>
      </c>
      <c r="Z15" s="102"/>
      <c r="AA15" s="53"/>
    </row>
    <row r="16" spans="1:27" s="51" customFormat="1" ht="21" customHeight="1" x14ac:dyDescent="0.25">
      <c r="A16" s="52"/>
      <c r="B16" s="79" t="s">
        <v>74</v>
      </c>
      <c r="C16" s="62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3"/>
      <c r="E16" s="53"/>
      <c r="F16" s="71" t="s">
        <v>73</v>
      </c>
      <c r="G16" s="66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3"/>
      <c r="I16" s="319" t="s">
        <v>69</v>
      </c>
      <c r="J16" s="320"/>
      <c r="K16" s="80">
        <f>K14-K15</f>
        <v>50000</v>
      </c>
      <c r="L16" s="81"/>
      <c r="M16" s="52"/>
      <c r="N16" s="96"/>
      <c r="O16" s="97" t="s">
        <v>62</v>
      </c>
      <c r="P16" s="97"/>
      <c r="Q16" s="97"/>
      <c r="R16" s="97" t="str">
        <f t="shared" si="0"/>
        <v/>
      </c>
      <c r="S16" s="101"/>
      <c r="T16" s="97" t="s">
        <v>62</v>
      </c>
      <c r="U16" s="170" t="str">
        <f>IF($J$1="September",Y15,"")</f>
        <v/>
      </c>
      <c r="V16" s="99"/>
      <c r="W16" s="170" t="str">
        <f t="shared" si="1"/>
        <v/>
      </c>
      <c r="X16" s="99"/>
      <c r="Y16" s="170" t="str">
        <f t="shared" si="2"/>
        <v/>
      </c>
      <c r="Z16" s="102"/>
      <c r="AA16" s="53"/>
    </row>
    <row r="17" spans="1:27" s="51" customFormat="1" ht="21" customHeight="1" x14ac:dyDescent="0.25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69"/>
      <c r="M17" s="52"/>
      <c r="N17" s="96"/>
      <c r="O17" s="97" t="s">
        <v>58</v>
      </c>
      <c r="P17" s="97"/>
      <c r="Q17" s="97"/>
      <c r="R17" s="97" t="str">
        <f t="shared" si="0"/>
        <v/>
      </c>
      <c r="S17" s="101"/>
      <c r="T17" s="97" t="s">
        <v>58</v>
      </c>
      <c r="U17" s="170" t="str">
        <f>IF($J$1="October",Y16,"")</f>
        <v/>
      </c>
      <c r="V17" s="99"/>
      <c r="W17" s="170" t="str">
        <f t="shared" si="1"/>
        <v/>
      </c>
      <c r="X17" s="99"/>
      <c r="Y17" s="170" t="str">
        <f t="shared" si="2"/>
        <v/>
      </c>
      <c r="Z17" s="102"/>
      <c r="AA17" s="53"/>
    </row>
    <row r="18" spans="1:27" s="51" customFormat="1" ht="21" customHeight="1" x14ac:dyDescent="0.25">
      <c r="A18" s="52"/>
      <c r="B18" s="368"/>
      <c r="C18" s="368"/>
      <c r="D18" s="368"/>
      <c r="E18" s="368"/>
      <c r="F18" s="368"/>
      <c r="G18" s="368"/>
      <c r="H18" s="368"/>
      <c r="I18" s="368"/>
      <c r="J18" s="368"/>
      <c r="K18" s="368"/>
      <c r="L18" s="69"/>
      <c r="M18" s="52"/>
      <c r="N18" s="96"/>
      <c r="O18" s="97" t="s">
        <v>63</v>
      </c>
      <c r="P18" s="97"/>
      <c r="Q18" s="97"/>
      <c r="R18" s="97" t="str">
        <f t="shared" si="0"/>
        <v/>
      </c>
      <c r="S18" s="101"/>
      <c r="T18" s="97" t="s">
        <v>63</v>
      </c>
      <c r="U18" s="170" t="str">
        <f>IF($J$1="November",Y17,"")</f>
        <v/>
      </c>
      <c r="V18" s="99"/>
      <c r="W18" s="170" t="str">
        <f t="shared" si="1"/>
        <v/>
      </c>
      <c r="X18" s="99"/>
      <c r="Y18" s="170" t="str">
        <f t="shared" si="2"/>
        <v/>
      </c>
      <c r="Z18" s="102"/>
      <c r="AA18" s="53"/>
    </row>
    <row r="19" spans="1:27" s="51" customFormat="1" ht="21" customHeight="1" x14ac:dyDescent="0.25">
      <c r="A19" s="52"/>
      <c r="B19" s="53"/>
      <c r="C19" s="53"/>
      <c r="D19" s="53"/>
      <c r="E19" s="53"/>
      <c r="F19" s="53"/>
      <c r="G19" s="67" t="s">
        <v>105</v>
      </c>
      <c r="H19" s="53"/>
      <c r="I19" s="53"/>
      <c r="J19" s="53"/>
      <c r="K19" s="53"/>
      <c r="L19" s="69"/>
      <c r="M19" s="52"/>
      <c r="N19" s="96"/>
      <c r="O19" s="97" t="s">
        <v>64</v>
      </c>
      <c r="P19" s="97"/>
      <c r="Q19" s="97"/>
      <c r="R19" s="97" t="str">
        <f t="shared" si="0"/>
        <v/>
      </c>
      <c r="S19" s="101"/>
      <c r="T19" s="97" t="s">
        <v>64</v>
      </c>
      <c r="U19" s="170" t="str">
        <f>IF($J$1="December",Y18,"")</f>
        <v/>
      </c>
      <c r="V19" s="99"/>
      <c r="W19" s="170" t="str">
        <f t="shared" si="1"/>
        <v/>
      </c>
      <c r="X19" s="99"/>
      <c r="Y19" s="170" t="str">
        <f t="shared" si="2"/>
        <v/>
      </c>
      <c r="Z19" s="102"/>
      <c r="AA19" s="53"/>
    </row>
    <row r="20" spans="1:27" s="51" customFormat="1" ht="21" customHeight="1" thickBot="1" x14ac:dyDescent="0.3">
      <c r="A20" s="82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4"/>
      <c r="M20" s="82"/>
      <c r="N20" s="103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  <c r="Z20" s="105"/>
    </row>
    <row r="21" spans="1:27" s="51" customFormat="1" ht="21" customHeight="1" thickBot="1" x14ac:dyDescent="0.3"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spans="1:27" s="51" customFormat="1" ht="21" customHeight="1" x14ac:dyDescent="0.25">
      <c r="A22" s="345" t="s">
        <v>46</v>
      </c>
      <c r="B22" s="346"/>
      <c r="C22" s="346"/>
      <c r="D22" s="346"/>
      <c r="E22" s="346"/>
      <c r="F22" s="346"/>
      <c r="G22" s="346"/>
      <c r="H22" s="346"/>
      <c r="I22" s="346"/>
      <c r="J22" s="346"/>
      <c r="K22" s="346"/>
      <c r="L22" s="347"/>
      <c r="M22" s="50"/>
      <c r="N22" s="89"/>
      <c r="O22" s="309" t="s">
        <v>48</v>
      </c>
      <c r="P22" s="310"/>
      <c r="Q22" s="310"/>
      <c r="R22" s="311"/>
      <c r="S22" s="90"/>
      <c r="T22" s="309" t="s">
        <v>49</v>
      </c>
      <c r="U22" s="310"/>
      <c r="V22" s="310"/>
      <c r="W22" s="310"/>
      <c r="X22" s="310"/>
      <c r="Y22" s="311"/>
      <c r="Z22" s="91"/>
      <c r="AA22" s="50"/>
    </row>
    <row r="23" spans="1:27" s="51" customFormat="1" ht="21" customHeight="1" x14ac:dyDescent="0.25">
      <c r="A23" s="52"/>
      <c r="B23" s="53"/>
      <c r="C23" s="312" t="s">
        <v>102</v>
      </c>
      <c r="D23" s="312"/>
      <c r="E23" s="312"/>
      <c r="F23" s="312"/>
      <c r="G23" s="54" t="str">
        <f>$J$1</f>
        <v>March</v>
      </c>
      <c r="H23" s="313">
        <f>$K$1</f>
        <v>2020</v>
      </c>
      <c r="I23" s="313"/>
      <c r="J23" s="53"/>
      <c r="K23" s="55"/>
      <c r="L23" s="56"/>
      <c r="M23" s="55"/>
      <c r="N23" s="92"/>
      <c r="O23" s="93" t="s">
        <v>59</v>
      </c>
      <c r="P23" s="93" t="s">
        <v>6</v>
      </c>
      <c r="Q23" s="93" t="s">
        <v>5</v>
      </c>
      <c r="R23" s="93" t="s">
        <v>60</v>
      </c>
      <c r="S23" s="94"/>
      <c r="T23" s="93" t="s">
        <v>59</v>
      </c>
      <c r="U23" s="93" t="s">
        <v>61</v>
      </c>
      <c r="V23" s="93" t="s">
        <v>23</v>
      </c>
      <c r="W23" s="93" t="s">
        <v>22</v>
      </c>
      <c r="X23" s="93" t="s">
        <v>24</v>
      </c>
      <c r="Y23" s="93" t="s">
        <v>65</v>
      </c>
      <c r="Z23" s="95"/>
      <c r="AA23" s="55"/>
    </row>
    <row r="24" spans="1:27" s="51" customFormat="1" ht="21" customHeight="1" x14ac:dyDescent="0.25">
      <c r="A24" s="52"/>
      <c r="B24" s="53"/>
      <c r="C24" s="53"/>
      <c r="D24" s="58"/>
      <c r="E24" s="58"/>
      <c r="F24" s="58"/>
      <c r="G24" s="58"/>
      <c r="H24" s="58"/>
      <c r="I24" s="53"/>
      <c r="J24" s="59" t="s">
        <v>1</v>
      </c>
      <c r="K24" s="60">
        <v>50000</v>
      </c>
      <c r="L24" s="61"/>
      <c r="M24" s="53"/>
      <c r="N24" s="96"/>
      <c r="O24" s="97" t="s">
        <v>51</v>
      </c>
      <c r="P24" s="97">
        <v>31</v>
      </c>
      <c r="Q24" s="97"/>
      <c r="R24" s="97">
        <f>15-Q24</f>
        <v>15</v>
      </c>
      <c r="S24" s="98"/>
      <c r="T24" s="97" t="s">
        <v>51</v>
      </c>
      <c r="U24" s="99"/>
      <c r="V24" s="99"/>
      <c r="W24" s="99">
        <f>V24+U24</f>
        <v>0</v>
      </c>
      <c r="X24" s="99"/>
      <c r="Y24" s="99">
        <f>W24-X24</f>
        <v>0</v>
      </c>
      <c r="Z24" s="95"/>
      <c r="AA24" s="53"/>
    </row>
    <row r="25" spans="1:27" s="51" customFormat="1" ht="21" customHeight="1" x14ac:dyDescent="0.25">
      <c r="A25" s="52"/>
      <c r="B25" s="53" t="s">
        <v>0</v>
      </c>
      <c r="C25" s="63" t="s">
        <v>79</v>
      </c>
      <c r="D25" s="53"/>
      <c r="E25" s="53"/>
      <c r="F25" s="53"/>
      <c r="G25" s="53"/>
      <c r="H25" s="64"/>
      <c r="I25" s="58"/>
      <c r="J25" s="53"/>
      <c r="K25" s="53"/>
      <c r="L25" s="65"/>
      <c r="M25" s="50"/>
      <c r="N25" s="100"/>
      <c r="O25" s="97" t="s">
        <v>77</v>
      </c>
      <c r="P25" s="97">
        <v>28</v>
      </c>
      <c r="Q25" s="97"/>
      <c r="R25" s="97" t="str">
        <f t="shared" ref="R25:R35" si="3">IF(Q25="","",R24-Q25)</f>
        <v/>
      </c>
      <c r="S25" s="101"/>
      <c r="T25" s="97" t="s">
        <v>77</v>
      </c>
      <c r="U25" s="170" t="str">
        <f>IF($J$1="February",Y24,"")</f>
        <v/>
      </c>
      <c r="V25" s="99"/>
      <c r="W25" s="170" t="str">
        <f>IF(U25="","",U25+V25)</f>
        <v/>
      </c>
      <c r="X25" s="99"/>
      <c r="Y25" s="170" t="str">
        <f>IF(W25="","",W25-X25)</f>
        <v/>
      </c>
      <c r="Z25" s="102"/>
      <c r="AA25" s="50"/>
    </row>
    <row r="26" spans="1:27" s="51" customFormat="1" ht="21" customHeight="1" x14ac:dyDescent="0.25">
      <c r="A26" s="52"/>
      <c r="B26" s="67" t="s">
        <v>47</v>
      </c>
      <c r="C26" s="68"/>
      <c r="D26" s="53"/>
      <c r="E26" s="53"/>
      <c r="F26" s="314" t="s">
        <v>49</v>
      </c>
      <c r="G26" s="314"/>
      <c r="H26" s="53"/>
      <c r="I26" s="314" t="s">
        <v>50</v>
      </c>
      <c r="J26" s="314"/>
      <c r="K26" s="314"/>
      <c r="L26" s="69"/>
      <c r="M26" s="53"/>
      <c r="N26" s="96"/>
      <c r="O26" s="97" t="s">
        <v>52</v>
      </c>
      <c r="P26" s="97"/>
      <c r="Q26" s="97"/>
      <c r="R26" s="97" t="str">
        <f t="shared" si="3"/>
        <v/>
      </c>
      <c r="S26" s="101"/>
      <c r="T26" s="97" t="s">
        <v>52</v>
      </c>
      <c r="U26" s="170" t="str">
        <f>IF($J$1="March",Y25,"")</f>
        <v/>
      </c>
      <c r="V26" s="99"/>
      <c r="W26" s="170" t="str">
        <f t="shared" ref="W26:W35" si="4">IF(U26="","",U26+V26)</f>
        <v/>
      </c>
      <c r="X26" s="99"/>
      <c r="Y26" s="170" t="str">
        <f t="shared" ref="Y26:Y35" si="5">IF(W26="","",W26-X26)</f>
        <v/>
      </c>
      <c r="Z26" s="102"/>
      <c r="AA26" s="53"/>
    </row>
    <row r="27" spans="1:27" s="51" customFormat="1" ht="21" customHeight="1" x14ac:dyDescent="0.25">
      <c r="A27" s="52"/>
      <c r="B27" s="53"/>
      <c r="C27" s="53"/>
      <c r="D27" s="53"/>
      <c r="E27" s="53"/>
      <c r="F27" s="53"/>
      <c r="G27" s="53"/>
      <c r="H27" s="70"/>
      <c r="L27" s="57"/>
      <c r="M27" s="53"/>
      <c r="N27" s="96"/>
      <c r="O27" s="97" t="s">
        <v>53</v>
      </c>
      <c r="P27" s="97"/>
      <c r="Q27" s="97"/>
      <c r="R27" s="97" t="str">
        <f t="shared" si="3"/>
        <v/>
      </c>
      <c r="S27" s="101"/>
      <c r="T27" s="97" t="s">
        <v>53</v>
      </c>
      <c r="U27" s="170" t="str">
        <f>IF($J$1="April",Y26,"")</f>
        <v/>
      </c>
      <c r="V27" s="99"/>
      <c r="W27" s="170" t="str">
        <f t="shared" si="4"/>
        <v/>
      </c>
      <c r="X27" s="99"/>
      <c r="Y27" s="170" t="str">
        <f t="shared" si="5"/>
        <v/>
      </c>
      <c r="Z27" s="102"/>
      <c r="AA27" s="53"/>
    </row>
    <row r="28" spans="1:27" s="51" customFormat="1" ht="21" customHeight="1" x14ac:dyDescent="0.25">
      <c r="A28" s="52"/>
      <c r="B28" s="315" t="s">
        <v>48</v>
      </c>
      <c r="C28" s="316"/>
      <c r="D28" s="53"/>
      <c r="E28" s="53"/>
      <c r="F28" s="71" t="s">
        <v>70</v>
      </c>
      <c r="G28" s="66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0"/>
      <c r="I28" s="72">
        <f>IF(C32&gt;=C31,$K$2,C30-C31+C32)</f>
        <v>31</v>
      </c>
      <c r="J28" s="73" t="s">
        <v>67</v>
      </c>
      <c r="K28" s="74">
        <f>K24/$K$2*I28</f>
        <v>50000</v>
      </c>
      <c r="L28" s="75"/>
      <c r="M28" s="53"/>
      <c r="N28" s="96"/>
      <c r="O28" s="97" t="s">
        <v>54</v>
      </c>
      <c r="P28" s="97"/>
      <c r="Q28" s="97"/>
      <c r="R28" s="97" t="str">
        <f t="shared" si="3"/>
        <v/>
      </c>
      <c r="S28" s="101"/>
      <c r="T28" s="97" t="s">
        <v>54</v>
      </c>
      <c r="U28" s="170" t="str">
        <f>IF($J$1="May",Y27,"")</f>
        <v/>
      </c>
      <c r="V28" s="99"/>
      <c r="W28" s="170" t="str">
        <f t="shared" si="4"/>
        <v/>
      </c>
      <c r="X28" s="99"/>
      <c r="Y28" s="170" t="str">
        <f t="shared" si="5"/>
        <v/>
      </c>
      <c r="Z28" s="102"/>
      <c r="AA28" s="53"/>
    </row>
    <row r="29" spans="1:27" s="51" customFormat="1" ht="21" customHeight="1" x14ac:dyDescent="0.25">
      <c r="A29" s="52"/>
      <c r="B29" s="62"/>
      <c r="C29" s="62"/>
      <c r="D29" s="53"/>
      <c r="E29" s="53"/>
      <c r="F29" s="71" t="s">
        <v>23</v>
      </c>
      <c r="G29" s="66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0"/>
      <c r="I29" s="72"/>
      <c r="J29" s="73" t="s">
        <v>68</v>
      </c>
      <c r="K29" s="76">
        <f>K24/$K$2/8*I29</f>
        <v>0</v>
      </c>
      <c r="L29" s="77"/>
      <c r="M29" s="53"/>
      <c r="N29" s="96"/>
      <c r="O29" s="97" t="s">
        <v>55</v>
      </c>
      <c r="P29" s="97"/>
      <c r="Q29" s="97"/>
      <c r="R29" s="97" t="str">
        <f t="shared" si="3"/>
        <v/>
      </c>
      <c r="S29" s="101"/>
      <c r="T29" s="97" t="s">
        <v>55</v>
      </c>
      <c r="U29" s="170" t="str">
        <f>IF($J$1="June",Y28,"")</f>
        <v/>
      </c>
      <c r="V29" s="99"/>
      <c r="W29" s="170" t="str">
        <f t="shared" si="4"/>
        <v/>
      </c>
      <c r="X29" s="99"/>
      <c r="Y29" s="170" t="str">
        <f t="shared" si="5"/>
        <v/>
      </c>
      <c r="Z29" s="102"/>
      <c r="AA29" s="53"/>
    </row>
    <row r="30" spans="1:27" s="51" customFormat="1" ht="21" customHeight="1" x14ac:dyDescent="0.25">
      <c r="A30" s="52"/>
      <c r="B30" s="71" t="s">
        <v>6</v>
      </c>
      <c r="C30" s="62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3"/>
      <c r="E30" s="53"/>
      <c r="F30" s="71" t="s">
        <v>71</v>
      </c>
      <c r="G30" s="66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0"/>
      <c r="I30" s="317" t="s">
        <v>75</v>
      </c>
      <c r="J30" s="318"/>
      <c r="K30" s="76">
        <f>K28+K29</f>
        <v>50000</v>
      </c>
      <c r="L30" s="77"/>
      <c r="M30" s="53"/>
      <c r="N30" s="96"/>
      <c r="O30" s="97" t="s">
        <v>56</v>
      </c>
      <c r="P30" s="97"/>
      <c r="Q30" s="97"/>
      <c r="R30" s="97" t="str">
        <f t="shared" si="3"/>
        <v/>
      </c>
      <c r="S30" s="101"/>
      <c r="T30" s="97" t="s">
        <v>56</v>
      </c>
      <c r="U30" s="170" t="str">
        <f>IF($J$1="July",Y29,"")</f>
        <v/>
      </c>
      <c r="V30" s="99"/>
      <c r="W30" s="170" t="str">
        <f t="shared" si="4"/>
        <v/>
      </c>
      <c r="X30" s="99"/>
      <c r="Y30" s="170" t="str">
        <f t="shared" si="5"/>
        <v/>
      </c>
      <c r="Z30" s="102"/>
      <c r="AA30" s="53"/>
    </row>
    <row r="31" spans="1:27" s="51" customFormat="1" ht="21" customHeight="1" x14ac:dyDescent="0.25">
      <c r="A31" s="52"/>
      <c r="B31" s="71" t="s">
        <v>5</v>
      </c>
      <c r="C31" s="62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3"/>
      <c r="E31" s="53"/>
      <c r="F31" s="71" t="s">
        <v>24</v>
      </c>
      <c r="G31" s="66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0"/>
      <c r="I31" s="317" t="s">
        <v>76</v>
      </c>
      <c r="J31" s="318"/>
      <c r="K31" s="66">
        <f>G31</f>
        <v>0</v>
      </c>
      <c r="L31" s="78"/>
      <c r="M31" s="53"/>
      <c r="N31" s="96"/>
      <c r="O31" s="97" t="s">
        <v>57</v>
      </c>
      <c r="P31" s="97"/>
      <c r="Q31" s="97"/>
      <c r="R31" s="97" t="str">
        <f t="shared" si="3"/>
        <v/>
      </c>
      <c r="S31" s="101"/>
      <c r="T31" s="97" t="s">
        <v>57</v>
      </c>
      <c r="U31" s="170" t="str">
        <f>IF($J$1="August",Y30,"")</f>
        <v/>
      </c>
      <c r="V31" s="99"/>
      <c r="W31" s="170" t="str">
        <f t="shared" si="4"/>
        <v/>
      </c>
      <c r="X31" s="99"/>
      <c r="Y31" s="170" t="str">
        <f t="shared" si="5"/>
        <v/>
      </c>
      <c r="Z31" s="102"/>
      <c r="AA31" s="53"/>
    </row>
    <row r="32" spans="1:27" s="51" customFormat="1" ht="21" customHeight="1" x14ac:dyDescent="0.25">
      <c r="A32" s="52"/>
      <c r="B32" s="79" t="s">
        <v>74</v>
      </c>
      <c r="C32" s="62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3"/>
      <c r="E32" s="53"/>
      <c r="F32" s="71" t="s">
        <v>73</v>
      </c>
      <c r="G32" s="66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3"/>
      <c r="I32" s="319" t="s">
        <v>69</v>
      </c>
      <c r="J32" s="320"/>
      <c r="K32" s="80">
        <f>K30-K31</f>
        <v>50000</v>
      </c>
      <c r="L32" s="81"/>
      <c r="M32" s="53"/>
      <c r="N32" s="96"/>
      <c r="O32" s="97" t="s">
        <v>62</v>
      </c>
      <c r="P32" s="97"/>
      <c r="Q32" s="97"/>
      <c r="R32" s="97" t="str">
        <f t="shared" si="3"/>
        <v/>
      </c>
      <c r="S32" s="101"/>
      <c r="T32" s="97" t="s">
        <v>62</v>
      </c>
      <c r="U32" s="170" t="str">
        <f>IF($J$1="September",Y31,"")</f>
        <v/>
      </c>
      <c r="V32" s="99"/>
      <c r="W32" s="170" t="str">
        <f t="shared" si="4"/>
        <v/>
      </c>
      <c r="X32" s="99"/>
      <c r="Y32" s="170" t="str">
        <f t="shared" si="5"/>
        <v/>
      </c>
      <c r="Z32" s="102"/>
      <c r="AA32" s="53"/>
    </row>
    <row r="33" spans="1:27" s="51" customFormat="1" ht="21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69"/>
      <c r="M33" s="53"/>
      <c r="N33" s="96"/>
      <c r="O33" s="97" t="s">
        <v>58</v>
      </c>
      <c r="P33" s="97"/>
      <c r="Q33" s="97"/>
      <c r="R33" s="97" t="str">
        <f t="shared" si="3"/>
        <v/>
      </c>
      <c r="S33" s="101"/>
      <c r="T33" s="97" t="s">
        <v>58</v>
      </c>
      <c r="U33" s="170" t="str">
        <f>IF($J$1="October",Y32,"")</f>
        <v/>
      </c>
      <c r="V33" s="99"/>
      <c r="W33" s="170" t="str">
        <f t="shared" si="4"/>
        <v/>
      </c>
      <c r="X33" s="99"/>
      <c r="Y33" s="170" t="str">
        <f t="shared" si="5"/>
        <v/>
      </c>
      <c r="Z33" s="102"/>
      <c r="AA33" s="53"/>
    </row>
    <row r="34" spans="1:27" s="51" customFormat="1" ht="21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69"/>
      <c r="M34" s="53"/>
      <c r="N34" s="96"/>
      <c r="O34" s="97" t="s">
        <v>63</v>
      </c>
      <c r="P34" s="97"/>
      <c r="Q34" s="97"/>
      <c r="R34" s="97" t="str">
        <f t="shared" si="3"/>
        <v/>
      </c>
      <c r="S34" s="101"/>
      <c r="T34" s="97" t="s">
        <v>63</v>
      </c>
      <c r="U34" s="170" t="str">
        <f>IF($J$1="November",Y33,"")</f>
        <v/>
      </c>
      <c r="V34" s="99"/>
      <c r="W34" s="170" t="str">
        <f t="shared" si="4"/>
        <v/>
      </c>
      <c r="X34" s="99"/>
      <c r="Y34" s="170" t="str">
        <f t="shared" si="5"/>
        <v/>
      </c>
      <c r="Z34" s="102"/>
      <c r="AA34" s="53"/>
    </row>
    <row r="35" spans="1:27" s="51" customFormat="1" ht="21" customHeight="1" x14ac:dyDescent="0.25">
      <c r="A35" s="52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69"/>
      <c r="M35" s="53"/>
      <c r="N35" s="96"/>
      <c r="O35" s="97" t="s">
        <v>64</v>
      </c>
      <c r="P35" s="97"/>
      <c r="Q35" s="97"/>
      <c r="R35" s="97" t="str">
        <f t="shared" si="3"/>
        <v/>
      </c>
      <c r="S35" s="101"/>
      <c r="T35" s="97" t="s">
        <v>64</v>
      </c>
      <c r="U35" s="170" t="str">
        <f>IF($J$1="December",Y34,"")</f>
        <v/>
      </c>
      <c r="V35" s="99"/>
      <c r="W35" s="170" t="str">
        <f t="shared" si="4"/>
        <v/>
      </c>
      <c r="X35" s="99"/>
      <c r="Y35" s="170" t="str">
        <f t="shared" si="5"/>
        <v/>
      </c>
      <c r="Z35" s="102"/>
      <c r="AA35" s="53"/>
    </row>
    <row r="36" spans="1:27" s="51" customFormat="1" ht="21" customHeight="1" thickBot="1" x14ac:dyDescent="0.3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4"/>
      <c r="N36" s="103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5"/>
    </row>
    <row r="37" spans="1:27" s="51" customFormat="1" ht="21" customHeight="1" thickBot="1" x14ac:dyDescent="0.3"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spans="1:27" s="51" customFormat="1" ht="21" customHeight="1" x14ac:dyDescent="0.25">
      <c r="A38" s="345" t="s">
        <v>46</v>
      </c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7"/>
      <c r="M38" s="50"/>
      <c r="N38" s="89"/>
      <c r="O38" s="309" t="s">
        <v>48</v>
      </c>
      <c r="P38" s="310"/>
      <c r="Q38" s="310"/>
      <c r="R38" s="311"/>
      <c r="S38" s="90"/>
      <c r="T38" s="309" t="s">
        <v>49</v>
      </c>
      <c r="U38" s="310"/>
      <c r="V38" s="310"/>
      <c r="W38" s="310"/>
      <c r="X38" s="310"/>
      <c r="Y38" s="311"/>
      <c r="Z38" s="91"/>
      <c r="AA38" s="50"/>
    </row>
    <row r="39" spans="1:27" s="51" customFormat="1" ht="21" customHeight="1" x14ac:dyDescent="0.25">
      <c r="A39" s="52"/>
      <c r="B39" s="53"/>
      <c r="C39" s="312" t="s">
        <v>102</v>
      </c>
      <c r="D39" s="312"/>
      <c r="E39" s="312"/>
      <c r="F39" s="312"/>
      <c r="G39" s="54" t="str">
        <f>$J$1</f>
        <v>March</v>
      </c>
      <c r="H39" s="313">
        <f>$K$1</f>
        <v>2020</v>
      </c>
      <c r="I39" s="313"/>
      <c r="J39" s="53"/>
      <c r="K39" s="55"/>
      <c r="L39" s="56"/>
      <c r="M39" s="55"/>
      <c r="N39" s="92"/>
      <c r="O39" s="93" t="s">
        <v>59</v>
      </c>
      <c r="P39" s="93" t="s">
        <v>6</v>
      </c>
      <c r="Q39" s="93" t="s">
        <v>5</v>
      </c>
      <c r="R39" s="93" t="s">
        <v>60</v>
      </c>
      <c r="S39" s="94"/>
      <c r="T39" s="93" t="s">
        <v>59</v>
      </c>
      <c r="U39" s="93" t="s">
        <v>61</v>
      </c>
      <c r="V39" s="93" t="s">
        <v>23</v>
      </c>
      <c r="W39" s="93" t="s">
        <v>22</v>
      </c>
      <c r="X39" s="93" t="s">
        <v>24</v>
      </c>
      <c r="Y39" s="93" t="s">
        <v>65</v>
      </c>
      <c r="Z39" s="95"/>
      <c r="AA39" s="55"/>
    </row>
    <row r="40" spans="1:27" s="51" customFormat="1" ht="21" customHeight="1" x14ac:dyDescent="0.25">
      <c r="A40" s="52"/>
      <c r="B40" s="53"/>
      <c r="C40" s="53"/>
      <c r="D40" s="58"/>
      <c r="E40" s="58"/>
      <c r="F40" s="58"/>
      <c r="G40" s="58"/>
      <c r="H40" s="58"/>
      <c r="I40" s="53"/>
      <c r="J40" s="59" t="s">
        <v>1</v>
      </c>
      <c r="K40" s="60">
        <v>35000</v>
      </c>
      <c r="L40" s="61"/>
      <c r="M40" s="53"/>
      <c r="N40" s="96"/>
      <c r="O40" s="97" t="s">
        <v>51</v>
      </c>
      <c r="P40" s="97">
        <v>29</v>
      </c>
      <c r="Q40" s="97">
        <v>2</v>
      </c>
      <c r="R40" s="97">
        <f>15-Q40</f>
        <v>13</v>
      </c>
      <c r="S40" s="98"/>
      <c r="T40" s="97" t="s">
        <v>51</v>
      </c>
      <c r="U40" s="99"/>
      <c r="V40" s="99"/>
      <c r="W40" s="99">
        <f>V40+U40</f>
        <v>0</v>
      </c>
      <c r="X40" s="99"/>
      <c r="Y40" s="99">
        <f>W40-X40</f>
        <v>0</v>
      </c>
      <c r="Z40" s="95"/>
      <c r="AA40" s="53"/>
    </row>
    <row r="41" spans="1:27" s="51" customFormat="1" ht="21" customHeight="1" x14ac:dyDescent="0.25">
      <c r="A41" s="52"/>
      <c r="B41" s="53" t="s">
        <v>0</v>
      </c>
      <c r="C41" s="63" t="s">
        <v>82</v>
      </c>
      <c r="D41" s="53"/>
      <c r="E41" s="53"/>
      <c r="F41" s="53"/>
      <c r="G41" s="53"/>
      <c r="H41" s="64"/>
      <c r="I41" s="58"/>
      <c r="J41" s="53"/>
      <c r="K41" s="53"/>
      <c r="L41" s="65"/>
      <c r="M41" s="50"/>
      <c r="N41" s="100"/>
      <c r="O41" s="97" t="s">
        <v>77</v>
      </c>
      <c r="P41" s="97">
        <v>28</v>
      </c>
      <c r="Q41" s="97">
        <v>1</v>
      </c>
      <c r="R41" s="97">
        <f t="shared" ref="R41:R51" si="6">IF(Q41="","",R40-Q41)</f>
        <v>12</v>
      </c>
      <c r="S41" s="101"/>
      <c r="T41" s="97" t="s">
        <v>77</v>
      </c>
      <c r="U41" s="170" t="str">
        <f>IF($J$1="February",Y40,"")</f>
        <v/>
      </c>
      <c r="V41" s="99"/>
      <c r="W41" s="170" t="str">
        <f>IF(U41="","",U41+V41)</f>
        <v/>
      </c>
      <c r="X41" s="99"/>
      <c r="Y41" s="170" t="str">
        <f>IF(W41="","",W41-X41)</f>
        <v/>
      </c>
      <c r="Z41" s="102"/>
      <c r="AA41" s="50"/>
    </row>
    <row r="42" spans="1:27" s="51" customFormat="1" ht="21" customHeight="1" x14ac:dyDescent="0.25">
      <c r="A42" s="52"/>
      <c r="B42" s="67" t="s">
        <v>47</v>
      </c>
      <c r="C42" s="68"/>
      <c r="D42" s="53"/>
      <c r="E42" s="53"/>
      <c r="F42" s="314" t="s">
        <v>49</v>
      </c>
      <c r="G42" s="314"/>
      <c r="H42" s="53"/>
      <c r="I42" s="314" t="s">
        <v>50</v>
      </c>
      <c r="J42" s="314"/>
      <c r="K42" s="314"/>
      <c r="L42" s="69"/>
      <c r="M42" s="53"/>
      <c r="N42" s="96"/>
      <c r="O42" s="97" t="s">
        <v>52</v>
      </c>
      <c r="P42" s="97"/>
      <c r="Q42" s="97"/>
      <c r="R42" s="97" t="str">
        <f t="shared" si="6"/>
        <v/>
      </c>
      <c r="S42" s="101"/>
      <c r="T42" s="97" t="s">
        <v>52</v>
      </c>
      <c r="U42" s="170" t="str">
        <f>IF($J$1="March",Y41,"")</f>
        <v/>
      </c>
      <c r="V42" s="99"/>
      <c r="W42" s="170" t="str">
        <f t="shared" ref="W42:W51" si="7">IF(U42="","",U42+V42)</f>
        <v/>
      </c>
      <c r="X42" s="99"/>
      <c r="Y42" s="170" t="str">
        <f t="shared" ref="Y42:Y51" si="8">IF(W42="","",W42-X42)</f>
        <v/>
      </c>
      <c r="Z42" s="102"/>
      <c r="AA42" s="53"/>
    </row>
    <row r="43" spans="1:27" s="51" customFormat="1" ht="21" customHeight="1" x14ac:dyDescent="0.25">
      <c r="A43" s="52"/>
      <c r="B43" s="53"/>
      <c r="C43" s="53"/>
      <c r="D43" s="53"/>
      <c r="E43" s="53"/>
      <c r="F43" s="53"/>
      <c r="G43" s="53"/>
      <c r="H43" s="70"/>
      <c r="L43" s="57"/>
      <c r="M43" s="53"/>
      <c r="N43" s="96"/>
      <c r="O43" s="97" t="s">
        <v>53</v>
      </c>
      <c r="P43" s="97"/>
      <c r="Q43" s="97"/>
      <c r="R43" s="97" t="str">
        <f t="shared" si="6"/>
        <v/>
      </c>
      <c r="S43" s="101"/>
      <c r="T43" s="97" t="s">
        <v>53</v>
      </c>
      <c r="U43" s="170" t="str">
        <f>IF($J$1="April",Y42,"")</f>
        <v/>
      </c>
      <c r="V43" s="99"/>
      <c r="W43" s="170" t="str">
        <f t="shared" si="7"/>
        <v/>
      </c>
      <c r="X43" s="99"/>
      <c r="Y43" s="170" t="str">
        <f t="shared" si="8"/>
        <v/>
      </c>
      <c r="Z43" s="102"/>
      <c r="AA43" s="53"/>
    </row>
    <row r="44" spans="1:27" s="51" customFormat="1" ht="21" customHeight="1" x14ac:dyDescent="0.25">
      <c r="A44" s="52"/>
      <c r="B44" s="315" t="s">
        <v>48</v>
      </c>
      <c r="C44" s="316"/>
      <c r="D44" s="53"/>
      <c r="E44" s="53"/>
      <c r="F44" s="71" t="s">
        <v>70</v>
      </c>
      <c r="G44" s="66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0"/>
      <c r="I44" s="72">
        <v>31</v>
      </c>
      <c r="J44" s="73" t="s">
        <v>67</v>
      </c>
      <c r="K44" s="74">
        <f>K40/$K$2*I44</f>
        <v>35000</v>
      </c>
      <c r="L44" s="75"/>
      <c r="M44" s="53"/>
      <c r="N44" s="96"/>
      <c r="O44" s="97" t="s">
        <v>54</v>
      </c>
      <c r="P44" s="97"/>
      <c r="Q44" s="97"/>
      <c r="R44" s="97" t="str">
        <f t="shared" si="6"/>
        <v/>
      </c>
      <c r="S44" s="101"/>
      <c r="T44" s="97" t="s">
        <v>54</v>
      </c>
      <c r="U44" s="170" t="str">
        <f>IF($J$1="May",Y43,"")</f>
        <v/>
      </c>
      <c r="V44" s="99"/>
      <c r="W44" s="170" t="str">
        <f t="shared" si="7"/>
        <v/>
      </c>
      <c r="X44" s="99"/>
      <c r="Y44" s="170" t="str">
        <f t="shared" si="8"/>
        <v/>
      </c>
      <c r="Z44" s="102"/>
      <c r="AA44" s="53"/>
    </row>
    <row r="45" spans="1:27" s="51" customFormat="1" ht="21" customHeight="1" x14ac:dyDescent="0.25">
      <c r="A45" s="52"/>
      <c r="B45" s="62"/>
      <c r="C45" s="62"/>
      <c r="D45" s="53"/>
      <c r="E45" s="53"/>
      <c r="F45" s="71" t="s">
        <v>23</v>
      </c>
      <c r="G45" s="66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0"/>
      <c r="I45" s="72"/>
      <c r="J45" s="73" t="s">
        <v>68</v>
      </c>
      <c r="K45" s="76">
        <f>K40/$K$2/8*I45</f>
        <v>0</v>
      </c>
      <c r="L45" s="77"/>
      <c r="M45" s="53"/>
      <c r="N45" s="96"/>
      <c r="O45" s="97" t="s">
        <v>55</v>
      </c>
      <c r="P45" s="97"/>
      <c r="Q45" s="97"/>
      <c r="R45" s="97" t="str">
        <f t="shared" si="6"/>
        <v/>
      </c>
      <c r="S45" s="101"/>
      <c r="T45" s="97" t="s">
        <v>55</v>
      </c>
      <c r="U45" s="170" t="str">
        <f>IF($J$1="June",Y44,"")</f>
        <v/>
      </c>
      <c r="V45" s="99"/>
      <c r="W45" s="170" t="str">
        <f t="shared" si="7"/>
        <v/>
      </c>
      <c r="X45" s="99"/>
      <c r="Y45" s="170" t="str">
        <f t="shared" si="8"/>
        <v/>
      </c>
      <c r="Z45" s="102"/>
      <c r="AA45" s="53"/>
    </row>
    <row r="46" spans="1:27" s="51" customFormat="1" ht="21" customHeight="1" x14ac:dyDescent="0.25">
      <c r="A46" s="52"/>
      <c r="B46" s="71" t="s">
        <v>6</v>
      </c>
      <c r="C46" s="62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53"/>
      <c r="E46" s="53"/>
      <c r="F46" s="71" t="s">
        <v>71</v>
      </c>
      <c r="G46" s="66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0"/>
      <c r="I46" s="317" t="s">
        <v>75</v>
      </c>
      <c r="J46" s="318"/>
      <c r="K46" s="76">
        <f>K44+K45</f>
        <v>35000</v>
      </c>
      <c r="L46" s="77"/>
      <c r="M46" s="53"/>
      <c r="N46" s="96"/>
      <c r="O46" s="97" t="s">
        <v>56</v>
      </c>
      <c r="P46" s="97"/>
      <c r="Q46" s="97"/>
      <c r="R46" s="97" t="str">
        <f t="shared" si="6"/>
        <v/>
      </c>
      <c r="S46" s="101"/>
      <c r="T46" s="97" t="s">
        <v>56</v>
      </c>
      <c r="U46" s="170" t="str">
        <f>IF($J$1="July",Y45,"")</f>
        <v/>
      </c>
      <c r="V46" s="99"/>
      <c r="W46" s="170" t="str">
        <f t="shared" si="7"/>
        <v/>
      </c>
      <c r="X46" s="99"/>
      <c r="Y46" s="170" t="str">
        <f t="shared" si="8"/>
        <v/>
      </c>
      <c r="Z46" s="102"/>
      <c r="AA46" s="53"/>
    </row>
    <row r="47" spans="1:27" s="51" customFormat="1" ht="21" customHeight="1" x14ac:dyDescent="0.25">
      <c r="A47" s="52"/>
      <c r="B47" s="71" t="s">
        <v>5</v>
      </c>
      <c r="C47" s="62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3"/>
      <c r="E47" s="53"/>
      <c r="F47" s="71" t="s">
        <v>24</v>
      </c>
      <c r="G47" s="66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0"/>
      <c r="I47" s="317" t="s">
        <v>76</v>
      </c>
      <c r="J47" s="318"/>
      <c r="K47" s="66">
        <f>G47</f>
        <v>0</v>
      </c>
      <c r="L47" s="78"/>
      <c r="M47" s="53"/>
      <c r="N47" s="96"/>
      <c r="O47" s="97" t="s">
        <v>57</v>
      </c>
      <c r="P47" s="97"/>
      <c r="Q47" s="97"/>
      <c r="R47" s="97" t="str">
        <f t="shared" si="6"/>
        <v/>
      </c>
      <c r="S47" s="101"/>
      <c r="T47" s="97" t="s">
        <v>57</v>
      </c>
      <c r="U47" s="170" t="str">
        <f>IF($J$1="August",Y46,"")</f>
        <v/>
      </c>
      <c r="V47" s="99"/>
      <c r="W47" s="170" t="str">
        <f t="shared" si="7"/>
        <v/>
      </c>
      <c r="X47" s="99"/>
      <c r="Y47" s="170" t="str">
        <f t="shared" si="8"/>
        <v/>
      </c>
      <c r="Z47" s="102"/>
      <c r="AA47" s="53"/>
    </row>
    <row r="48" spans="1:27" s="51" customFormat="1" ht="21" customHeight="1" x14ac:dyDescent="0.25">
      <c r="A48" s="52"/>
      <c r="B48" s="79" t="s">
        <v>74</v>
      </c>
      <c r="C48" s="62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53"/>
      <c r="E48" s="53"/>
      <c r="F48" s="71" t="s">
        <v>73</v>
      </c>
      <c r="G48" s="66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3"/>
      <c r="I48" s="319" t="s">
        <v>69</v>
      </c>
      <c r="J48" s="320"/>
      <c r="K48" s="80">
        <f>K46-K47</f>
        <v>35000</v>
      </c>
      <c r="L48" s="81"/>
      <c r="M48" s="53"/>
      <c r="N48" s="96"/>
      <c r="O48" s="97" t="s">
        <v>62</v>
      </c>
      <c r="P48" s="97"/>
      <c r="Q48" s="97"/>
      <c r="R48" s="97" t="str">
        <f t="shared" si="6"/>
        <v/>
      </c>
      <c r="S48" s="101"/>
      <c r="T48" s="97" t="s">
        <v>62</v>
      </c>
      <c r="U48" s="170" t="str">
        <f>IF($J$1="September",Y47,"")</f>
        <v/>
      </c>
      <c r="V48" s="99"/>
      <c r="W48" s="170" t="str">
        <f t="shared" si="7"/>
        <v/>
      </c>
      <c r="X48" s="99"/>
      <c r="Y48" s="170" t="str">
        <f t="shared" si="8"/>
        <v/>
      </c>
      <c r="Z48" s="102"/>
      <c r="AA48" s="53"/>
    </row>
    <row r="49" spans="1:27" s="51" customFormat="1" ht="21" customHeight="1" x14ac:dyDescent="0.25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69"/>
      <c r="M49" s="53"/>
      <c r="N49" s="96"/>
      <c r="O49" s="97" t="s">
        <v>58</v>
      </c>
      <c r="P49" s="97"/>
      <c r="Q49" s="97"/>
      <c r="R49" s="97">
        <v>0</v>
      </c>
      <c r="S49" s="101"/>
      <c r="T49" s="97" t="s">
        <v>58</v>
      </c>
      <c r="U49" s="170" t="str">
        <f>IF($J$1="October",Y48,"")</f>
        <v/>
      </c>
      <c r="V49" s="99"/>
      <c r="W49" s="170" t="str">
        <f t="shared" si="7"/>
        <v/>
      </c>
      <c r="X49" s="99"/>
      <c r="Y49" s="170" t="str">
        <f t="shared" si="8"/>
        <v/>
      </c>
      <c r="Z49" s="102"/>
      <c r="AA49" s="53"/>
    </row>
    <row r="50" spans="1:27" s="51" customFormat="1" ht="21" customHeight="1" x14ac:dyDescent="0.25">
      <c r="A50" s="52"/>
      <c r="B50" s="308" t="s">
        <v>104</v>
      </c>
      <c r="C50" s="308"/>
      <c r="D50" s="308"/>
      <c r="E50" s="308"/>
      <c r="F50" s="308"/>
      <c r="G50" s="308"/>
      <c r="H50" s="308"/>
      <c r="I50" s="308"/>
      <c r="J50" s="308"/>
      <c r="K50" s="308"/>
      <c r="L50" s="69"/>
      <c r="M50" s="53"/>
      <c r="N50" s="96"/>
      <c r="O50" s="97" t="s">
        <v>63</v>
      </c>
      <c r="P50" s="97"/>
      <c r="Q50" s="97"/>
      <c r="R50" s="97">
        <v>0</v>
      </c>
      <c r="S50" s="101"/>
      <c r="T50" s="97" t="s">
        <v>63</v>
      </c>
      <c r="U50" s="170" t="str">
        <f>IF($J$1="November",Y49,"")</f>
        <v/>
      </c>
      <c r="V50" s="99"/>
      <c r="W50" s="170" t="str">
        <f t="shared" si="7"/>
        <v/>
      </c>
      <c r="X50" s="99"/>
      <c r="Y50" s="170" t="str">
        <f t="shared" si="8"/>
        <v/>
      </c>
      <c r="Z50" s="102"/>
      <c r="AA50" s="53"/>
    </row>
    <row r="51" spans="1:27" s="51" customFormat="1" ht="21" customHeight="1" x14ac:dyDescent="0.25">
      <c r="A51" s="52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69"/>
      <c r="M51" s="53"/>
      <c r="N51" s="96"/>
      <c r="O51" s="97" t="s">
        <v>64</v>
      </c>
      <c r="P51" s="97"/>
      <c r="Q51" s="97"/>
      <c r="R51" s="97" t="str">
        <f t="shared" si="6"/>
        <v/>
      </c>
      <c r="S51" s="101"/>
      <c r="T51" s="97" t="s">
        <v>64</v>
      </c>
      <c r="U51" s="170" t="str">
        <f>IF($J$1="December",Y50,"")</f>
        <v/>
      </c>
      <c r="V51" s="99"/>
      <c r="W51" s="170" t="str">
        <f t="shared" si="7"/>
        <v/>
      </c>
      <c r="X51" s="99"/>
      <c r="Y51" s="170" t="str">
        <f t="shared" si="8"/>
        <v/>
      </c>
      <c r="Z51" s="102"/>
      <c r="AA51" s="53"/>
    </row>
    <row r="52" spans="1:27" s="51" customFormat="1" ht="21" customHeight="1" x14ac:dyDescent="0.25">
      <c r="A52" s="52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69"/>
      <c r="N52" s="96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16"/>
    </row>
    <row r="53" spans="1:27" s="150" customFormat="1" ht="21" customHeight="1" x14ac:dyDescent="0.25"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7" s="51" customFormat="1" ht="21" customHeight="1" x14ac:dyDescent="0.25">
      <c r="A54" s="363" t="s">
        <v>46</v>
      </c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5"/>
      <c r="M54" s="50"/>
      <c r="N54" s="100"/>
      <c r="O54" s="360" t="s">
        <v>48</v>
      </c>
      <c r="P54" s="361"/>
      <c r="Q54" s="361"/>
      <c r="R54" s="362"/>
      <c r="S54" s="101"/>
      <c r="T54" s="360" t="s">
        <v>49</v>
      </c>
      <c r="U54" s="361"/>
      <c r="V54" s="361"/>
      <c r="W54" s="361"/>
      <c r="X54" s="361"/>
      <c r="Y54" s="362"/>
      <c r="Z54" s="117"/>
      <c r="AA54" s="50"/>
    </row>
    <row r="55" spans="1:27" s="51" customFormat="1" ht="21" customHeight="1" x14ac:dyDescent="0.25">
      <c r="A55" s="52"/>
      <c r="B55" s="53"/>
      <c r="C55" s="312" t="s">
        <v>102</v>
      </c>
      <c r="D55" s="312"/>
      <c r="E55" s="312"/>
      <c r="F55" s="312"/>
      <c r="G55" s="54" t="str">
        <f>$J$1</f>
        <v>March</v>
      </c>
      <c r="H55" s="313">
        <f>$K$1</f>
        <v>2020</v>
      </c>
      <c r="I55" s="313"/>
      <c r="J55" s="53"/>
      <c r="K55" s="55"/>
      <c r="L55" s="56"/>
      <c r="M55" s="55"/>
      <c r="N55" s="92"/>
      <c r="O55" s="93" t="s">
        <v>59</v>
      </c>
      <c r="P55" s="93" t="s">
        <v>6</v>
      </c>
      <c r="Q55" s="93" t="s">
        <v>5</v>
      </c>
      <c r="R55" s="93" t="s">
        <v>60</v>
      </c>
      <c r="S55" s="94"/>
      <c r="T55" s="93" t="s">
        <v>59</v>
      </c>
      <c r="U55" s="93" t="s">
        <v>61</v>
      </c>
      <c r="V55" s="93" t="s">
        <v>23</v>
      </c>
      <c r="W55" s="93" t="s">
        <v>22</v>
      </c>
      <c r="X55" s="93" t="s">
        <v>24</v>
      </c>
      <c r="Y55" s="93" t="s">
        <v>65</v>
      </c>
      <c r="Z55" s="95"/>
      <c r="AA55" s="55"/>
    </row>
    <row r="56" spans="1:27" s="51" customFormat="1" ht="21" customHeight="1" x14ac:dyDescent="0.25">
      <c r="A56" s="52"/>
      <c r="B56" s="53"/>
      <c r="C56" s="53"/>
      <c r="D56" s="58"/>
      <c r="E56" s="58"/>
      <c r="F56" s="58"/>
      <c r="G56" s="58"/>
      <c r="H56" s="58"/>
      <c r="I56" s="53"/>
      <c r="J56" s="59" t="s">
        <v>1</v>
      </c>
      <c r="K56" s="60">
        <v>6000</v>
      </c>
      <c r="L56" s="61"/>
      <c r="M56" s="53"/>
      <c r="N56" s="96"/>
      <c r="O56" s="97" t="s">
        <v>51</v>
      </c>
      <c r="P56" s="97"/>
      <c r="Q56" s="97"/>
      <c r="R56" s="97"/>
      <c r="S56" s="98"/>
      <c r="T56" s="97" t="s">
        <v>51</v>
      </c>
      <c r="U56" s="99">
        <v>1000</v>
      </c>
      <c r="V56" s="99"/>
      <c r="W56" s="99">
        <f>V56+U56</f>
        <v>1000</v>
      </c>
      <c r="X56" s="99"/>
      <c r="Y56" s="99">
        <f>W56-X56</f>
        <v>1000</v>
      </c>
      <c r="Z56" s="95"/>
      <c r="AA56" s="53"/>
    </row>
    <row r="57" spans="1:27" s="51" customFormat="1" ht="21" customHeight="1" x14ac:dyDescent="0.25">
      <c r="A57" s="52"/>
      <c r="B57" s="53" t="s">
        <v>0</v>
      </c>
      <c r="C57" s="63" t="s">
        <v>182</v>
      </c>
      <c r="D57" s="53"/>
      <c r="E57" s="53"/>
      <c r="F57" s="53"/>
      <c r="G57" s="53"/>
      <c r="H57" s="64"/>
      <c r="I57" s="58"/>
      <c r="J57" s="53"/>
      <c r="K57" s="53"/>
      <c r="L57" s="65"/>
      <c r="M57" s="50"/>
      <c r="N57" s="100"/>
      <c r="O57" s="97" t="s">
        <v>77</v>
      </c>
      <c r="P57" s="97">
        <v>29</v>
      </c>
      <c r="Q57" s="97">
        <v>0</v>
      </c>
      <c r="R57" s="97"/>
      <c r="S57" s="101"/>
      <c r="T57" s="97" t="s">
        <v>77</v>
      </c>
      <c r="U57" s="170">
        <f>Y56</f>
        <v>1000</v>
      </c>
      <c r="V57" s="99"/>
      <c r="W57" s="170">
        <f>IF(U57="","",U57+V57)</f>
        <v>1000</v>
      </c>
      <c r="X57" s="99">
        <v>1000</v>
      </c>
      <c r="Y57" s="170">
        <f>IF(W57="","",W57-X57)</f>
        <v>0</v>
      </c>
      <c r="Z57" s="102"/>
      <c r="AA57" s="50"/>
    </row>
    <row r="58" spans="1:27" s="51" customFormat="1" ht="21" customHeight="1" x14ac:dyDescent="0.25">
      <c r="A58" s="52"/>
      <c r="B58" s="67" t="s">
        <v>47</v>
      </c>
      <c r="C58" s="68"/>
      <c r="D58" s="53"/>
      <c r="E58" s="53"/>
      <c r="F58" s="314" t="s">
        <v>49</v>
      </c>
      <c r="G58" s="314"/>
      <c r="H58" s="53"/>
      <c r="I58" s="314" t="s">
        <v>50</v>
      </c>
      <c r="J58" s="314"/>
      <c r="K58" s="314"/>
      <c r="L58" s="69"/>
      <c r="M58" s="53"/>
      <c r="N58" s="96"/>
      <c r="O58" s="97" t="s">
        <v>52</v>
      </c>
      <c r="P58" s="97"/>
      <c r="Q58" s="97"/>
      <c r="R58" s="97" t="str">
        <f t="shared" ref="R58:R67" si="9">IF(Q58="","",R57-Q58)</f>
        <v/>
      </c>
      <c r="S58" s="101"/>
      <c r="T58" s="97" t="s">
        <v>52</v>
      </c>
      <c r="U58" s="170"/>
      <c r="V58" s="99"/>
      <c r="W58" s="170" t="str">
        <f t="shared" ref="W58:W67" si="10">IF(U58="","",U58+V58)</f>
        <v/>
      </c>
      <c r="X58" s="99"/>
      <c r="Y58" s="170" t="str">
        <f t="shared" ref="Y58:Y67" si="11">IF(W58="","",W58-X58)</f>
        <v/>
      </c>
      <c r="Z58" s="102"/>
      <c r="AA58" s="53"/>
    </row>
    <row r="59" spans="1:27" s="51" customFormat="1" ht="21" customHeight="1" x14ac:dyDescent="0.25">
      <c r="A59" s="52"/>
      <c r="B59" s="53"/>
      <c r="C59" s="53"/>
      <c r="D59" s="53"/>
      <c r="E59" s="53"/>
      <c r="F59" s="53"/>
      <c r="G59" s="53"/>
      <c r="H59" s="70"/>
      <c r="L59" s="57"/>
      <c r="M59" s="53"/>
      <c r="N59" s="96"/>
      <c r="O59" s="97" t="s">
        <v>53</v>
      </c>
      <c r="P59" s="97"/>
      <c r="Q59" s="97"/>
      <c r="R59" s="97" t="str">
        <f t="shared" si="9"/>
        <v/>
      </c>
      <c r="S59" s="101"/>
      <c r="T59" s="97" t="s">
        <v>53</v>
      </c>
      <c r="U59" s="170"/>
      <c r="V59" s="99"/>
      <c r="W59" s="170">
        <f>V59+U59</f>
        <v>0</v>
      </c>
      <c r="X59" s="99"/>
      <c r="Y59" s="170">
        <f t="shared" si="11"/>
        <v>0</v>
      </c>
      <c r="Z59" s="102"/>
      <c r="AA59" s="53"/>
    </row>
    <row r="60" spans="1:27" s="51" customFormat="1" ht="21" customHeight="1" x14ac:dyDescent="0.25">
      <c r="A60" s="52"/>
      <c r="B60" s="315" t="s">
        <v>48</v>
      </c>
      <c r="C60" s="316"/>
      <c r="D60" s="53"/>
      <c r="E60" s="53"/>
      <c r="F60" s="71" t="s">
        <v>70</v>
      </c>
      <c r="G60" s="66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70"/>
      <c r="I60" s="72"/>
      <c r="J60" s="73" t="s">
        <v>67</v>
      </c>
      <c r="K60" s="74">
        <v>6000</v>
      </c>
      <c r="L60" s="75"/>
      <c r="M60" s="53"/>
      <c r="N60" s="96"/>
      <c r="O60" s="97" t="s">
        <v>54</v>
      </c>
      <c r="P60" s="97"/>
      <c r="Q60" s="97"/>
      <c r="R60" s="97" t="str">
        <f t="shared" si="9"/>
        <v/>
      </c>
      <c r="S60" s="101"/>
      <c r="T60" s="97" t="s">
        <v>54</v>
      </c>
      <c r="U60" s="170"/>
      <c r="V60" s="99"/>
      <c r="W60" s="170" t="str">
        <f t="shared" si="10"/>
        <v/>
      </c>
      <c r="X60" s="99"/>
      <c r="Y60" s="170" t="str">
        <f t="shared" si="11"/>
        <v/>
      </c>
      <c r="Z60" s="102"/>
      <c r="AA60" s="53"/>
    </row>
    <row r="61" spans="1:27" s="51" customFormat="1" ht="21" customHeight="1" x14ac:dyDescent="0.25">
      <c r="A61" s="52"/>
      <c r="B61" s="62"/>
      <c r="C61" s="62"/>
      <c r="D61" s="53"/>
      <c r="E61" s="53"/>
      <c r="F61" s="71" t="s">
        <v>23</v>
      </c>
      <c r="G61" s="66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70"/>
      <c r="I61" s="72"/>
      <c r="J61" s="73" t="s">
        <v>68</v>
      </c>
      <c r="K61" s="76">
        <f>K56/$K$2/8*I61</f>
        <v>0</v>
      </c>
      <c r="L61" s="77"/>
      <c r="M61" s="53"/>
      <c r="N61" s="96"/>
      <c r="O61" s="97" t="s">
        <v>55</v>
      </c>
      <c r="P61" s="97"/>
      <c r="Q61" s="97"/>
      <c r="R61" s="97" t="str">
        <f t="shared" si="9"/>
        <v/>
      </c>
      <c r="S61" s="101"/>
      <c r="T61" s="97" t="s">
        <v>55</v>
      </c>
      <c r="U61" s="170"/>
      <c r="V61" s="99"/>
      <c r="W61" s="170" t="str">
        <f t="shared" si="10"/>
        <v/>
      </c>
      <c r="X61" s="99"/>
      <c r="Y61" s="170" t="str">
        <f t="shared" si="11"/>
        <v/>
      </c>
      <c r="Z61" s="102"/>
      <c r="AA61" s="53"/>
    </row>
    <row r="62" spans="1:27" s="51" customFormat="1" ht="21" customHeight="1" x14ac:dyDescent="0.25">
      <c r="A62" s="52"/>
      <c r="B62" s="71" t="s">
        <v>6</v>
      </c>
      <c r="C62" s="62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3"/>
      <c r="E62" s="53"/>
      <c r="F62" s="71" t="s">
        <v>71</v>
      </c>
      <c r="G62" s="66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70"/>
      <c r="I62" s="317" t="s">
        <v>75</v>
      </c>
      <c r="J62" s="318"/>
      <c r="K62" s="76">
        <f>K60+K61</f>
        <v>6000</v>
      </c>
      <c r="L62" s="77"/>
      <c r="M62" s="53"/>
      <c r="N62" s="96"/>
      <c r="O62" s="97" t="s">
        <v>56</v>
      </c>
      <c r="P62" s="97"/>
      <c r="Q62" s="97"/>
      <c r="R62" s="97" t="str">
        <f t="shared" si="9"/>
        <v/>
      </c>
      <c r="S62" s="101"/>
      <c r="T62" s="97" t="s">
        <v>56</v>
      </c>
      <c r="U62" s="170"/>
      <c r="V62" s="99"/>
      <c r="W62" s="170" t="str">
        <f t="shared" si="10"/>
        <v/>
      </c>
      <c r="X62" s="99"/>
      <c r="Y62" s="170" t="str">
        <f t="shared" si="11"/>
        <v/>
      </c>
      <c r="Z62" s="102"/>
      <c r="AA62" s="53"/>
    </row>
    <row r="63" spans="1:27" s="51" customFormat="1" ht="21" customHeight="1" x14ac:dyDescent="0.25">
      <c r="A63" s="52"/>
      <c r="B63" s="71" t="s">
        <v>5</v>
      </c>
      <c r="C63" s="62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3"/>
      <c r="E63" s="53"/>
      <c r="F63" s="71" t="s">
        <v>24</v>
      </c>
      <c r="G63" s="66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70"/>
      <c r="I63" s="317" t="s">
        <v>76</v>
      </c>
      <c r="J63" s="318"/>
      <c r="K63" s="66">
        <f>X66</f>
        <v>0</v>
      </c>
      <c r="L63" s="78"/>
      <c r="M63" s="53"/>
      <c r="N63" s="96"/>
      <c r="O63" s="97" t="s">
        <v>57</v>
      </c>
      <c r="P63" s="97"/>
      <c r="Q63" s="97"/>
      <c r="R63" s="97" t="str">
        <f t="shared" si="9"/>
        <v/>
      </c>
      <c r="S63" s="101"/>
      <c r="T63" s="97" t="s">
        <v>57</v>
      </c>
      <c r="U63" s="170"/>
      <c r="V63" s="99"/>
      <c r="W63" s="170" t="str">
        <f t="shared" si="10"/>
        <v/>
      </c>
      <c r="X63" s="99"/>
      <c r="Y63" s="170" t="str">
        <f t="shared" si="11"/>
        <v/>
      </c>
      <c r="Z63" s="102"/>
      <c r="AA63" s="53"/>
    </row>
    <row r="64" spans="1:27" s="51" customFormat="1" ht="21" customHeight="1" x14ac:dyDescent="0.25">
      <c r="A64" s="52"/>
      <c r="B64" s="79" t="s">
        <v>74</v>
      </c>
      <c r="C64" s="62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3"/>
      <c r="E64" s="53"/>
      <c r="F64" s="71" t="s">
        <v>73</v>
      </c>
      <c r="G64" s="66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53"/>
      <c r="I64" s="319" t="s">
        <v>69</v>
      </c>
      <c r="J64" s="320"/>
      <c r="K64" s="80">
        <f>K62-K63</f>
        <v>6000</v>
      </c>
      <c r="L64" s="81"/>
      <c r="M64" s="53"/>
      <c r="N64" s="96"/>
      <c r="O64" s="97" t="s">
        <v>62</v>
      </c>
      <c r="P64" s="97"/>
      <c r="Q64" s="97"/>
      <c r="R64" s="97" t="str">
        <f t="shared" si="9"/>
        <v/>
      </c>
      <c r="S64" s="101"/>
      <c r="T64" s="97" t="s">
        <v>62</v>
      </c>
      <c r="U64" s="170"/>
      <c r="V64" s="99"/>
      <c r="W64" s="170" t="str">
        <f t="shared" si="10"/>
        <v/>
      </c>
      <c r="X64" s="99"/>
      <c r="Y64" s="170" t="str">
        <f t="shared" si="11"/>
        <v/>
      </c>
      <c r="Z64" s="102"/>
      <c r="AA64" s="53"/>
    </row>
    <row r="65" spans="1:27" s="51" customFormat="1" ht="21" customHeight="1" x14ac:dyDescent="0.2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69"/>
      <c r="M65" s="53"/>
      <c r="N65" s="96"/>
      <c r="O65" s="97" t="s">
        <v>58</v>
      </c>
      <c r="P65" s="97"/>
      <c r="Q65" s="97"/>
      <c r="R65" s="97" t="str">
        <f t="shared" si="9"/>
        <v/>
      </c>
      <c r="S65" s="101"/>
      <c r="T65" s="97" t="s">
        <v>58</v>
      </c>
      <c r="U65" s="170"/>
      <c r="V65" s="99"/>
      <c r="W65" s="170" t="str">
        <f t="shared" si="10"/>
        <v/>
      </c>
      <c r="X65" s="99"/>
      <c r="Y65" s="170" t="str">
        <f t="shared" si="11"/>
        <v/>
      </c>
      <c r="Z65" s="102"/>
      <c r="AA65" s="53"/>
    </row>
    <row r="66" spans="1:27" s="51" customFormat="1" ht="21" customHeight="1" x14ac:dyDescent="0.25">
      <c r="A66" s="52"/>
      <c r="B66" s="308" t="s">
        <v>104</v>
      </c>
      <c r="C66" s="308"/>
      <c r="D66" s="308"/>
      <c r="E66" s="308"/>
      <c r="F66" s="308"/>
      <c r="G66" s="308"/>
      <c r="H66" s="308"/>
      <c r="I66" s="308"/>
      <c r="J66" s="308"/>
      <c r="K66" s="308"/>
      <c r="L66" s="69"/>
      <c r="M66" s="53"/>
      <c r="N66" s="96"/>
      <c r="O66" s="97" t="s">
        <v>63</v>
      </c>
      <c r="P66" s="97"/>
      <c r="Q66" s="97"/>
      <c r="R66" s="97" t="str">
        <f t="shared" si="9"/>
        <v/>
      </c>
      <c r="S66" s="101"/>
      <c r="T66" s="97" t="s">
        <v>63</v>
      </c>
      <c r="U66" s="170"/>
      <c r="V66" s="99"/>
      <c r="W66" s="170" t="str">
        <f t="shared" si="10"/>
        <v/>
      </c>
      <c r="X66" s="99"/>
      <c r="Y66" s="170" t="str">
        <f t="shared" si="11"/>
        <v/>
      </c>
      <c r="Z66" s="102"/>
      <c r="AA66" s="53"/>
    </row>
    <row r="67" spans="1:27" s="51" customFormat="1" ht="21" customHeight="1" x14ac:dyDescent="0.25">
      <c r="A67" s="52"/>
      <c r="B67" s="308"/>
      <c r="C67" s="308"/>
      <c r="D67" s="308"/>
      <c r="E67" s="308"/>
      <c r="F67" s="308"/>
      <c r="G67" s="308"/>
      <c r="H67" s="308"/>
      <c r="I67" s="308"/>
      <c r="J67" s="308"/>
      <c r="K67" s="308"/>
      <c r="L67" s="69"/>
      <c r="M67" s="53"/>
      <c r="N67" s="96"/>
      <c r="O67" s="97" t="s">
        <v>64</v>
      </c>
      <c r="P67" s="97"/>
      <c r="Q67" s="97"/>
      <c r="R67" s="97" t="str">
        <f t="shared" si="9"/>
        <v/>
      </c>
      <c r="S67" s="101"/>
      <c r="T67" s="97" t="s">
        <v>64</v>
      </c>
      <c r="U67" s="170"/>
      <c r="V67" s="99"/>
      <c r="W67" s="170" t="str">
        <f t="shared" si="10"/>
        <v/>
      </c>
      <c r="X67" s="99"/>
      <c r="Y67" s="170" t="str">
        <f t="shared" si="11"/>
        <v/>
      </c>
      <c r="Z67" s="102"/>
      <c r="AA67" s="53"/>
    </row>
    <row r="68" spans="1:27" s="51" customFormat="1" ht="21" customHeight="1" thickBot="1" x14ac:dyDescent="0.3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4"/>
      <c r="N68" s="103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5"/>
    </row>
    <row r="69" spans="1:27" s="53" customFormat="1" ht="21" customHeight="1" x14ac:dyDescent="0.25"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spans="1:27" s="51" customFormat="1" ht="21" customHeight="1" x14ac:dyDescent="0.25">
      <c r="A70" s="363" t="s">
        <v>46</v>
      </c>
      <c r="B70" s="364"/>
      <c r="C70" s="364"/>
      <c r="D70" s="364"/>
      <c r="E70" s="364"/>
      <c r="F70" s="364"/>
      <c r="G70" s="364"/>
      <c r="H70" s="364"/>
      <c r="I70" s="364"/>
      <c r="J70" s="364"/>
      <c r="K70" s="364"/>
      <c r="L70" s="365"/>
      <c r="M70" s="50"/>
      <c r="N70" s="100"/>
      <c r="O70" s="360" t="s">
        <v>48</v>
      </c>
      <c r="P70" s="361"/>
      <c r="Q70" s="361"/>
      <c r="R70" s="362"/>
      <c r="S70" s="101"/>
      <c r="T70" s="360" t="s">
        <v>49</v>
      </c>
      <c r="U70" s="361"/>
      <c r="V70" s="361"/>
      <c r="W70" s="361"/>
      <c r="X70" s="361"/>
      <c r="Y70" s="362"/>
      <c r="Z70" s="117"/>
      <c r="AA70" s="50"/>
    </row>
    <row r="71" spans="1:27" s="51" customFormat="1" ht="21" customHeight="1" x14ac:dyDescent="0.25">
      <c r="A71" s="52"/>
      <c r="B71" s="53"/>
      <c r="C71" s="312" t="s">
        <v>102</v>
      </c>
      <c r="D71" s="312"/>
      <c r="E71" s="312"/>
      <c r="F71" s="312"/>
      <c r="G71" s="54" t="str">
        <f>$J$1</f>
        <v>March</v>
      </c>
      <c r="H71" s="313">
        <f>$K$1</f>
        <v>2020</v>
      </c>
      <c r="I71" s="313"/>
      <c r="J71" s="53"/>
      <c r="K71" s="55"/>
      <c r="L71" s="56"/>
      <c r="M71" s="55"/>
      <c r="N71" s="92"/>
      <c r="O71" s="93" t="s">
        <v>59</v>
      </c>
      <c r="P71" s="93" t="s">
        <v>6</v>
      </c>
      <c r="Q71" s="93" t="s">
        <v>5</v>
      </c>
      <c r="R71" s="93" t="s">
        <v>60</v>
      </c>
      <c r="S71" s="94"/>
      <c r="T71" s="93" t="s">
        <v>59</v>
      </c>
      <c r="U71" s="93" t="s">
        <v>61</v>
      </c>
      <c r="V71" s="93" t="s">
        <v>23</v>
      </c>
      <c r="W71" s="93" t="s">
        <v>22</v>
      </c>
      <c r="X71" s="93" t="s">
        <v>24</v>
      </c>
      <c r="Y71" s="93" t="s">
        <v>65</v>
      </c>
      <c r="Z71" s="95"/>
      <c r="AA71" s="55"/>
    </row>
    <row r="72" spans="1:27" s="51" customFormat="1" ht="21" customHeight="1" x14ac:dyDescent="0.25">
      <c r="A72" s="52"/>
      <c r="B72" s="53"/>
      <c r="C72" s="53"/>
      <c r="D72" s="58"/>
      <c r="E72" s="58"/>
      <c r="F72" s="58"/>
      <c r="G72" s="58"/>
      <c r="H72" s="58"/>
      <c r="I72" s="53"/>
      <c r="J72" s="59" t="s">
        <v>1</v>
      </c>
      <c r="K72" s="60">
        <v>10000</v>
      </c>
      <c r="L72" s="61"/>
      <c r="M72" s="53"/>
      <c r="N72" s="96"/>
      <c r="O72" s="97" t="s">
        <v>51</v>
      </c>
      <c r="P72" s="97"/>
      <c r="Q72" s="97"/>
      <c r="R72" s="97"/>
      <c r="S72" s="98"/>
      <c r="T72" s="97" t="s">
        <v>51</v>
      </c>
      <c r="U72" s="99"/>
      <c r="V72" s="99"/>
      <c r="W72" s="99">
        <f>V72+U72</f>
        <v>0</v>
      </c>
      <c r="X72" s="99"/>
      <c r="Y72" s="99">
        <f>W72-X72</f>
        <v>0</v>
      </c>
      <c r="Z72" s="95"/>
      <c r="AA72" s="53"/>
    </row>
    <row r="73" spans="1:27" s="51" customFormat="1" ht="21" customHeight="1" x14ac:dyDescent="0.25">
      <c r="A73" s="52"/>
      <c r="B73" s="53" t="s">
        <v>0</v>
      </c>
      <c r="C73" s="63" t="s">
        <v>80</v>
      </c>
      <c r="D73" s="53"/>
      <c r="E73" s="53"/>
      <c r="F73" s="53"/>
      <c r="G73" s="53"/>
      <c r="H73" s="64"/>
      <c r="I73" s="58"/>
      <c r="J73" s="53"/>
      <c r="K73" s="53"/>
      <c r="L73" s="65"/>
      <c r="M73" s="50"/>
      <c r="N73" s="100"/>
      <c r="O73" s="97" t="s">
        <v>77</v>
      </c>
      <c r="P73" s="97"/>
      <c r="Q73" s="97"/>
      <c r="R73" s="97" t="str">
        <f t="shared" ref="R73:R83" si="12">IF(Q73="","",R72-Q73)</f>
        <v/>
      </c>
      <c r="S73" s="101"/>
      <c r="T73" s="97" t="s">
        <v>77</v>
      </c>
      <c r="U73" s="170" t="str">
        <f>IF($J$1="February",Y72,"")</f>
        <v/>
      </c>
      <c r="V73" s="99"/>
      <c r="W73" s="170" t="str">
        <f>IF(U73="","",U73+V73)</f>
        <v/>
      </c>
      <c r="X73" s="99"/>
      <c r="Y73" s="170" t="str">
        <f>IF(W73="","",W73-X73)</f>
        <v/>
      </c>
      <c r="Z73" s="102"/>
      <c r="AA73" s="50"/>
    </row>
    <row r="74" spans="1:27" s="51" customFormat="1" ht="21" customHeight="1" x14ac:dyDescent="0.25">
      <c r="A74" s="52"/>
      <c r="B74" s="67" t="s">
        <v>47</v>
      </c>
      <c r="C74" s="68"/>
      <c r="D74" s="53"/>
      <c r="E74" s="53"/>
      <c r="F74" s="314" t="s">
        <v>49</v>
      </c>
      <c r="G74" s="314"/>
      <c r="H74" s="53"/>
      <c r="I74" s="314" t="s">
        <v>50</v>
      </c>
      <c r="J74" s="314"/>
      <c r="K74" s="314"/>
      <c r="L74" s="69"/>
      <c r="M74" s="53"/>
      <c r="N74" s="96"/>
      <c r="O74" s="97" t="s">
        <v>52</v>
      </c>
      <c r="P74" s="97"/>
      <c r="Q74" s="97"/>
      <c r="R74" s="97" t="str">
        <f t="shared" si="12"/>
        <v/>
      </c>
      <c r="S74" s="101"/>
      <c r="T74" s="97" t="s">
        <v>52</v>
      </c>
      <c r="U74" s="170" t="str">
        <f>IF($J$1="March",Y73,"")</f>
        <v/>
      </c>
      <c r="V74" s="99"/>
      <c r="W74" s="170" t="str">
        <f t="shared" ref="W74:W83" si="13">IF(U74="","",U74+V74)</f>
        <v/>
      </c>
      <c r="X74" s="99"/>
      <c r="Y74" s="170" t="str">
        <f t="shared" ref="Y74:Y83" si="14">IF(W74="","",W74-X74)</f>
        <v/>
      </c>
      <c r="Z74" s="102"/>
      <c r="AA74" s="53"/>
    </row>
    <row r="75" spans="1:27" s="51" customFormat="1" ht="21" customHeight="1" x14ac:dyDescent="0.25">
      <c r="A75" s="52"/>
      <c r="B75" s="53"/>
      <c r="C75" s="53"/>
      <c r="D75" s="53"/>
      <c r="E75" s="53"/>
      <c r="F75" s="53"/>
      <c r="G75" s="53"/>
      <c r="H75" s="70"/>
      <c r="L75" s="57"/>
      <c r="M75" s="53"/>
      <c r="N75" s="96"/>
      <c r="O75" s="97" t="s">
        <v>53</v>
      </c>
      <c r="P75" s="97"/>
      <c r="Q75" s="97"/>
      <c r="R75" s="97" t="str">
        <f t="shared" si="12"/>
        <v/>
      </c>
      <c r="S75" s="101"/>
      <c r="T75" s="97" t="s">
        <v>53</v>
      </c>
      <c r="U75" s="170" t="str">
        <f>IF($J$1="April",Y74,"")</f>
        <v/>
      </c>
      <c r="V75" s="99"/>
      <c r="W75" s="170" t="str">
        <f t="shared" si="13"/>
        <v/>
      </c>
      <c r="X75" s="99"/>
      <c r="Y75" s="170" t="str">
        <f t="shared" si="14"/>
        <v/>
      </c>
      <c r="Z75" s="102"/>
      <c r="AA75" s="53"/>
    </row>
    <row r="76" spans="1:27" s="51" customFormat="1" ht="21" customHeight="1" x14ac:dyDescent="0.25">
      <c r="A76" s="52"/>
      <c r="B76" s="315" t="s">
        <v>48</v>
      </c>
      <c r="C76" s="316"/>
      <c r="D76" s="53"/>
      <c r="E76" s="53"/>
      <c r="F76" s="71" t="s">
        <v>70</v>
      </c>
      <c r="G76" s="66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0"/>
      <c r="I76" s="72">
        <f>IF(C80&gt;=C79,$K$2,C78-C79+C80)</f>
        <v>31</v>
      </c>
      <c r="J76" s="73" t="s">
        <v>67</v>
      </c>
      <c r="K76" s="74">
        <f>K72/$K$2*I76</f>
        <v>10000</v>
      </c>
      <c r="L76" s="75"/>
      <c r="M76" s="53"/>
      <c r="N76" s="96"/>
      <c r="O76" s="97" t="s">
        <v>54</v>
      </c>
      <c r="P76" s="97"/>
      <c r="Q76" s="97"/>
      <c r="R76" s="97" t="str">
        <f t="shared" si="12"/>
        <v/>
      </c>
      <c r="S76" s="101"/>
      <c r="T76" s="97" t="s">
        <v>54</v>
      </c>
      <c r="U76" s="170" t="str">
        <f>IF($J$1="May",Y75,"")</f>
        <v/>
      </c>
      <c r="V76" s="99"/>
      <c r="W76" s="170" t="str">
        <f t="shared" si="13"/>
        <v/>
      </c>
      <c r="X76" s="99"/>
      <c r="Y76" s="170" t="str">
        <f t="shared" si="14"/>
        <v/>
      </c>
      <c r="Z76" s="102"/>
      <c r="AA76" s="53"/>
    </row>
    <row r="77" spans="1:27" s="51" customFormat="1" ht="21" customHeight="1" x14ac:dyDescent="0.25">
      <c r="A77" s="52"/>
      <c r="B77" s="62"/>
      <c r="C77" s="62"/>
      <c r="D77" s="53"/>
      <c r="E77" s="53"/>
      <c r="F77" s="71" t="s">
        <v>23</v>
      </c>
      <c r="G77" s="66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0"/>
      <c r="I77" s="72"/>
      <c r="J77" s="73" t="s">
        <v>68</v>
      </c>
      <c r="K77" s="76">
        <f>K72/$K$2/8*I77</f>
        <v>0</v>
      </c>
      <c r="L77" s="77"/>
      <c r="M77" s="53"/>
      <c r="N77" s="96"/>
      <c r="O77" s="97" t="s">
        <v>55</v>
      </c>
      <c r="P77" s="97"/>
      <c r="Q77" s="97"/>
      <c r="R77" s="97" t="str">
        <f t="shared" si="12"/>
        <v/>
      </c>
      <c r="S77" s="101"/>
      <c r="T77" s="97" t="s">
        <v>55</v>
      </c>
      <c r="U77" s="170" t="str">
        <f>IF($J$1="June",Y76,"")</f>
        <v/>
      </c>
      <c r="V77" s="99"/>
      <c r="W77" s="170" t="str">
        <f t="shared" si="13"/>
        <v/>
      </c>
      <c r="X77" s="99"/>
      <c r="Y77" s="170" t="str">
        <f t="shared" si="14"/>
        <v/>
      </c>
      <c r="Z77" s="102"/>
      <c r="AA77" s="53"/>
    </row>
    <row r="78" spans="1:27" s="51" customFormat="1" ht="21" customHeight="1" x14ac:dyDescent="0.25">
      <c r="A78" s="52"/>
      <c r="B78" s="71" t="s">
        <v>6</v>
      </c>
      <c r="C78" s="62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3"/>
      <c r="E78" s="53"/>
      <c r="F78" s="71" t="s">
        <v>71</v>
      </c>
      <c r="G78" s="66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0"/>
      <c r="I78" s="317" t="s">
        <v>75</v>
      </c>
      <c r="J78" s="318"/>
      <c r="K78" s="76">
        <f>K76+K77</f>
        <v>10000</v>
      </c>
      <c r="L78" s="77"/>
      <c r="M78" s="53"/>
      <c r="N78" s="96"/>
      <c r="O78" s="97" t="s">
        <v>56</v>
      </c>
      <c r="P78" s="97"/>
      <c r="Q78" s="97"/>
      <c r="R78" s="97" t="str">
        <f t="shared" si="12"/>
        <v/>
      </c>
      <c r="S78" s="101"/>
      <c r="T78" s="97" t="s">
        <v>56</v>
      </c>
      <c r="U78" s="170" t="str">
        <f>IF($J$1="July",Y77,"")</f>
        <v/>
      </c>
      <c r="V78" s="99"/>
      <c r="W78" s="170" t="str">
        <f t="shared" si="13"/>
        <v/>
      </c>
      <c r="X78" s="99"/>
      <c r="Y78" s="170" t="str">
        <f t="shared" si="14"/>
        <v/>
      </c>
      <c r="Z78" s="102"/>
      <c r="AA78" s="53"/>
    </row>
    <row r="79" spans="1:27" s="51" customFormat="1" ht="21" customHeight="1" x14ac:dyDescent="0.25">
      <c r="A79" s="52"/>
      <c r="B79" s="71" t="s">
        <v>5</v>
      </c>
      <c r="C79" s="62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3"/>
      <c r="E79" s="53"/>
      <c r="F79" s="71" t="s">
        <v>24</v>
      </c>
      <c r="G79" s="66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0"/>
      <c r="I79" s="317" t="s">
        <v>76</v>
      </c>
      <c r="J79" s="318"/>
      <c r="K79" s="66">
        <f>G79</f>
        <v>0</v>
      </c>
      <c r="L79" s="78"/>
      <c r="M79" s="53"/>
      <c r="N79" s="96"/>
      <c r="O79" s="97" t="s">
        <v>57</v>
      </c>
      <c r="P79" s="97"/>
      <c r="Q79" s="97"/>
      <c r="R79" s="97" t="str">
        <f t="shared" si="12"/>
        <v/>
      </c>
      <c r="S79" s="101"/>
      <c r="T79" s="97" t="s">
        <v>57</v>
      </c>
      <c r="U79" s="170" t="str">
        <f>IF($J$1="August",Y78,"")</f>
        <v/>
      </c>
      <c r="V79" s="99"/>
      <c r="W79" s="170" t="str">
        <f t="shared" si="13"/>
        <v/>
      </c>
      <c r="X79" s="99"/>
      <c r="Y79" s="170" t="str">
        <f t="shared" si="14"/>
        <v/>
      </c>
      <c r="Z79" s="102"/>
      <c r="AA79" s="53"/>
    </row>
    <row r="80" spans="1:27" s="51" customFormat="1" ht="21" customHeight="1" x14ac:dyDescent="0.25">
      <c r="A80" s="52"/>
      <c r="B80" s="79" t="s">
        <v>74</v>
      </c>
      <c r="C80" s="62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3"/>
      <c r="E80" s="53"/>
      <c r="F80" s="71" t="s">
        <v>73</v>
      </c>
      <c r="G80" s="66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3"/>
      <c r="I80" s="319" t="s">
        <v>69</v>
      </c>
      <c r="J80" s="320"/>
      <c r="K80" s="80">
        <f>K78-K79</f>
        <v>10000</v>
      </c>
      <c r="L80" s="81"/>
      <c r="M80" s="53"/>
      <c r="N80" s="96"/>
      <c r="O80" s="97" t="s">
        <v>62</v>
      </c>
      <c r="P80" s="97"/>
      <c r="Q80" s="97"/>
      <c r="R80" s="97" t="str">
        <f t="shared" si="12"/>
        <v/>
      </c>
      <c r="S80" s="101"/>
      <c r="T80" s="97" t="s">
        <v>62</v>
      </c>
      <c r="U80" s="170" t="str">
        <f>IF($J$1="September",Y79,"")</f>
        <v/>
      </c>
      <c r="V80" s="99"/>
      <c r="W80" s="170" t="str">
        <f t="shared" si="13"/>
        <v/>
      </c>
      <c r="X80" s="99"/>
      <c r="Y80" s="170" t="str">
        <f t="shared" si="14"/>
        <v/>
      </c>
      <c r="Z80" s="102"/>
      <c r="AA80" s="53"/>
    </row>
    <row r="81" spans="1:27" s="51" customFormat="1" ht="21" customHeight="1" x14ac:dyDescent="0.25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69"/>
      <c r="M81" s="53"/>
      <c r="N81" s="96"/>
      <c r="O81" s="97" t="s">
        <v>58</v>
      </c>
      <c r="P81" s="97"/>
      <c r="Q81" s="97"/>
      <c r="R81" s="97" t="str">
        <f t="shared" si="12"/>
        <v/>
      </c>
      <c r="S81" s="101"/>
      <c r="T81" s="97" t="s">
        <v>58</v>
      </c>
      <c r="U81" s="170" t="str">
        <f>IF($J$1="October",Y80,"")</f>
        <v/>
      </c>
      <c r="V81" s="99"/>
      <c r="W81" s="170" t="str">
        <f t="shared" si="13"/>
        <v/>
      </c>
      <c r="X81" s="99"/>
      <c r="Y81" s="170" t="str">
        <f t="shared" si="14"/>
        <v/>
      </c>
      <c r="Z81" s="102"/>
      <c r="AA81" s="53"/>
    </row>
    <row r="82" spans="1:27" s="51" customFormat="1" ht="21" customHeight="1" x14ac:dyDescent="0.25">
      <c r="A82" s="52"/>
      <c r="B82" s="308" t="s">
        <v>104</v>
      </c>
      <c r="C82" s="308"/>
      <c r="D82" s="308"/>
      <c r="E82" s="308"/>
      <c r="F82" s="308"/>
      <c r="G82" s="308"/>
      <c r="H82" s="308"/>
      <c r="I82" s="308"/>
      <c r="J82" s="308"/>
      <c r="K82" s="308"/>
      <c r="L82" s="69"/>
      <c r="M82" s="53"/>
      <c r="N82" s="96"/>
      <c r="O82" s="97" t="s">
        <v>63</v>
      </c>
      <c r="P82" s="97"/>
      <c r="Q82" s="97"/>
      <c r="R82" s="97" t="str">
        <f t="shared" si="12"/>
        <v/>
      </c>
      <c r="S82" s="101"/>
      <c r="T82" s="97" t="s">
        <v>63</v>
      </c>
      <c r="U82" s="170" t="str">
        <f>IF($J$1="November",Y81,"")</f>
        <v/>
      </c>
      <c r="V82" s="99"/>
      <c r="W82" s="170" t="str">
        <f t="shared" si="13"/>
        <v/>
      </c>
      <c r="X82" s="99"/>
      <c r="Y82" s="170" t="str">
        <f t="shared" si="14"/>
        <v/>
      </c>
      <c r="Z82" s="102"/>
      <c r="AA82" s="53"/>
    </row>
    <row r="83" spans="1:27" s="51" customFormat="1" ht="21" customHeight="1" x14ac:dyDescent="0.25">
      <c r="A83" s="52"/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69"/>
      <c r="M83" s="53"/>
      <c r="N83" s="96"/>
      <c r="O83" s="97" t="s">
        <v>64</v>
      </c>
      <c r="P83" s="97"/>
      <c r="Q83" s="97"/>
      <c r="R83" s="97" t="str">
        <f t="shared" si="12"/>
        <v/>
      </c>
      <c r="S83" s="101"/>
      <c r="T83" s="97" t="s">
        <v>64</v>
      </c>
      <c r="U83" s="170" t="str">
        <f>IF($J$1="December",Y82,"")</f>
        <v/>
      </c>
      <c r="V83" s="99"/>
      <c r="W83" s="170" t="str">
        <f t="shared" si="13"/>
        <v/>
      </c>
      <c r="X83" s="99"/>
      <c r="Y83" s="170" t="str">
        <f t="shared" si="14"/>
        <v/>
      </c>
      <c r="Z83" s="102"/>
      <c r="AA83" s="53"/>
    </row>
    <row r="84" spans="1:27" s="51" customFormat="1" ht="21" customHeight="1" thickBot="1" x14ac:dyDescent="0.3">
      <c r="A84" s="82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4"/>
      <c r="N84" s="103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5"/>
    </row>
    <row r="85" spans="1:27" s="53" customFormat="1" ht="21" customHeight="1" thickBot="1" x14ac:dyDescent="0.3"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spans="1:27" s="51" customFormat="1" ht="21" customHeight="1" x14ac:dyDescent="0.25">
      <c r="A86" s="345" t="s">
        <v>46</v>
      </c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7"/>
      <c r="M86" s="50"/>
      <c r="N86" s="89"/>
      <c r="O86" s="309" t="s">
        <v>48</v>
      </c>
      <c r="P86" s="310"/>
      <c r="Q86" s="310"/>
      <c r="R86" s="311"/>
      <c r="S86" s="90"/>
      <c r="T86" s="309" t="s">
        <v>49</v>
      </c>
      <c r="U86" s="310"/>
      <c r="V86" s="310"/>
      <c r="W86" s="310"/>
      <c r="X86" s="310"/>
      <c r="Y86" s="311"/>
      <c r="Z86" s="91"/>
      <c r="AA86" s="50"/>
    </row>
    <row r="87" spans="1:27" s="51" customFormat="1" ht="21" customHeight="1" x14ac:dyDescent="0.25">
      <c r="A87" s="52"/>
      <c r="B87" s="53"/>
      <c r="C87" s="312" t="s">
        <v>102</v>
      </c>
      <c r="D87" s="312"/>
      <c r="E87" s="312"/>
      <c r="F87" s="312"/>
      <c r="G87" s="54" t="str">
        <f>$J$1</f>
        <v>March</v>
      </c>
      <c r="H87" s="313">
        <f>$K$1</f>
        <v>2020</v>
      </c>
      <c r="I87" s="313"/>
      <c r="J87" s="53"/>
      <c r="K87" s="55"/>
      <c r="L87" s="56"/>
      <c r="M87" s="55"/>
      <c r="N87" s="92"/>
      <c r="O87" s="93" t="s">
        <v>59</v>
      </c>
      <c r="P87" s="93" t="s">
        <v>6</v>
      </c>
      <c r="Q87" s="93" t="s">
        <v>5</v>
      </c>
      <c r="R87" s="93" t="s">
        <v>60</v>
      </c>
      <c r="S87" s="94"/>
      <c r="T87" s="93" t="s">
        <v>59</v>
      </c>
      <c r="U87" s="93" t="s">
        <v>61</v>
      </c>
      <c r="V87" s="93" t="s">
        <v>23</v>
      </c>
      <c r="W87" s="93" t="s">
        <v>22</v>
      </c>
      <c r="X87" s="93" t="s">
        <v>24</v>
      </c>
      <c r="Y87" s="93" t="s">
        <v>65</v>
      </c>
      <c r="Z87" s="95"/>
      <c r="AA87" s="55"/>
    </row>
    <row r="88" spans="1:27" s="51" customFormat="1" ht="21" customHeight="1" x14ac:dyDescent="0.25">
      <c r="A88" s="52"/>
      <c r="B88" s="53"/>
      <c r="C88" s="53"/>
      <c r="D88" s="58"/>
      <c r="E88" s="58"/>
      <c r="F88" s="58"/>
      <c r="G88" s="58"/>
      <c r="H88" s="58"/>
      <c r="I88" s="53"/>
      <c r="J88" s="59" t="s">
        <v>1</v>
      </c>
      <c r="K88" s="60">
        <v>15000</v>
      </c>
      <c r="L88" s="61"/>
      <c r="M88" s="53"/>
      <c r="N88" s="96"/>
      <c r="O88" s="97" t="s">
        <v>51</v>
      </c>
      <c r="P88" s="97"/>
      <c r="Q88" s="97"/>
      <c r="R88" s="97"/>
      <c r="S88" s="98"/>
      <c r="T88" s="97" t="s">
        <v>51</v>
      </c>
      <c r="U88" s="99"/>
      <c r="V88" s="99"/>
      <c r="W88" s="99">
        <f>V88+U88</f>
        <v>0</v>
      </c>
      <c r="X88" s="99"/>
      <c r="Y88" s="99">
        <f>W88-X88</f>
        <v>0</v>
      </c>
      <c r="Z88" s="95"/>
      <c r="AA88" s="53"/>
    </row>
    <row r="89" spans="1:27" s="51" customFormat="1" ht="21" customHeight="1" x14ac:dyDescent="0.25">
      <c r="A89" s="52"/>
      <c r="B89" s="53" t="s">
        <v>0</v>
      </c>
      <c r="C89" s="63" t="s">
        <v>81</v>
      </c>
      <c r="D89" s="53"/>
      <c r="E89" s="53"/>
      <c r="F89" s="53"/>
      <c r="G89" s="53"/>
      <c r="H89" s="64"/>
      <c r="I89" s="58"/>
      <c r="J89" s="53"/>
      <c r="K89" s="53"/>
      <c r="L89" s="65"/>
      <c r="M89" s="50"/>
      <c r="N89" s="100"/>
      <c r="O89" s="97" t="s">
        <v>77</v>
      </c>
      <c r="P89" s="97"/>
      <c r="Q89" s="97"/>
      <c r="R89" s="97"/>
      <c r="S89" s="101"/>
      <c r="T89" s="97" t="s">
        <v>77</v>
      </c>
      <c r="U89" s="170" t="str">
        <f>IF($J$1="February",Y88,"")</f>
        <v/>
      </c>
      <c r="V89" s="99"/>
      <c r="W89" s="170" t="str">
        <f>IF(U89="","",U89+V89)</f>
        <v/>
      </c>
      <c r="X89" s="99"/>
      <c r="Y89" s="170" t="str">
        <f>IF(W89="","",W89-X89)</f>
        <v/>
      </c>
      <c r="Z89" s="102"/>
      <c r="AA89" s="50"/>
    </row>
    <row r="90" spans="1:27" s="51" customFormat="1" ht="21" customHeight="1" x14ac:dyDescent="0.25">
      <c r="A90" s="52"/>
      <c r="B90" s="67" t="s">
        <v>47</v>
      </c>
      <c r="C90" s="68"/>
      <c r="D90" s="53"/>
      <c r="E90" s="53"/>
      <c r="F90" s="314" t="s">
        <v>49</v>
      </c>
      <c r="G90" s="314"/>
      <c r="H90" s="53"/>
      <c r="I90" s="314" t="s">
        <v>50</v>
      </c>
      <c r="J90" s="314"/>
      <c r="K90" s="314"/>
      <c r="L90" s="69"/>
      <c r="M90" s="53"/>
      <c r="N90" s="96"/>
      <c r="O90" s="97" t="s">
        <v>52</v>
      </c>
      <c r="P90" s="97"/>
      <c r="Q90" s="97"/>
      <c r="R90" s="97" t="str">
        <f t="shared" ref="R90:R99" si="15">IF(Q90="","",R89-Q90)</f>
        <v/>
      </c>
      <c r="S90" s="101"/>
      <c r="T90" s="97" t="s">
        <v>52</v>
      </c>
      <c r="U90" s="170" t="str">
        <f>IF($J$1="March",Y89,"")</f>
        <v/>
      </c>
      <c r="V90" s="99"/>
      <c r="W90" s="170" t="str">
        <f t="shared" ref="W90:W99" si="16">IF(U90="","",U90+V90)</f>
        <v/>
      </c>
      <c r="X90" s="99"/>
      <c r="Y90" s="170" t="str">
        <f t="shared" ref="Y90:Y99" si="17">IF(W90="","",W90-X90)</f>
        <v/>
      </c>
      <c r="Z90" s="102"/>
      <c r="AA90" s="53"/>
    </row>
    <row r="91" spans="1:27" s="51" customFormat="1" ht="21" customHeight="1" x14ac:dyDescent="0.25">
      <c r="A91" s="52"/>
      <c r="B91" s="53"/>
      <c r="C91" s="53"/>
      <c r="D91" s="53"/>
      <c r="E91" s="53"/>
      <c r="F91" s="53"/>
      <c r="G91" s="53"/>
      <c r="H91" s="70"/>
      <c r="L91" s="57"/>
      <c r="M91" s="53"/>
      <c r="N91" s="96"/>
      <c r="O91" s="97" t="s">
        <v>53</v>
      </c>
      <c r="P91" s="97"/>
      <c r="Q91" s="97"/>
      <c r="R91" s="97" t="str">
        <f t="shared" si="15"/>
        <v/>
      </c>
      <c r="S91" s="101"/>
      <c r="T91" s="97" t="s">
        <v>53</v>
      </c>
      <c r="U91" s="170" t="str">
        <f>IF($J$1="April",Y90,"")</f>
        <v/>
      </c>
      <c r="V91" s="99"/>
      <c r="W91" s="170" t="str">
        <f t="shared" si="16"/>
        <v/>
      </c>
      <c r="X91" s="99"/>
      <c r="Y91" s="170" t="str">
        <f t="shared" si="17"/>
        <v/>
      </c>
      <c r="Z91" s="102"/>
      <c r="AA91" s="53"/>
    </row>
    <row r="92" spans="1:27" s="51" customFormat="1" ht="21" customHeight="1" x14ac:dyDescent="0.25">
      <c r="A92" s="52"/>
      <c r="B92" s="315" t="s">
        <v>48</v>
      </c>
      <c r="C92" s="316"/>
      <c r="D92" s="53"/>
      <c r="E92" s="53"/>
      <c r="F92" s="71" t="s">
        <v>70</v>
      </c>
      <c r="G92" s="66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0"/>
      <c r="I92" s="72">
        <f>IF(C96&gt;=C95,$K$2,C94-C95+C96)</f>
        <v>31</v>
      </c>
      <c r="J92" s="73" t="s">
        <v>67</v>
      </c>
      <c r="K92" s="74">
        <f>K88/$K$2*I92</f>
        <v>15000</v>
      </c>
      <c r="L92" s="75"/>
      <c r="M92" s="53"/>
      <c r="N92" s="96"/>
      <c r="O92" s="97" t="s">
        <v>54</v>
      </c>
      <c r="P92" s="97"/>
      <c r="Q92" s="97"/>
      <c r="R92" s="97" t="str">
        <f t="shared" si="15"/>
        <v/>
      </c>
      <c r="S92" s="101"/>
      <c r="T92" s="97" t="s">
        <v>54</v>
      </c>
      <c r="U92" s="170" t="str">
        <f>IF($J$1="May",Y91,"")</f>
        <v/>
      </c>
      <c r="V92" s="99"/>
      <c r="W92" s="170" t="str">
        <f t="shared" si="16"/>
        <v/>
      </c>
      <c r="X92" s="99"/>
      <c r="Y92" s="170" t="str">
        <f t="shared" si="17"/>
        <v/>
      </c>
      <c r="Z92" s="102"/>
      <c r="AA92" s="53"/>
    </row>
    <row r="93" spans="1:27" s="51" customFormat="1" ht="21" customHeight="1" x14ac:dyDescent="0.25">
      <c r="A93" s="52"/>
      <c r="B93" s="62"/>
      <c r="C93" s="62"/>
      <c r="D93" s="53"/>
      <c r="E93" s="53"/>
      <c r="F93" s="71" t="s">
        <v>23</v>
      </c>
      <c r="G93" s="66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0"/>
      <c r="I93" s="72"/>
      <c r="J93" s="73" t="s">
        <v>68</v>
      </c>
      <c r="K93" s="76">
        <f>K88/$K$2/8*I93</f>
        <v>0</v>
      </c>
      <c r="L93" s="77"/>
      <c r="M93" s="53"/>
      <c r="N93" s="96"/>
      <c r="O93" s="97" t="s">
        <v>55</v>
      </c>
      <c r="P93" s="97"/>
      <c r="Q93" s="97"/>
      <c r="R93" s="97" t="str">
        <f t="shared" si="15"/>
        <v/>
      </c>
      <c r="S93" s="101"/>
      <c r="T93" s="97" t="s">
        <v>55</v>
      </c>
      <c r="U93" s="170" t="str">
        <f>IF($J$1="June",Y92,"")</f>
        <v/>
      </c>
      <c r="V93" s="99"/>
      <c r="W93" s="170" t="str">
        <f t="shared" si="16"/>
        <v/>
      </c>
      <c r="X93" s="99"/>
      <c r="Y93" s="170" t="str">
        <f t="shared" si="17"/>
        <v/>
      </c>
      <c r="Z93" s="102"/>
      <c r="AA93" s="53"/>
    </row>
    <row r="94" spans="1:27" s="51" customFormat="1" ht="21" customHeight="1" x14ac:dyDescent="0.25">
      <c r="A94" s="52"/>
      <c r="B94" s="71" t="s">
        <v>6</v>
      </c>
      <c r="C94" s="62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3"/>
      <c r="E94" s="53"/>
      <c r="F94" s="71" t="s">
        <v>71</v>
      </c>
      <c r="G94" s="66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0"/>
      <c r="I94" s="317" t="s">
        <v>75</v>
      </c>
      <c r="J94" s="318"/>
      <c r="K94" s="76">
        <f>K92+K93</f>
        <v>15000</v>
      </c>
      <c r="L94" s="77"/>
      <c r="M94" s="53"/>
      <c r="N94" s="96"/>
      <c r="O94" s="97" t="s">
        <v>56</v>
      </c>
      <c r="P94" s="97"/>
      <c r="Q94" s="97"/>
      <c r="R94" s="97" t="str">
        <f t="shared" si="15"/>
        <v/>
      </c>
      <c r="S94" s="101"/>
      <c r="T94" s="97" t="s">
        <v>56</v>
      </c>
      <c r="U94" s="170" t="str">
        <f>IF($J$1="July",Y93,"")</f>
        <v/>
      </c>
      <c r="V94" s="99"/>
      <c r="W94" s="170" t="str">
        <f t="shared" si="16"/>
        <v/>
      </c>
      <c r="X94" s="99"/>
      <c r="Y94" s="170" t="str">
        <f t="shared" si="17"/>
        <v/>
      </c>
      <c r="Z94" s="102"/>
      <c r="AA94" s="53"/>
    </row>
    <row r="95" spans="1:27" s="51" customFormat="1" ht="21" customHeight="1" x14ac:dyDescent="0.25">
      <c r="A95" s="52"/>
      <c r="B95" s="71" t="s">
        <v>5</v>
      </c>
      <c r="C95" s="62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3"/>
      <c r="E95" s="53"/>
      <c r="F95" s="71" t="s">
        <v>24</v>
      </c>
      <c r="G95" s="66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0"/>
      <c r="I95" s="317" t="s">
        <v>76</v>
      </c>
      <c r="J95" s="318"/>
      <c r="K95" s="66">
        <f>G95</f>
        <v>0</v>
      </c>
      <c r="L95" s="78"/>
      <c r="M95" s="53"/>
      <c r="N95" s="96"/>
      <c r="O95" s="97" t="s">
        <v>57</v>
      </c>
      <c r="P95" s="97"/>
      <c r="Q95" s="97"/>
      <c r="R95" s="97" t="str">
        <f t="shared" si="15"/>
        <v/>
      </c>
      <c r="S95" s="101"/>
      <c r="T95" s="97" t="s">
        <v>57</v>
      </c>
      <c r="U95" s="170" t="str">
        <f>IF($J$1="August",Y94,"")</f>
        <v/>
      </c>
      <c r="V95" s="99"/>
      <c r="W95" s="170" t="str">
        <f t="shared" si="16"/>
        <v/>
      </c>
      <c r="X95" s="99"/>
      <c r="Y95" s="170" t="str">
        <f t="shared" si="17"/>
        <v/>
      </c>
      <c r="Z95" s="102"/>
      <c r="AA95" s="53"/>
    </row>
    <row r="96" spans="1:27" s="51" customFormat="1" ht="21" customHeight="1" x14ac:dyDescent="0.25">
      <c r="A96" s="52"/>
      <c r="B96" s="79" t="s">
        <v>74</v>
      </c>
      <c r="C96" s="62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3"/>
      <c r="E96" s="53"/>
      <c r="F96" s="71" t="s">
        <v>73</v>
      </c>
      <c r="G96" s="66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3"/>
      <c r="I96" s="319" t="s">
        <v>69</v>
      </c>
      <c r="J96" s="320"/>
      <c r="K96" s="80">
        <f>K94-K95</f>
        <v>15000</v>
      </c>
      <c r="L96" s="81"/>
      <c r="M96" s="53"/>
      <c r="N96" s="96"/>
      <c r="O96" s="97" t="s">
        <v>62</v>
      </c>
      <c r="P96" s="97"/>
      <c r="Q96" s="97"/>
      <c r="R96" s="97" t="str">
        <f t="shared" si="15"/>
        <v/>
      </c>
      <c r="S96" s="101"/>
      <c r="T96" s="97" t="s">
        <v>62</v>
      </c>
      <c r="U96" s="170" t="str">
        <f>IF($J$1="September",Y95,"")</f>
        <v/>
      </c>
      <c r="V96" s="99"/>
      <c r="W96" s="170" t="str">
        <f t="shared" si="16"/>
        <v/>
      </c>
      <c r="X96" s="99"/>
      <c r="Y96" s="170" t="str">
        <f t="shared" si="17"/>
        <v/>
      </c>
      <c r="Z96" s="102"/>
      <c r="AA96" s="53"/>
    </row>
    <row r="97" spans="1:27" s="51" customFormat="1" ht="21" customHeight="1" x14ac:dyDescent="0.25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69"/>
      <c r="M97" s="53"/>
      <c r="N97" s="96"/>
      <c r="O97" s="97" t="s">
        <v>58</v>
      </c>
      <c r="P97" s="97"/>
      <c r="Q97" s="97"/>
      <c r="R97" s="97" t="str">
        <f t="shared" si="15"/>
        <v/>
      </c>
      <c r="S97" s="101"/>
      <c r="T97" s="97" t="s">
        <v>58</v>
      </c>
      <c r="U97" s="170" t="str">
        <f>IF($J$1="October",Y96,"")</f>
        <v/>
      </c>
      <c r="V97" s="99"/>
      <c r="W97" s="170" t="str">
        <f t="shared" si="16"/>
        <v/>
      </c>
      <c r="X97" s="99"/>
      <c r="Y97" s="170" t="str">
        <f t="shared" si="17"/>
        <v/>
      </c>
      <c r="Z97" s="102"/>
      <c r="AA97" s="53"/>
    </row>
    <row r="98" spans="1:27" s="51" customFormat="1" ht="21" customHeight="1" x14ac:dyDescent="0.25">
      <c r="A98" s="52"/>
      <c r="B98" s="308" t="s">
        <v>104</v>
      </c>
      <c r="C98" s="308"/>
      <c r="D98" s="308"/>
      <c r="E98" s="308"/>
      <c r="F98" s="308"/>
      <c r="G98" s="308"/>
      <c r="H98" s="308"/>
      <c r="I98" s="308"/>
      <c r="J98" s="308"/>
      <c r="K98" s="308"/>
      <c r="L98" s="69"/>
      <c r="M98" s="53"/>
      <c r="N98" s="96"/>
      <c r="O98" s="97" t="s">
        <v>63</v>
      </c>
      <c r="P98" s="97"/>
      <c r="Q98" s="97"/>
      <c r="R98" s="97" t="str">
        <f t="shared" si="15"/>
        <v/>
      </c>
      <c r="S98" s="101"/>
      <c r="T98" s="97" t="s">
        <v>63</v>
      </c>
      <c r="U98" s="170" t="str">
        <f>IF($J$1="November",Y97,"")</f>
        <v/>
      </c>
      <c r="V98" s="99"/>
      <c r="W98" s="170" t="str">
        <f t="shared" si="16"/>
        <v/>
      </c>
      <c r="X98" s="99"/>
      <c r="Y98" s="170" t="str">
        <f t="shared" si="17"/>
        <v/>
      </c>
      <c r="Z98" s="102"/>
      <c r="AA98" s="53"/>
    </row>
    <row r="99" spans="1:27" s="51" customFormat="1" ht="21" customHeight="1" x14ac:dyDescent="0.25">
      <c r="A99" s="52"/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69"/>
      <c r="M99" s="53"/>
      <c r="N99" s="96"/>
      <c r="O99" s="97" t="s">
        <v>64</v>
      </c>
      <c r="P99" s="97"/>
      <c r="Q99" s="97"/>
      <c r="R99" s="97" t="str">
        <f t="shared" si="15"/>
        <v/>
      </c>
      <c r="S99" s="101"/>
      <c r="T99" s="97" t="s">
        <v>64</v>
      </c>
      <c r="U99" s="170" t="str">
        <f>IF($J$1="December",Y98,"")</f>
        <v/>
      </c>
      <c r="V99" s="99"/>
      <c r="W99" s="170" t="str">
        <f t="shared" si="16"/>
        <v/>
      </c>
      <c r="X99" s="99"/>
      <c r="Y99" s="170" t="str">
        <f t="shared" si="17"/>
        <v/>
      </c>
      <c r="Z99" s="102"/>
      <c r="AA99" s="53"/>
    </row>
    <row r="100" spans="1:27" s="51" customFormat="1" ht="21" customHeight="1" thickBot="1" x14ac:dyDescent="0.3">
      <c r="A100" s="82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4"/>
      <c r="N100" s="103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5"/>
    </row>
    <row r="101" spans="1:27" s="53" customFormat="1" ht="21" customHeight="1" thickBot="1" x14ac:dyDescent="0.3"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spans="1:27" s="51" customFormat="1" ht="21" customHeight="1" x14ac:dyDescent="0.25">
      <c r="A102" s="345" t="s">
        <v>46</v>
      </c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7"/>
      <c r="M102" s="50"/>
      <c r="N102" s="89"/>
      <c r="O102" s="309" t="s">
        <v>48</v>
      </c>
      <c r="P102" s="310"/>
      <c r="Q102" s="310"/>
      <c r="R102" s="311"/>
      <c r="S102" s="90"/>
      <c r="T102" s="309" t="s">
        <v>49</v>
      </c>
      <c r="U102" s="310"/>
      <c r="V102" s="310"/>
      <c r="W102" s="310"/>
      <c r="X102" s="310"/>
      <c r="Y102" s="311"/>
      <c r="Z102" s="91"/>
      <c r="AA102" s="50"/>
    </row>
    <row r="103" spans="1:27" s="51" customFormat="1" ht="21" customHeight="1" x14ac:dyDescent="0.25">
      <c r="A103" s="52"/>
      <c r="B103" s="53"/>
      <c r="C103" s="312" t="s">
        <v>102</v>
      </c>
      <c r="D103" s="312"/>
      <c r="E103" s="312"/>
      <c r="F103" s="312"/>
      <c r="G103" s="54" t="str">
        <f>$J$1</f>
        <v>March</v>
      </c>
      <c r="H103" s="313">
        <f>$K$1</f>
        <v>2020</v>
      </c>
      <c r="I103" s="313"/>
      <c r="J103" s="53"/>
      <c r="K103" s="55"/>
      <c r="L103" s="56"/>
      <c r="M103" s="55"/>
      <c r="N103" s="92"/>
      <c r="O103" s="93" t="s">
        <v>59</v>
      </c>
      <c r="P103" s="93" t="s">
        <v>6</v>
      </c>
      <c r="Q103" s="93" t="s">
        <v>5</v>
      </c>
      <c r="R103" s="93" t="s">
        <v>60</v>
      </c>
      <c r="S103" s="94"/>
      <c r="T103" s="93" t="s">
        <v>59</v>
      </c>
      <c r="U103" s="93" t="s">
        <v>61</v>
      </c>
      <c r="V103" s="93" t="s">
        <v>23</v>
      </c>
      <c r="W103" s="93" t="s">
        <v>22</v>
      </c>
      <c r="X103" s="93" t="s">
        <v>24</v>
      </c>
      <c r="Y103" s="93" t="s">
        <v>65</v>
      </c>
      <c r="Z103" s="95"/>
      <c r="AA103" s="55"/>
    </row>
    <row r="104" spans="1:27" s="51" customFormat="1" ht="21" customHeight="1" x14ac:dyDescent="0.25">
      <c r="A104" s="52"/>
      <c r="B104" s="53"/>
      <c r="C104" s="53"/>
      <c r="D104" s="58"/>
      <c r="E104" s="58"/>
      <c r="F104" s="58"/>
      <c r="G104" s="58"/>
      <c r="H104" s="58"/>
      <c r="I104" s="53"/>
      <c r="J104" s="59" t="s">
        <v>1</v>
      </c>
      <c r="K104" s="60">
        <v>15000</v>
      </c>
      <c r="L104" s="61"/>
      <c r="M104" s="53"/>
      <c r="N104" s="96"/>
      <c r="O104" s="97" t="s">
        <v>51</v>
      </c>
      <c r="P104" s="97"/>
      <c r="Q104" s="97"/>
      <c r="R104" s="97"/>
      <c r="S104" s="98"/>
      <c r="T104" s="97" t="s">
        <v>51</v>
      </c>
      <c r="U104" s="99"/>
      <c r="V104" s="99"/>
      <c r="W104" s="99">
        <f>V104+U104</f>
        <v>0</v>
      </c>
      <c r="X104" s="99"/>
      <c r="Y104" s="99">
        <f>W104-X104</f>
        <v>0</v>
      </c>
      <c r="Z104" s="95"/>
      <c r="AA104" s="53"/>
    </row>
    <row r="105" spans="1:27" s="51" customFormat="1" ht="21" customHeight="1" x14ac:dyDescent="0.25">
      <c r="A105" s="52"/>
      <c r="B105" s="53" t="s">
        <v>0</v>
      </c>
      <c r="C105" s="63" t="s">
        <v>7</v>
      </c>
      <c r="D105" s="53"/>
      <c r="E105" s="53"/>
      <c r="F105" s="53"/>
      <c r="G105" s="53"/>
      <c r="H105" s="64"/>
      <c r="I105" s="58"/>
      <c r="J105" s="53"/>
      <c r="K105" s="53"/>
      <c r="L105" s="65"/>
      <c r="M105" s="50"/>
      <c r="N105" s="100"/>
      <c r="O105" s="97" t="s">
        <v>77</v>
      </c>
      <c r="P105" s="97"/>
      <c r="Q105" s="97"/>
      <c r="R105" s="97"/>
      <c r="S105" s="101"/>
      <c r="T105" s="97" t="s">
        <v>77</v>
      </c>
      <c r="U105" s="170" t="str">
        <f>IF($J$1="February",Y104,"")</f>
        <v/>
      </c>
      <c r="V105" s="99"/>
      <c r="W105" s="170" t="str">
        <f>IF(U105="","",U105+V105)</f>
        <v/>
      </c>
      <c r="X105" s="99"/>
      <c r="Y105" s="170" t="str">
        <f>IF(W105="","",W105-X105)</f>
        <v/>
      </c>
      <c r="Z105" s="102"/>
      <c r="AA105" s="50"/>
    </row>
    <row r="106" spans="1:27" s="51" customFormat="1" ht="21" customHeight="1" x14ac:dyDescent="0.25">
      <c r="A106" s="52"/>
      <c r="B106" s="67" t="s">
        <v>47</v>
      </c>
      <c r="C106" s="68"/>
      <c r="D106" s="53"/>
      <c r="E106" s="53"/>
      <c r="F106" s="314" t="s">
        <v>49</v>
      </c>
      <c r="G106" s="314"/>
      <c r="H106" s="53"/>
      <c r="I106" s="314" t="s">
        <v>50</v>
      </c>
      <c r="J106" s="314"/>
      <c r="K106" s="314"/>
      <c r="L106" s="69"/>
      <c r="M106" s="53"/>
      <c r="N106" s="96"/>
      <c r="O106" s="97" t="s">
        <v>52</v>
      </c>
      <c r="P106" s="97"/>
      <c r="Q106" s="97"/>
      <c r="R106" s="97"/>
      <c r="S106" s="101"/>
      <c r="T106" s="97" t="s">
        <v>52</v>
      </c>
      <c r="U106" s="170" t="str">
        <f>IF($J$1="March",Y105,"")</f>
        <v/>
      </c>
      <c r="V106" s="99"/>
      <c r="W106" s="170" t="str">
        <f t="shared" ref="W106:W115" si="18">IF(U106="","",U106+V106)</f>
        <v/>
      </c>
      <c r="X106" s="99"/>
      <c r="Y106" s="170" t="str">
        <f t="shared" ref="Y106:Y115" si="19">IF(W106="","",W106-X106)</f>
        <v/>
      </c>
      <c r="Z106" s="102"/>
      <c r="AA106" s="53"/>
    </row>
    <row r="107" spans="1:27" s="51" customFormat="1" ht="21" customHeight="1" x14ac:dyDescent="0.25">
      <c r="A107" s="52"/>
      <c r="B107" s="53"/>
      <c r="C107" s="53"/>
      <c r="D107" s="53"/>
      <c r="E107" s="53"/>
      <c r="F107" s="53"/>
      <c r="G107" s="53"/>
      <c r="H107" s="70"/>
      <c r="L107" s="57"/>
      <c r="M107" s="53"/>
      <c r="N107" s="96"/>
      <c r="O107" s="97" t="s">
        <v>53</v>
      </c>
      <c r="P107" s="97"/>
      <c r="Q107" s="97"/>
      <c r="R107" s="97" t="str">
        <f t="shared" ref="R107:R115" si="20">IF(Q107="","",R106-Q107)</f>
        <v/>
      </c>
      <c r="S107" s="101"/>
      <c r="T107" s="97" t="s">
        <v>53</v>
      </c>
      <c r="U107" s="170" t="str">
        <f>IF($J$1="April",Y106,"")</f>
        <v/>
      </c>
      <c r="V107" s="99"/>
      <c r="W107" s="170" t="str">
        <f t="shared" si="18"/>
        <v/>
      </c>
      <c r="X107" s="99"/>
      <c r="Y107" s="170" t="str">
        <f t="shared" si="19"/>
        <v/>
      </c>
      <c r="Z107" s="102"/>
      <c r="AA107" s="53"/>
    </row>
    <row r="108" spans="1:27" s="51" customFormat="1" ht="21" customHeight="1" x14ac:dyDescent="0.25">
      <c r="A108" s="52"/>
      <c r="B108" s="315" t="s">
        <v>48</v>
      </c>
      <c r="C108" s="316"/>
      <c r="D108" s="53"/>
      <c r="E108" s="53"/>
      <c r="F108" s="71" t="s">
        <v>70</v>
      </c>
      <c r="G108" s="66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0"/>
      <c r="I108" s="72">
        <f>IF(C112&gt;=C111,$K$2,C110-C111+C112)</f>
        <v>31</v>
      </c>
      <c r="J108" s="73" t="s">
        <v>67</v>
      </c>
      <c r="K108" s="74">
        <f>K104/$K$2*I108</f>
        <v>15000</v>
      </c>
      <c r="L108" s="75"/>
      <c r="M108" s="53"/>
      <c r="N108" s="96"/>
      <c r="O108" s="97" t="s">
        <v>54</v>
      </c>
      <c r="P108" s="97"/>
      <c r="Q108" s="97"/>
      <c r="R108" s="97" t="str">
        <f t="shared" si="20"/>
        <v/>
      </c>
      <c r="S108" s="101"/>
      <c r="T108" s="97" t="s">
        <v>54</v>
      </c>
      <c r="U108" s="170" t="str">
        <f>IF($J$1="May",Y107,"")</f>
        <v/>
      </c>
      <c r="V108" s="99"/>
      <c r="W108" s="170" t="str">
        <f t="shared" si="18"/>
        <v/>
      </c>
      <c r="X108" s="99"/>
      <c r="Y108" s="170" t="str">
        <f t="shared" si="19"/>
        <v/>
      </c>
      <c r="Z108" s="102"/>
      <c r="AA108" s="53"/>
    </row>
    <row r="109" spans="1:27" s="51" customFormat="1" ht="21" customHeight="1" x14ac:dyDescent="0.25">
      <c r="A109" s="52"/>
      <c r="B109" s="62"/>
      <c r="C109" s="62"/>
      <c r="D109" s="53"/>
      <c r="E109" s="53"/>
      <c r="F109" s="71" t="s">
        <v>23</v>
      </c>
      <c r="G109" s="66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0"/>
      <c r="I109" s="72"/>
      <c r="J109" s="73" t="s">
        <v>68</v>
      </c>
      <c r="K109" s="76">
        <f>K104/$K$2/8*I109</f>
        <v>0</v>
      </c>
      <c r="L109" s="77"/>
      <c r="M109" s="53"/>
      <c r="N109" s="96"/>
      <c r="O109" s="97" t="s">
        <v>55</v>
      </c>
      <c r="P109" s="97"/>
      <c r="Q109" s="97"/>
      <c r="R109" s="97" t="str">
        <f t="shared" si="20"/>
        <v/>
      </c>
      <c r="S109" s="101"/>
      <c r="T109" s="97" t="s">
        <v>55</v>
      </c>
      <c r="U109" s="170" t="str">
        <f>IF($J$1="June",Y108,"")</f>
        <v/>
      </c>
      <c r="V109" s="99"/>
      <c r="W109" s="170" t="str">
        <f t="shared" si="18"/>
        <v/>
      </c>
      <c r="X109" s="99"/>
      <c r="Y109" s="170" t="str">
        <f t="shared" si="19"/>
        <v/>
      </c>
      <c r="Z109" s="102"/>
      <c r="AA109" s="53"/>
    </row>
    <row r="110" spans="1:27" s="51" customFormat="1" ht="21" customHeight="1" x14ac:dyDescent="0.25">
      <c r="A110" s="52"/>
      <c r="B110" s="71" t="s">
        <v>6</v>
      </c>
      <c r="C110" s="62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3"/>
      <c r="E110" s="53"/>
      <c r="F110" s="71" t="s">
        <v>71</v>
      </c>
      <c r="G110" s="66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0"/>
      <c r="I110" s="317" t="s">
        <v>75</v>
      </c>
      <c r="J110" s="318"/>
      <c r="K110" s="76">
        <f>K108+K109</f>
        <v>15000</v>
      </c>
      <c r="L110" s="77"/>
      <c r="M110" s="53"/>
      <c r="N110" s="96"/>
      <c r="O110" s="97" t="s">
        <v>56</v>
      </c>
      <c r="P110" s="97"/>
      <c r="Q110" s="97"/>
      <c r="R110" s="97" t="str">
        <f t="shared" si="20"/>
        <v/>
      </c>
      <c r="S110" s="101"/>
      <c r="T110" s="97" t="s">
        <v>56</v>
      </c>
      <c r="U110" s="170" t="str">
        <f>IF($J$1="July",Y109,"")</f>
        <v/>
      </c>
      <c r="V110" s="99"/>
      <c r="W110" s="170" t="str">
        <f t="shared" si="18"/>
        <v/>
      </c>
      <c r="X110" s="99"/>
      <c r="Y110" s="170" t="str">
        <f t="shared" si="19"/>
        <v/>
      </c>
      <c r="Z110" s="102"/>
      <c r="AA110" s="53"/>
    </row>
    <row r="111" spans="1:27" s="51" customFormat="1" ht="21" customHeight="1" x14ac:dyDescent="0.25">
      <c r="A111" s="52"/>
      <c r="B111" s="71" t="s">
        <v>5</v>
      </c>
      <c r="C111" s="62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3"/>
      <c r="E111" s="53"/>
      <c r="F111" s="71" t="s">
        <v>24</v>
      </c>
      <c r="G111" s="66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0"/>
      <c r="I111" s="317" t="s">
        <v>76</v>
      </c>
      <c r="J111" s="318"/>
      <c r="K111" s="66">
        <f>G111</f>
        <v>0</v>
      </c>
      <c r="L111" s="78"/>
      <c r="M111" s="53"/>
      <c r="N111" s="96"/>
      <c r="O111" s="97" t="s">
        <v>57</v>
      </c>
      <c r="P111" s="97"/>
      <c r="Q111" s="97"/>
      <c r="R111" s="97" t="str">
        <f t="shared" si="20"/>
        <v/>
      </c>
      <c r="S111" s="101"/>
      <c r="T111" s="97" t="s">
        <v>57</v>
      </c>
      <c r="U111" s="170" t="str">
        <f>IF($J$1="August",Y110,"")</f>
        <v/>
      </c>
      <c r="V111" s="99"/>
      <c r="W111" s="170" t="str">
        <f t="shared" si="18"/>
        <v/>
      </c>
      <c r="X111" s="99"/>
      <c r="Y111" s="170" t="str">
        <f t="shared" si="19"/>
        <v/>
      </c>
      <c r="Z111" s="102"/>
      <c r="AA111" s="53"/>
    </row>
    <row r="112" spans="1:27" s="51" customFormat="1" ht="21" customHeight="1" x14ac:dyDescent="0.25">
      <c r="A112" s="52"/>
      <c r="B112" s="79" t="s">
        <v>74</v>
      </c>
      <c r="C112" s="62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D112" s="53"/>
      <c r="E112" s="53"/>
      <c r="F112" s="71" t="s">
        <v>73</v>
      </c>
      <c r="G112" s="66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3"/>
      <c r="I112" s="319" t="s">
        <v>69</v>
      </c>
      <c r="J112" s="320"/>
      <c r="K112" s="80">
        <f>K110-K111</f>
        <v>15000</v>
      </c>
      <c r="L112" s="81"/>
      <c r="M112" s="53"/>
      <c r="N112" s="96"/>
      <c r="O112" s="97" t="s">
        <v>62</v>
      </c>
      <c r="P112" s="97"/>
      <c r="Q112" s="97"/>
      <c r="R112" s="97" t="str">
        <f t="shared" si="20"/>
        <v/>
      </c>
      <c r="S112" s="101"/>
      <c r="T112" s="97" t="s">
        <v>62</v>
      </c>
      <c r="U112" s="170" t="str">
        <f>IF($J$1="September",Y111,"")</f>
        <v/>
      </c>
      <c r="V112" s="99"/>
      <c r="W112" s="170" t="str">
        <f t="shared" si="18"/>
        <v/>
      </c>
      <c r="X112" s="99"/>
      <c r="Y112" s="170" t="str">
        <f t="shared" si="19"/>
        <v/>
      </c>
      <c r="Z112" s="102"/>
      <c r="AA112" s="53"/>
    </row>
    <row r="113" spans="1:27" s="51" customFormat="1" ht="21" customHeight="1" x14ac:dyDescent="0.25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9"/>
      <c r="M113" s="53"/>
      <c r="N113" s="96"/>
      <c r="O113" s="97" t="s">
        <v>58</v>
      </c>
      <c r="P113" s="97"/>
      <c r="Q113" s="97"/>
      <c r="R113" s="97" t="str">
        <f t="shared" si="20"/>
        <v/>
      </c>
      <c r="S113" s="101"/>
      <c r="T113" s="97" t="s">
        <v>58</v>
      </c>
      <c r="U113" s="170" t="str">
        <f>IF($J$1="October",Y112,"")</f>
        <v/>
      </c>
      <c r="V113" s="99"/>
      <c r="W113" s="170" t="str">
        <f t="shared" si="18"/>
        <v/>
      </c>
      <c r="X113" s="99"/>
      <c r="Y113" s="170" t="str">
        <f t="shared" si="19"/>
        <v/>
      </c>
      <c r="Z113" s="102"/>
      <c r="AA113" s="53"/>
    </row>
    <row r="114" spans="1:27" s="51" customFormat="1" ht="21" customHeight="1" x14ac:dyDescent="0.25">
      <c r="A114" s="52"/>
      <c r="B114" s="308" t="s">
        <v>104</v>
      </c>
      <c r="C114" s="308"/>
      <c r="D114" s="308"/>
      <c r="E114" s="308"/>
      <c r="F114" s="308"/>
      <c r="G114" s="308"/>
      <c r="H114" s="308"/>
      <c r="I114" s="308"/>
      <c r="J114" s="308"/>
      <c r="K114" s="308"/>
      <c r="L114" s="69"/>
      <c r="M114" s="53"/>
      <c r="N114" s="96"/>
      <c r="O114" s="97" t="s">
        <v>63</v>
      </c>
      <c r="P114" s="97"/>
      <c r="Q114" s="97"/>
      <c r="R114" s="97" t="str">
        <f t="shared" si="20"/>
        <v/>
      </c>
      <c r="S114" s="101"/>
      <c r="T114" s="97" t="s">
        <v>63</v>
      </c>
      <c r="U114" s="170" t="str">
        <f>IF($J$1="November",Y113,"")</f>
        <v/>
      </c>
      <c r="V114" s="99"/>
      <c r="W114" s="170" t="str">
        <f t="shared" si="18"/>
        <v/>
      </c>
      <c r="X114" s="99"/>
      <c r="Y114" s="170" t="str">
        <f t="shared" si="19"/>
        <v/>
      </c>
      <c r="Z114" s="102"/>
      <c r="AA114" s="53"/>
    </row>
    <row r="115" spans="1:27" s="51" customFormat="1" ht="21" customHeight="1" x14ac:dyDescent="0.25">
      <c r="A115" s="52"/>
      <c r="B115" s="308"/>
      <c r="C115" s="308"/>
      <c r="D115" s="308"/>
      <c r="E115" s="308"/>
      <c r="F115" s="308"/>
      <c r="G115" s="308"/>
      <c r="H115" s="308"/>
      <c r="I115" s="308"/>
      <c r="J115" s="308"/>
      <c r="K115" s="308"/>
      <c r="L115" s="69"/>
      <c r="M115" s="53"/>
      <c r="N115" s="96"/>
      <c r="O115" s="97" t="s">
        <v>64</v>
      </c>
      <c r="P115" s="97"/>
      <c r="Q115" s="97"/>
      <c r="R115" s="97" t="str">
        <f t="shared" si="20"/>
        <v/>
      </c>
      <c r="S115" s="101"/>
      <c r="T115" s="97" t="s">
        <v>64</v>
      </c>
      <c r="U115" s="170" t="str">
        <f>IF($J$1="December",Y114,"")</f>
        <v/>
      </c>
      <c r="V115" s="99"/>
      <c r="W115" s="170" t="str">
        <f t="shared" si="18"/>
        <v/>
      </c>
      <c r="X115" s="99"/>
      <c r="Y115" s="170" t="str">
        <f t="shared" si="19"/>
        <v/>
      </c>
      <c r="Z115" s="102"/>
      <c r="AA115" s="53"/>
    </row>
    <row r="116" spans="1:27" s="51" customFormat="1" ht="21" customHeight="1" thickBot="1" x14ac:dyDescent="0.3">
      <c r="A116" s="82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4"/>
      <c r="N116" s="103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5"/>
    </row>
    <row r="117" spans="1:27" s="53" customFormat="1" ht="21" customHeight="1" x14ac:dyDescent="0.25"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spans="1:27" s="53" customFormat="1" ht="21" customHeight="1" thickBot="1" x14ac:dyDescent="0.3"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 spans="1:27" s="51" customFormat="1" ht="21" customHeight="1" x14ac:dyDescent="0.25">
      <c r="A119" s="324" t="s">
        <v>46</v>
      </c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6"/>
      <c r="M119" s="109"/>
      <c r="N119" s="89"/>
      <c r="O119" s="309" t="s">
        <v>48</v>
      </c>
      <c r="P119" s="310"/>
      <c r="Q119" s="310"/>
      <c r="R119" s="311"/>
      <c r="S119" s="90"/>
      <c r="T119" s="309" t="s">
        <v>49</v>
      </c>
      <c r="U119" s="310"/>
      <c r="V119" s="310"/>
      <c r="W119" s="310"/>
      <c r="X119" s="310"/>
      <c r="Y119" s="311"/>
      <c r="Z119" s="88"/>
    </row>
    <row r="120" spans="1:27" s="51" customFormat="1" ht="21" customHeight="1" x14ac:dyDescent="0.25">
      <c r="A120" s="52"/>
      <c r="B120" s="53"/>
      <c r="C120" s="312" t="s">
        <v>102</v>
      </c>
      <c r="D120" s="312"/>
      <c r="E120" s="312"/>
      <c r="F120" s="312"/>
      <c r="G120" s="54" t="str">
        <f>$J$1</f>
        <v>March</v>
      </c>
      <c r="H120" s="313">
        <f>$K$1</f>
        <v>2020</v>
      </c>
      <c r="I120" s="313"/>
      <c r="J120" s="53"/>
      <c r="K120" s="55"/>
      <c r="L120" s="56"/>
      <c r="M120" s="55"/>
      <c r="N120" s="92"/>
      <c r="O120" s="93" t="s">
        <v>59</v>
      </c>
      <c r="P120" s="93" t="s">
        <v>6</v>
      </c>
      <c r="Q120" s="93" t="s">
        <v>5</v>
      </c>
      <c r="R120" s="93" t="s">
        <v>60</v>
      </c>
      <c r="S120" s="94"/>
      <c r="T120" s="93" t="s">
        <v>59</v>
      </c>
      <c r="U120" s="93" t="s">
        <v>61</v>
      </c>
      <c r="V120" s="93" t="s">
        <v>23</v>
      </c>
      <c r="W120" s="93" t="s">
        <v>22</v>
      </c>
      <c r="X120" s="93" t="s">
        <v>24</v>
      </c>
      <c r="Y120" s="93" t="s">
        <v>65</v>
      </c>
      <c r="Z120" s="88"/>
    </row>
    <row r="121" spans="1:27" s="51" customFormat="1" ht="21" customHeight="1" x14ac:dyDescent="0.25">
      <c r="A121" s="52"/>
      <c r="B121" s="53"/>
      <c r="C121" s="53"/>
      <c r="D121" s="58"/>
      <c r="E121" s="58"/>
      <c r="F121" s="58"/>
      <c r="G121" s="58"/>
      <c r="H121" s="58"/>
      <c r="I121" s="53"/>
      <c r="J121" s="59" t="s">
        <v>1</v>
      </c>
      <c r="K121" s="60"/>
      <c r="L121" s="61"/>
      <c r="M121" s="53"/>
      <c r="N121" s="96"/>
      <c r="O121" s="97" t="s">
        <v>51</v>
      </c>
      <c r="P121" s="97"/>
      <c r="Q121" s="97"/>
      <c r="R121" s="97"/>
      <c r="S121" s="98"/>
      <c r="T121" s="97" t="s">
        <v>51</v>
      </c>
      <c r="U121" s="99"/>
      <c r="V121" s="99"/>
      <c r="W121" s="99">
        <f>V121+U121</f>
        <v>0</v>
      </c>
      <c r="X121" s="99"/>
      <c r="Y121" s="99">
        <f>W121-X121</f>
        <v>0</v>
      </c>
      <c r="Z121" s="88"/>
    </row>
    <row r="122" spans="1:27" s="51" customFormat="1" ht="21" customHeight="1" x14ac:dyDescent="0.25">
      <c r="A122" s="52"/>
      <c r="B122" s="53" t="s">
        <v>0</v>
      </c>
      <c r="C122" s="108"/>
      <c r="D122" s="53"/>
      <c r="E122" s="53"/>
      <c r="F122" s="53"/>
      <c r="G122" s="53"/>
      <c r="H122" s="64"/>
      <c r="I122" s="58"/>
      <c r="J122" s="53"/>
      <c r="K122" s="53"/>
      <c r="L122" s="65"/>
      <c r="M122" s="109"/>
      <c r="N122" s="100"/>
      <c r="O122" s="97" t="s">
        <v>77</v>
      </c>
      <c r="P122" s="97"/>
      <c r="Q122" s="97"/>
      <c r="R122" s="97">
        <v>0</v>
      </c>
      <c r="S122" s="101"/>
      <c r="T122" s="97" t="s">
        <v>77</v>
      </c>
      <c r="U122" s="170">
        <f>Y121</f>
        <v>0</v>
      </c>
      <c r="V122" s="99"/>
      <c r="W122" s="99">
        <f>V122+U122</f>
        <v>0</v>
      </c>
      <c r="X122" s="99"/>
      <c r="Y122" s="170">
        <f>IF(W122="","",W122-X122)</f>
        <v>0</v>
      </c>
      <c r="Z122" s="88"/>
    </row>
    <row r="123" spans="1:27" s="51" customFormat="1" ht="21" customHeight="1" x14ac:dyDescent="0.25">
      <c r="A123" s="52"/>
      <c r="B123" s="67" t="s">
        <v>47</v>
      </c>
      <c r="C123" s="68"/>
      <c r="D123" s="53"/>
      <c r="E123" s="53"/>
      <c r="F123" s="314" t="s">
        <v>49</v>
      </c>
      <c r="G123" s="314"/>
      <c r="H123" s="53"/>
      <c r="I123" s="314" t="s">
        <v>50</v>
      </c>
      <c r="J123" s="314"/>
      <c r="K123" s="314"/>
      <c r="L123" s="69"/>
      <c r="M123" s="53"/>
      <c r="N123" s="96"/>
      <c r="O123" s="97" t="s">
        <v>52</v>
      </c>
      <c r="P123" s="97"/>
      <c r="Q123" s="97"/>
      <c r="R123" s="97">
        <v>0</v>
      </c>
      <c r="S123" s="101"/>
      <c r="T123" s="97" t="s">
        <v>52</v>
      </c>
      <c r="U123" s="170"/>
      <c r="V123" s="99"/>
      <c r="W123" s="99">
        <f>V123+U123</f>
        <v>0</v>
      </c>
      <c r="X123" s="99"/>
      <c r="Y123" s="170">
        <f t="shared" ref="Y123:Y132" si="21">IF(W123="","",W123-X123)</f>
        <v>0</v>
      </c>
      <c r="Z123" s="88"/>
    </row>
    <row r="124" spans="1:27" s="51" customFormat="1" ht="21" customHeight="1" x14ac:dyDescent="0.25">
      <c r="A124" s="52"/>
      <c r="B124" s="53"/>
      <c r="C124" s="53"/>
      <c r="D124" s="53"/>
      <c r="E124" s="53"/>
      <c r="F124" s="53"/>
      <c r="G124" s="53"/>
      <c r="H124" s="70"/>
      <c r="L124" s="57"/>
      <c r="M124" s="53"/>
      <c r="N124" s="96"/>
      <c r="O124" s="97" t="s">
        <v>53</v>
      </c>
      <c r="P124" s="97"/>
      <c r="Q124" s="97"/>
      <c r="R124" s="97">
        <v>0</v>
      </c>
      <c r="S124" s="101"/>
      <c r="T124" s="97" t="s">
        <v>53</v>
      </c>
      <c r="U124" s="170">
        <f t="shared" ref="U124:U127" si="22">Y123</f>
        <v>0</v>
      </c>
      <c r="V124" s="99"/>
      <c r="W124" s="170">
        <f t="shared" ref="W124:W132" si="23">IF(U124="","",U124+V124)</f>
        <v>0</v>
      </c>
      <c r="X124" s="99"/>
      <c r="Y124" s="170">
        <f t="shared" si="21"/>
        <v>0</v>
      </c>
      <c r="Z124" s="88"/>
    </row>
    <row r="125" spans="1:27" s="51" customFormat="1" ht="21" customHeight="1" x14ac:dyDescent="0.25">
      <c r="A125" s="52"/>
      <c r="B125" s="315" t="s">
        <v>48</v>
      </c>
      <c r="C125" s="316"/>
      <c r="D125" s="53"/>
      <c r="E125" s="53"/>
      <c r="F125" s="71" t="s">
        <v>70</v>
      </c>
      <c r="G125" s="66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70"/>
      <c r="I125" s="72">
        <f>IF(C129&gt;0,$K$2,C127)</f>
        <v>0</v>
      </c>
      <c r="J125" s="73" t="s">
        <v>67</v>
      </c>
      <c r="K125" s="74">
        <f>K121/$K$2*I125</f>
        <v>0</v>
      </c>
      <c r="L125" s="75"/>
      <c r="M125" s="53"/>
      <c r="N125" s="96"/>
      <c r="O125" s="97" t="s">
        <v>54</v>
      </c>
      <c r="P125" s="97"/>
      <c r="Q125" s="97"/>
      <c r="R125" s="97">
        <v>0</v>
      </c>
      <c r="S125" s="101"/>
      <c r="T125" s="97" t="s">
        <v>54</v>
      </c>
      <c r="U125" s="170">
        <f t="shared" si="22"/>
        <v>0</v>
      </c>
      <c r="V125" s="99"/>
      <c r="W125" s="170">
        <f t="shared" si="23"/>
        <v>0</v>
      </c>
      <c r="X125" s="99"/>
      <c r="Y125" s="170">
        <f t="shared" si="21"/>
        <v>0</v>
      </c>
      <c r="Z125" s="88"/>
    </row>
    <row r="126" spans="1:27" s="51" customFormat="1" ht="21" customHeight="1" x14ac:dyDescent="0.25">
      <c r="A126" s="52"/>
      <c r="B126" s="62"/>
      <c r="C126" s="62"/>
      <c r="D126" s="53"/>
      <c r="E126" s="53"/>
      <c r="F126" s="71" t="s">
        <v>23</v>
      </c>
      <c r="G126" s="66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70"/>
      <c r="I126" s="115"/>
      <c r="J126" s="73" t="s">
        <v>68</v>
      </c>
      <c r="K126" s="76">
        <f>K121/$K$2/8*I126</f>
        <v>0</v>
      </c>
      <c r="L126" s="77"/>
      <c r="M126" s="53"/>
      <c r="N126" s="96"/>
      <c r="O126" s="97" t="s">
        <v>55</v>
      </c>
      <c r="P126" s="97"/>
      <c r="Q126" s="97"/>
      <c r="R126" s="97">
        <v>0</v>
      </c>
      <c r="S126" s="101"/>
      <c r="T126" s="97" t="s">
        <v>55</v>
      </c>
      <c r="U126" s="170">
        <f t="shared" si="22"/>
        <v>0</v>
      </c>
      <c r="V126" s="99"/>
      <c r="W126" s="170">
        <f t="shared" si="23"/>
        <v>0</v>
      </c>
      <c r="X126" s="99"/>
      <c r="Y126" s="170">
        <f t="shared" si="21"/>
        <v>0</v>
      </c>
      <c r="Z126" s="88"/>
    </row>
    <row r="127" spans="1:27" s="51" customFormat="1" ht="21" customHeight="1" x14ac:dyDescent="0.25">
      <c r="A127" s="52"/>
      <c r="B127" s="71" t="s">
        <v>6</v>
      </c>
      <c r="C127" s="62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53"/>
      <c r="E127" s="53"/>
      <c r="F127" s="71" t="s">
        <v>71</v>
      </c>
      <c r="G127" s="66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0</v>
      </c>
      <c r="H127" s="70"/>
      <c r="I127" s="317" t="s">
        <v>75</v>
      </c>
      <c r="J127" s="318"/>
      <c r="K127" s="76">
        <f>K125+K126</f>
        <v>0</v>
      </c>
      <c r="L127" s="77"/>
      <c r="M127" s="53"/>
      <c r="N127" s="96"/>
      <c r="O127" s="97" t="s">
        <v>56</v>
      </c>
      <c r="P127" s="97"/>
      <c r="Q127" s="97"/>
      <c r="R127" s="97">
        <v>0</v>
      </c>
      <c r="S127" s="101"/>
      <c r="T127" s="97" t="s">
        <v>56</v>
      </c>
      <c r="U127" s="170">
        <f t="shared" si="22"/>
        <v>0</v>
      </c>
      <c r="V127" s="99"/>
      <c r="W127" s="170">
        <f t="shared" si="23"/>
        <v>0</v>
      </c>
      <c r="X127" s="99"/>
      <c r="Y127" s="170">
        <f t="shared" si="21"/>
        <v>0</v>
      </c>
      <c r="Z127" s="88"/>
    </row>
    <row r="128" spans="1:27" s="51" customFormat="1" ht="21" customHeight="1" x14ac:dyDescent="0.25">
      <c r="A128" s="52"/>
      <c r="B128" s="71" t="s">
        <v>5</v>
      </c>
      <c r="C128" s="62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53"/>
      <c r="E128" s="53"/>
      <c r="F128" s="71" t="s">
        <v>24</v>
      </c>
      <c r="G128" s="66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0</v>
      </c>
      <c r="H128" s="70"/>
      <c r="I128" s="317" t="s">
        <v>76</v>
      </c>
      <c r="J128" s="318"/>
      <c r="K128" s="66">
        <f>G128</f>
        <v>0</v>
      </c>
      <c r="L128" s="78"/>
      <c r="M128" s="53"/>
      <c r="N128" s="96"/>
      <c r="O128" s="97" t="s">
        <v>57</v>
      </c>
      <c r="P128" s="97"/>
      <c r="Q128" s="97"/>
      <c r="R128" s="97">
        <v>0</v>
      </c>
      <c r="S128" s="101"/>
      <c r="T128" s="97" t="s">
        <v>57</v>
      </c>
      <c r="U128" s="170"/>
      <c r="V128" s="99"/>
      <c r="W128" s="170" t="str">
        <f t="shared" si="23"/>
        <v/>
      </c>
      <c r="X128" s="99"/>
      <c r="Y128" s="170" t="str">
        <f t="shared" si="21"/>
        <v/>
      </c>
      <c r="Z128" s="88"/>
    </row>
    <row r="129" spans="1:27" s="51" customFormat="1" ht="21" customHeight="1" x14ac:dyDescent="0.25">
      <c r="A129" s="52"/>
      <c r="B129" s="79" t="s">
        <v>74</v>
      </c>
      <c r="C129" s="62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D129" s="53"/>
      <c r="E129" s="53"/>
      <c r="F129" s="71" t="s">
        <v>73</v>
      </c>
      <c r="G129" s="66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0</v>
      </c>
      <c r="H129" s="53"/>
      <c r="I129" s="319" t="s">
        <v>69</v>
      </c>
      <c r="J129" s="320"/>
      <c r="K129" s="80">
        <f>K127-K128</f>
        <v>0</v>
      </c>
      <c r="L129" s="81"/>
      <c r="M129" s="53"/>
      <c r="N129" s="96"/>
      <c r="O129" s="97" t="s">
        <v>62</v>
      </c>
      <c r="P129" s="97"/>
      <c r="Q129" s="97"/>
      <c r="R129" s="97">
        <v>0</v>
      </c>
      <c r="S129" s="101"/>
      <c r="T129" s="97" t="s">
        <v>62</v>
      </c>
      <c r="U129" s="170"/>
      <c r="V129" s="99"/>
      <c r="W129" s="170" t="str">
        <f t="shared" si="23"/>
        <v/>
      </c>
      <c r="X129" s="99"/>
      <c r="Y129" s="170" t="str">
        <f t="shared" si="21"/>
        <v/>
      </c>
      <c r="Z129" s="88"/>
    </row>
    <row r="130" spans="1:27" s="51" customFormat="1" ht="21" customHeight="1" x14ac:dyDescent="0.25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184"/>
      <c r="L130" s="69"/>
      <c r="M130" s="53"/>
      <c r="N130" s="96"/>
      <c r="O130" s="97" t="s">
        <v>58</v>
      </c>
      <c r="P130" s="97"/>
      <c r="Q130" s="97"/>
      <c r="R130" s="97">
        <v>0</v>
      </c>
      <c r="S130" s="101"/>
      <c r="T130" s="97" t="s">
        <v>58</v>
      </c>
      <c r="U130" s="170"/>
      <c r="V130" s="99"/>
      <c r="W130" s="170" t="str">
        <f t="shared" si="23"/>
        <v/>
      </c>
      <c r="X130" s="99"/>
      <c r="Y130" s="170" t="str">
        <f t="shared" si="21"/>
        <v/>
      </c>
      <c r="Z130" s="88"/>
    </row>
    <row r="131" spans="1:27" s="51" customFormat="1" ht="21" customHeight="1" x14ac:dyDescent="0.25">
      <c r="A131" s="52"/>
      <c r="B131" s="308" t="s">
        <v>104</v>
      </c>
      <c r="C131" s="308"/>
      <c r="D131" s="308"/>
      <c r="E131" s="308"/>
      <c r="F131" s="308"/>
      <c r="G131" s="308"/>
      <c r="H131" s="308"/>
      <c r="I131" s="308"/>
      <c r="J131" s="308"/>
      <c r="K131" s="308"/>
      <c r="L131" s="69"/>
      <c r="M131" s="53"/>
      <c r="N131" s="96"/>
      <c r="O131" s="97" t="s">
        <v>63</v>
      </c>
      <c r="P131" s="97"/>
      <c r="Q131" s="97"/>
      <c r="R131" s="97">
        <v>0</v>
      </c>
      <c r="S131" s="101"/>
      <c r="T131" s="97" t="s">
        <v>63</v>
      </c>
      <c r="U131" s="170"/>
      <c r="V131" s="99"/>
      <c r="W131" s="170" t="str">
        <f t="shared" si="23"/>
        <v/>
      </c>
      <c r="X131" s="99"/>
      <c r="Y131" s="170" t="str">
        <f t="shared" si="21"/>
        <v/>
      </c>
      <c r="Z131" s="88"/>
    </row>
    <row r="132" spans="1:27" s="51" customFormat="1" ht="21" customHeight="1" x14ac:dyDescent="0.25">
      <c r="A132" s="52"/>
      <c r="B132" s="308"/>
      <c r="C132" s="308"/>
      <c r="D132" s="308"/>
      <c r="E132" s="308"/>
      <c r="F132" s="308"/>
      <c r="G132" s="308"/>
      <c r="H132" s="308"/>
      <c r="I132" s="308"/>
      <c r="J132" s="308"/>
      <c r="K132" s="308"/>
      <c r="L132" s="69"/>
      <c r="M132" s="53"/>
      <c r="N132" s="96"/>
      <c r="O132" s="97" t="s">
        <v>64</v>
      </c>
      <c r="P132" s="97"/>
      <c r="Q132" s="97"/>
      <c r="R132" s="97">
        <v>0</v>
      </c>
      <c r="S132" s="101"/>
      <c r="T132" s="97" t="s">
        <v>64</v>
      </c>
      <c r="U132" s="170"/>
      <c r="V132" s="99"/>
      <c r="W132" s="170" t="str">
        <f t="shared" si="23"/>
        <v/>
      </c>
      <c r="X132" s="99"/>
      <c r="Y132" s="170" t="str">
        <f t="shared" si="21"/>
        <v/>
      </c>
      <c r="Z132" s="88"/>
    </row>
    <row r="133" spans="1:27" s="51" customFormat="1" ht="21" customHeight="1" thickBot="1" x14ac:dyDescent="0.3">
      <c r="A133" s="82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N133" s="103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88"/>
    </row>
    <row r="134" spans="1:27" s="51" customFormat="1" ht="21" customHeight="1" x14ac:dyDescent="0.25">
      <c r="A134" s="327" t="s">
        <v>46</v>
      </c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9"/>
      <c r="M134" s="50"/>
      <c r="N134" s="89"/>
      <c r="O134" s="309" t="s">
        <v>48</v>
      </c>
      <c r="P134" s="310"/>
      <c r="Q134" s="310"/>
      <c r="R134" s="311"/>
      <c r="S134" s="90"/>
      <c r="T134" s="309" t="s">
        <v>49</v>
      </c>
      <c r="U134" s="310"/>
      <c r="V134" s="310"/>
      <c r="W134" s="310"/>
      <c r="X134" s="310"/>
      <c r="Y134" s="311"/>
      <c r="Z134" s="91"/>
      <c r="AA134" s="50"/>
    </row>
    <row r="135" spans="1:27" s="51" customFormat="1" ht="21" customHeight="1" x14ac:dyDescent="0.25">
      <c r="A135" s="52"/>
      <c r="B135" s="53"/>
      <c r="C135" s="312" t="s">
        <v>102</v>
      </c>
      <c r="D135" s="312"/>
      <c r="E135" s="312"/>
      <c r="F135" s="312"/>
      <c r="G135" s="54" t="str">
        <f>$J$1</f>
        <v>March</v>
      </c>
      <c r="H135" s="313">
        <f>$K$1</f>
        <v>2020</v>
      </c>
      <c r="I135" s="313"/>
      <c r="J135" s="53"/>
      <c r="K135" s="55"/>
      <c r="L135" s="56"/>
      <c r="M135" s="55"/>
      <c r="N135" s="92"/>
      <c r="O135" s="93" t="s">
        <v>59</v>
      </c>
      <c r="P135" s="93" t="s">
        <v>6</v>
      </c>
      <c r="Q135" s="93" t="s">
        <v>5</v>
      </c>
      <c r="R135" s="93" t="s">
        <v>60</v>
      </c>
      <c r="S135" s="94"/>
      <c r="T135" s="93" t="s">
        <v>59</v>
      </c>
      <c r="U135" s="93" t="s">
        <v>61</v>
      </c>
      <c r="V135" s="93" t="s">
        <v>23</v>
      </c>
      <c r="W135" s="93" t="s">
        <v>22</v>
      </c>
      <c r="X135" s="93" t="s">
        <v>24</v>
      </c>
      <c r="Y135" s="93" t="s">
        <v>65</v>
      </c>
      <c r="Z135" s="95"/>
      <c r="AA135" s="55"/>
    </row>
    <row r="136" spans="1:27" s="51" customFormat="1" ht="21" customHeight="1" x14ac:dyDescent="0.25">
      <c r="A136" s="52"/>
      <c r="B136" s="53"/>
      <c r="C136" s="53"/>
      <c r="D136" s="58"/>
      <c r="E136" s="58"/>
      <c r="F136" s="58"/>
      <c r="G136" s="58"/>
      <c r="H136" s="58"/>
      <c r="I136" s="53"/>
      <c r="J136" s="59" t="s">
        <v>1</v>
      </c>
      <c r="K136" s="60">
        <f>14500+1500</f>
        <v>16000</v>
      </c>
      <c r="L136" s="61"/>
      <c r="M136" s="53"/>
      <c r="N136" s="96"/>
      <c r="O136" s="97" t="s">
        <v>51</v>
      </c>
      <c r="P136" s="97"/>
      <c r="Q136" s="97"/>
      <c r="R136" s="97"/>
      <c r="S136" s="98"/>
      <c r="T136" s="97" t="s">
        <v>51</v>
      </c>
      <c r="U136" s="99">
        <v>1000</v>
      </c>
      <c r="V136" s="99"/>
      <c r="W136" s="99">
        <f>V136+U136</f>
        <v>1000</v>
      </c>
      <c r="X136" s="99"/>
      <c r="Y136" s="99">
        <f>W136-X136</f>
        <v>1000</v>
      </c>
      <c r="Z136" s="95"/>
      <c r="AA136" s="53"/>
    </row>
    <row r="137" spans="1:27" s="51" customFormat="1" ht="21" customHeight="1" x14ac:dyDescent="0.25">
      <c r="A137" s="52"/>
      <c r="B137" s="53" t="s">
        <v>0</v>
      </c>
      <c r="C137" s="63" t="s">
        <v>145</v>
      </c>
      <c r="D137" s="53"/>
      <c r="E137" s="53"/>
      <c r="F137" s="53"/>
      <c r="G137" s="53"/>
      <c r="H137" s="64"/>
      <c r="I137" s="58"/>
      <c r="J137" s="53"/>
      <c r="K137" s="53"/>
      <c r="L137" s="65"/>
      <c r="M137" s="50"/>
      <c r="N137" s="100"/>
      <c r="O137" s="97" t="s">
        <v>77</v>
      </c>
      <c r="P137" s="97"/>
      <c r="Q137" s="97"/>
      <c r="R137" s="97"/>
      <c r="S137" s="101"/>
      <c r="T137" s="97" t="s">
        <v>77</v>
      </c>
      <c r="U137" s="170">
        <f>Y136</f>
        <v>1000</v>
      </c>
      <c r="V137" s="99"/>
      <c r="W137" s="99">
        <f>V137+U137</f>
        <v>1000</v>
      </c>
      <c r="X137" s="99"/>
      <c r="Y137" s="170">
        <f>IF(W137="","",W137-X137)</f>
        <v>1000</v>
      </c>
      <c r="Z137" s="102"/>
      <c r="AA137" s="50"/>
    </row>
    <row r="138" spans="1:27" s="51" customFormat="1" ht="21" customHeight="1" x14ac:dyDescent="0.25">
      <c r="A138" s="52"/>
      <c r="B138" s="67" t="s">
        <v>47</v>
      </c>
      <c r="C138" s="68"/>
      <c r="D138" s="53"/>
      <c r="E138" s="53"/>
      <c r="F138" s="314" t="s">
        <v>49</v>
      </c>
      <c r="G138" s="314"/>
      <c r="H138" s="53"/>
      <c r="I138" s="314" t="s">
        <v>50</v>
      </c>
      <c r="J138" s="314"/>
      <c r="K138" s="314"/>
      <c r="L138" s="69"/>
      <c r="M138" s="53"/>
      <c r="N138" s="96"/>
      <c r="O138" s="97" t="s">
        <v>52</v>
      </c>
      <c r="P138" s="97"/>
      <c r="Q138" s="97"/>
      <c r="R138" s="97" t="str">
        <f t="shared" ref="R138:R147" si="24">IF(Q138="","",R137-Q138)</f>
        <v/>
      </c>
      <c r="S138" s="101"/>
      <c r="T138" s="97" t="s">
        <v>52</v>
      </c>
      <c r="U138" s="170">
        <f>Y137</f>
        <v>1000</v>
      </c>
      <c r="V138" s="99"/>
      <c r="W138" s="99">
        <f>V138+U138</f>
        <v>1000</v>
      </c>
      <c r="X138" s="99"/>
      <c r="Y138" s="170">
        <f t="shared" ref="Y138:Y147" si="25">IF(W138="","",W138-X138)</f>
        <v>1000</v>
      </c>
      <c r="Z138" s="102"/>
      <c r="AA138" s="53"/>
    </row>
    <row r="139" spans="1:27" s="51" customFormat="1" ht="21" customHeight="1" x14ac:dyDescent="0.25">
      <c r="A139" s="52"/>
      <c r="B139" s="53"/>
      <c r="C139" s="53"/>
      <c r="D139" s="53"/>
      <c r="E139" s="53"/>
      <c r="F139" s="53"/>
      <c r="G139" s="53"/>
      <c r="H139" s="70"/>
      <c r="L139" s="57"/>
      <c r="M139" s="53"/>
      <c r="N139" s="96"/>
      <c r="O139" s="97" t="s">
        <v>53</v>
      </c>
      <c r="P139" s="97"/>
      <c r="Q139" s="97"/>
      <c r="R139" s="97" t="str">
        <f t="shared" si="24"/>
        <v/>
      </c>
      <c r="S139" s="101"/>
      <c r="T139" s="97" t="s">
        <v>53</v>
      </c>
      <c r="U139" s="170"/>
      <c r="V139" s="99"/>
      <c r="W139" s="170" t="str">
        <f t="shared" ref="W139:W147" si="26">IF(U139="","",U139+V139)</f>
        <v/>
      </c>
      <c r="X139" s="99"/>
      <c r="Y139" s="170" t="str">
        <f t="shared" si="25"/>
        <v/>
      </c>
      <c r="Z139" s="102"/>
      <c r="AA139" s="53"/>
    </row>
    <row r="140" spans="1:27" s="51" customFormat="1" ht="21" customHeight="1" x14ac:dyDescent="0.25">
      <c r="A140" s="52"/>
      <c r="B140" s="315" t="s">
        <v>48</v>
      </c>
      <c r="C140" s="316"/>
      <c r="D140" s="53"/>
      <c r="E140" s="53"/>
      <c r="F140" s="71" t="s">
        <v>70</v>
      </c>
      <c r="G140" s="66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1000</v>
      </c>
      <c r="H140" s="70"/>
      <c r="I140" s="72">
        <f>IF(C144&gt;=C143,$K$2,C142+C144)</f>
        <v>31</v>
      </c>
      <c r="J140" s="73" t="s">
        <v>67</v>
      </c>
      <c r="K140" s="74">
        <f>K136/$K$2*I140</f>
        <v>16000</v>
      </c>
      <c r="L140" s="75"/>
      <c r="M140" s="53"/>
      <c r="N140" s="96"/>
      <c r="O140" s="97" t="s">
        <v>54</v>
      </c>
      <c r="P140" s="97"/>
      <c r="Q140" s="97"/>
      <c r="R140" s="97" t="str">
        <f t="shared" si="24"/>
        <v/>
      </c>
      <c r="S140" s="101"/>
      <c r="T140" s="97" t="s">
        <v>54</v>
      </c>
      <c r="U140" s="170" t="str">
        <f t="shared" ref="U140:U144" si="27">Y139</f>
        <v/>
      </c>
      <c r="V140" s="99"/>
      <c r="W140" s="170" t="str">
        <f t="shared" si="26"/>
        <v/>
      </c>
      <c r="X140" s="99"/>
      <c r="Y140" s="170" t="str">
        <f t="shared" si="25"/>
        <v/>
      </c>
      <c r="Z140" s="102"/>
      <c r="AA140" s="53"/>
    </row>
    <row r="141" spans="1:27" s="51" customFormat="1" ht="21" customHeight="1" x14ac:dyDescent="0.25">
      <c r="A141" s="52"/>
      <c r="B141" s="62"/>
      <c r="C141" s="62"/>
      <c r="D141" s="53"/>
      <c r="E141" s="53"/>
      <c r="F141" s="71" t="s">
        <v>23</v>
      </c>
      <c r="G141" s="66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0"/>
      <c r="I141" s="72"/>
      <c r="J141" s="73" t="s">
        <v>68</v>
      </c>
      <c r="K141" s="76">
        <f>K136/$K$2/8*I141</f>
        <v>0</v>
      </c>
      <c r="L141" s="77"/>
      <c r="M141" s="53"/>
      <c r="N141" s="96"/>
      <c r="O141" s="97" t="s">
        <v>55</v>
      </c>
      <c r="P141" s="97"/>
      <c r="Q141" s="97"/>
      <c r="R141" s="97">
        <v>0</v>
      </c>
      <c r="S141" s="101"/>
      <c r="T141" s="97" t="s">
        <v>55</v>
      </c>
      <c r="U141" s="170" t="str">
        <f t="shared" si="27"/>
        <v/>
      </c>
      <c r="V141" s="99"/>
      <c r="W141" s="170" t="str">
        <f t="shared" si="26"/>
        <v/>
      </c>
      <c r="X141" s="99"/>
      <c r="Y141" s="170" t="str">
        <f t="shared" si="25"/>
        <v/>
      </c>
      <c r="Z141" s="102"/>
      <c r="AA141" s="53"/>
    </row>
    <row r="142" spans="1:27" s="51" customFormat="1" ht="21" customHeight="1" x14ac:dyDescent="0.25">
      <c r="A142" s="52"/>
      <c r="B142" s="71" t="s">
        <v>6</v>
      </c>
      <c r="C142" s="62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53"/>
      <c r="E142" s="53"/>
      <c r="F142" s="71" t="s">
        <v>71</v>
      </c>
      <c r="G142" s="66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1000</v>
      </c>
      <c r="H142" s="70"/>
      <c r="I142" s="317" t="s">
        <v>75</v>
      </c>
      <c r="J142" s="318"/>
      <c r="K142" s="76">
        <f>K140+K141</f>
        <v>16000</v>
      </c>
      <c r="L142" s="77"/>
      <c r="M142" s="53"/>
      <c r="N142" s="96"/>
      <c r="O142" s="97" t="s">
        <v>56</v>
      </c>
      <c r="P142" s="97"/>
      <c r="Q142" s="97"/>
      <c r="R142" s="97" t="str">
        <f t="shared" si="24"/>
        <v/>
      </c>
      <c r="S142" s="101"/>
      <c r="T142" s="97" t="s">
        <v>56</v>
      </c>
      <c r="U142" s="170" t="str">
        <f t="shared" si="27"/>
        <v/>
      </c>
      <c r="V142" s="99"/>
      <c r="W142" s="170" t="str">
        <f t="shared" si="26"/>
        <v/>
      </c>
      <c r="X142" s="99"/>
      <c r="Y142" s="170" t="str">
        <f t="shared" si="25"/>
        <v/>
      </c>
      <c r="Z142" s="102"/>
      <c r="AA142" s="53"/>
    </row>
    <row r="143" spans="1:27" s="51" customFormat="1" ht="21" customHeight="1" x14ac:dyDescent="0.25">
      <c r="A143" s="52"/>
      <c r="B143" s="71" t="s">
        <v>5</v>
      </c>
      <c r="C143" s="62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3"/>
      <c r="E143" s="53"/>
      <c r="F143" s="71" t="s">
        <v>24</v>
      </c>
      <c r="G143" s="66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0"/>
      <c r="I143" s="317" t="s">
        <v>76</v>
      </c>
      <c r="J143" s="318"/>
      <c r="K143" s="66">
        <f>G143</f>
        <v>0</v>
      </c>
      <c r="L143" s="78"/>
      <c r="M143" s="53"/>
      <c r="N143" s="96"/>
      <c r="O143" s="97" t="s">
        <v>57</v>
      </c>
      <c r="P143" s="97"/>
      <c r="Q143" s="97"/>
      <c r="R143" s="97" t="str">
        <f t="shared" si="24"/>
        <v/>
      </c>
      <c r="S143" s="101"/>
      <c r="T143" s="97" t="s">
        <v>57</v>
      </c>
      <c r="U143" s="170" t="str">
        <f t="shared" si="27"/>
        <v/>
      </c>
      <c r="V143" s="99"/>
      <c r="W143" s="170" t="str">
        <f t="shared" si="26"/>
        <v/>
      </c>
      <c r="X143" s="99"/>
      <c r="Y143" s="170" t="str">
        <f t="shared" si="25"/>
        <v/>
      </c>
      <c r="Z143" s="102"/>
      <c r="AA143" s="53"/>
    </row>
    <row r="144" spans="1:27" s="51" customFormat="1" ht="21" customHeight="1" x14ac:dyDescent="0.25">
      <c r="A144" s="52"/>
      <c r="B144" s="79" t="s">
        <v>74</v>
      </c>
      <c r="C144" s="62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53"/>
      <c r="E144" s="53"/>
      <c r="F144" s="71" t="s">
        <v>73</v>
      </c>
      <c r="G144" s="66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1000</v>
      </c>
      <c r="H144" s="53"/>
      <c r="I144" s="319" t="s">
        <v>69</v>
      </c>
      <c r="J144" s="320"/>
      <c r="K144" s="80">
        <f>K142-K143</f>
        <v>16000</v>
      </c>
      <c r="L144" s="81"/>
      <c r="M144" s="53"/>
      <c r="N144" s="96"/>
      <c r="O144" s="97" t="s">
        <v>62</v>
      </c>
      <c r="P144" s="97"/>
      <c r="Q144" s="97"/>
      <c r="R144" s="97" t="str">
        <f t="shared" si="24"/>
        <v/>
      </c>
      <c r="S144" s="101"/>
      <c r="T144" s="97" t="s">
        <v>62</v>
      </c>
      <c r="U144" s="170" t="str">
        <f t="shared" si="27"/>
        <v/>
      </c>
      <c r="V144" s="99"/>
      <c r="W144" s="170" t="str">
        <f t="shared" si="26"/>
        <v/>
      </c>
      <c r="X144" s="99"/>
      <c r="Y144" s="170" t="str">
        <f t="shared" si="25"/>
        <v/>
      </c>
      <c r="Z144" s="102"/>
      <c r="AA144" s="53"/>
    </row>
    <row r="145" spans="1:27" s="51" customFormat="1" ht="21" customHeight="1" x14ac:dyDescent="0.2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184"/>
      <c r="L145" s="69"/>
      <c r="M145" s="53"/>
      <c r="N145" s="96"/>
      <c r="O145" s="97" t="s">
        <v>58</v>
      </c>
      <c r="P145" s="97"/>
      <c r="Q145" s="97"/>
      <c r="R145" s="97" t="str">
        <f t="shared" si="24"/>
        <v/>
      </c>
      <c r="S145" s="101"/>
      <c r="T145" s="97" t="s">
        <v>58</v>
      </c>
      <c r="U145" s="170" t="str">
        <f>Y144</f>
        <v/>
      </c>
      <c r="V145" s="99"/>
      <c r="W145" s="170" t="str">
        <f t="shared" si="26"/>
        <v/>
      </c>
      <c r="X145" s="99"/>
      <c r="Y145" s="170" t="str">
        <f t="shared" si="25"/>
        <v/>
      </c>
      <c r="Z145" s="102"/>
      <c r="AA145" s="53"/>
    </row>
    <row r="146" spans="1:27" s="51" customFormat="1" ht="21" customHeight="1" x14ac:dyDescent="0.25">
      <c r="A146" s="52"/>
      <c r="B146" s="308" t="s">
        <v>104</v>
      </c>
      <c r="C146" s="308"/>
      <c r="D146" s="308"/>
      <c r="E146" s="308"/>
      <c r="F146" s="308"/>
      <c r="G146" s="308"/>
      <c r="H146" s="308"/>
      <c r="I146" s="308"/>
      <c r="J146" s="308"/>
      <c r="K146" s="308"/>
      <c r="L146" s="69"/>
      <c r="M146" s="53"/>
      <c r="N146" s="96"/>
      <c r="O146" s="97" t="s">
        <v>63</v>
      </c>
      <c r="P146" s="97"/>
      <c r="Q146" s="97"/>
      <c r="R146" s="97" t="str">
        <f t="shared" si="24"/>
        <v/>
      </c>
      <c r="S146" s="101"/>
      <c r="T146" s="97" t="s">
        <v>63</v>
      </c>
      <c r="U146" s="170" t="str">
        <f>Y145</f>
        <v/>
      </c>
      <c r="V146" s="99"/>
      <c r="W146" s="170" t="str">
        <f t="shared" si="26"/>
        <v/>
      </c>
      <c r="X146" s="99"/>
      <c r="Y146" s="170" t="str">
        <f t="shared" si="25"/>
        <v/>
      </c>
      <c r="Z146" s="102"/>
      <c r="AA146" s="53"/>
    </row>
    <row r="147" spans="1:27" s="51" customFormat="1" ht="21" customHeight="1" x14ac:dyDescent="0.25">
      <c r="A147" s="52"/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69"/>
      <c r="M147" s="53"/>
      <c r="N147" s="96"/>
      <c r="O147" s="97" t="s">
        <v>64</v>
      </c>
      <c r="P147" s="97"/>
      <c r="Q147" s="97"/>
      <c r="R147" s="97" t="str">
        <f t="shared" si="24"/>
        <v/>
      </c>
      <c r="S147" s="101"/>
      <c r="T147" s="97" t="s">
        <v>64</v>
      </c>
      <c r="U147" s="170" t="str">
        <f>Y146</f>
        <v/>
      </c>
      <c r="V147" s="99"/>
      <c r="W147" s="170" t="str">
        <f t="shared" si="26"/>
        <v/>
      </c>
      <c r="X147" s="99"/>
      <c r="Y147" s="170" t="str">
        <f t="shared" si="25"/>
        <v/>
      </c>
      <c r="Z147" s="102"/>
      <c r="AA147" s="53"/>
    </row>
    <row r="148" spans="1:27" s="51" customFormat="1" ht="21" customHeight="1" thickBot="1" x14ac:dyDescent="0.3">
      <c r="A148" s="82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N148" s="103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5"/>
    </row>
    <row r="149" spans="1:27" s="51" customFormat="1" ht="21" customHeight="1" x14ac:dyDescent="0.25">
      <c r="A149" s="327" t="s">
        <v>46</v>
      </c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9"/>
      <c r="M149" s="50"/>
      <c r="N149" s="89"/>
      <c r="O149" s="309" t="s">
        <v>48</v>
      </c>
      <c r="P149" s="310"/>
      <c r="Q149" s="310"/>
      <c r="R149" s="311"/>
      <c r="S149" s="90"/>
      <c r="T149" s="309" t="s">
        <v>49</v>
      </c>
      <c r="U149" s="310"/>
      <c r="V149" s="310"/>
      <c r="W149" s="310"/>
      <c r="X149" s="310"/>
      <c r="Y149" s="311"/>
      <c r="Z149" s="91"/>
      <c r="AA149" s="50"/>
    </row>
    <row r="150" spans="1:27" s="51" customFormat="1" ht="21" customHeight="1" x14ac:dyDescent="0.25">
      <c r="A150" s="52"/>
      <c r="B150" s="53"/>
      <c r="C150" s="312" t="s">
        <v>102</v>
      </c>
      <c r="D150" s="312"/>
      <c r="E150" s="312"/>
      <c r="F150" s="312"/>
      <c r="G150" s="54" t="str">
        <f>$J$1</f>
        <v>March</v>
      </c>
      <c r="H150" s="313">
        <f>$K$1</f>
        <v>2020</v>
      </c>
      <c r="I150" s="313"/>
      <c r="J150" s="247"/>
      <c r="K150" s="55"/>
      <c r="L150" s="56"/>
      <c r="M150" s="55"/>
      <c r="N150" s="92"/>
      <c r="O150" s="93" t="s">
        <v>59</v>
      </c>
      <c r="P150" s="93" t="s">
        <v>6</v>
      </c>
      <c r="Q150" s="93" t="s">
        <v>5</v>
      </c>
      <c r="R150" s="93" t="s">
        <v>60</v>
      </c>
      <c r="S150" s="94"/>
      <c r="T150" s="93" t="s">
        <v>59</v>
      </c>
      <c r="U150" s="93" t="s">
        <v>61</v>
      </c>
      <c r="V150" s="93" t="s">
        <v>23</v>
      </c>
      <c r="W150" s="93" t="s">
        <v>22</v>
      </c>
      <c r="X150" s="93" t="s">
        <v>24</v>
      </c>
      <c r="Y150" s="93" t="s">
        <v>65</v>
      </c>
      <c r="Z150" s="95"/>
      <c r="AA150" s="55"/>
    </row>
    <row r="151" spans="1:27" s="51" customFormat="1" ht="21" customHeight="1" x14ac:dyDescent="0.25">
      <c r="A151" s="52"/>
      <c r="B151" s="53"/>
      <c r="C151" s="53"/>
      <c r="D151" s="58"/>
      <c r="E151" s="58"/>
      <c r="F151" s="58"/>
      <c r="G151" s="58"/>
      <c r="H151" s="58"/>
      <c r="I151" s="53"/>
      <c r="J151" s="59" t="s">
        <v>1</v>
      </c>
      <c r="K151" s="60">
        <v>31000</v>
      </c>
      <c r="L151" s="61"/>
      <c r="M151" s="53"/>
      <c r="N151" s="96"/>
      <c r="O151" s="97" t="s">
        <v>51</v>
      </c>
      <c r="P151" s="97">
        <v>31</v>
      </c>
      <c r="Q151" s="97">
        <v>0</v>
      </c>
      <c r="R151" s="97">
        <f>15-Q151</f>
        <v>15</v>
      </c>
      <c r="S151" s="98"/>
      <c r="T151" s="97" t="s">
        <v>51</v>
      </c>
      <c r="U151" s="99">
        <v>3100</v>
      </c>
      <c r="V151" s="99">
        <v>1000</v>
      </c>
      <c r="W151" s="99">
        <f>V151+U151</f>
        <v>4100</v>
      </c>
      <c r="X151" s="99">
        <v>2000</v>
      </c>
      <c r="Y151" s="99">
        <f>W151-X151</f>
        <v>2100</v>
      </c>
      <c r="Z151" s="95"/>
      <c r="AA151" s="53"/>
    </row>
    <row r="152" spans="1:27" s="51" customFormat="1" ht="21" customHeight="1" x14ac:dyDescent="0.25">
      <c r="A152" s="52"/>
      <c r="B152" s="53" t="s">
        <v>0</v>
      </c>
      <c r="C152" s="63" t="s">
        <v>95</v>
      </c>
      <c r="D152" s="53"/>
      <c r="E152" s="53"/>
      <c r="F152" s="53"/>
      <c r="G152" s="53"/>
      <c r="H152" s="64"/>
      <c r="I152" s="58"/>
      <c r="J152" s="53"/>
      <c r="K152" s="53"/>
      <c r="L152" s="65"/>
      <c r="M152" s="50"/>
      <c r="N152" s="100"/>
      <c r="O152" s="97" t="s">
        <v>77</v>
      </c>
      <c r="P152" s="97">
        <v>28</v>
      </c>
      <c r="Q152" s="97">
        <v>1</v>
      </c>
      <c r="R152" s="97">
        <f>IF(Q152="","",R151-Q152)</f>
        <v>14</v>
      </c>
      <c r="S152" s="101"/>
      <c r="T152" s="97" t="s">
        <v>77</v>
      </c>
      <c r="U152" s="170">
        <f>Y151</f>
        <v>2100</v>
      </c>
      <c r="V152" s="99">
        <v>500</v>
      </c>
      <c r="W152" s="170">
        <f>IF(U152="","",U152+V152)</f>
        <v>2600</v>
      </c>
      <c r="X152" s="99">
        <v>600</v>
      </c>
      <c r="Y152" s="170">
        <f>IF(W152="","",W152-X152)</f>
        <v>2000</v>
      </c>
      <c r="Z152" s="102"/>
      <c r="AA152" s="50"/>
    </row>
    <row r="153" spans="1:27" s="51" customFormat="1" ht="21" customHeight="1" x14ac:dyDescent="0.25">
      <c r="A153" s="52"/>
      <c r="B153" s="67" t="s">
        <v>47</v>
      </c>
      <c r="C153" s="68"/>
      <c r="D153" s="53"/>
      <c r="E153" s="53"/>
      <c r="F153" s="314" t="s">
        <v>49</v>
      </c>
      <c r="G153" s="314"/>
      <c r="H153" s="53"/>
      <c r="I153" s="314" t="s">
        <v>50</v>
      </c>
      <c r="J153" s="314"/>
      <c r="K153" s="314"/>
      <c r="L153" s="69"/>
      <c r="M153" s="53"/>
      <c r="N153" s="96"/>
      <c r="O153" s="97" t="s">
        <v>52</v>
      </c>
      <c r="P153" s="97"/>
      <c r="Q153" s="97"/>
      <c r="R153" s="97" t="str">
        <f t="shared" ref="R153:R162" si="28">IF(Q153="","",R152-Q153)</f>
        <v/>
      </c>
      <c r="S153" s="101"/>
      <c r="T153" s="97" t="s">
        <v>52</v>
      </c>
      <c r="U153" s="170">
        <f>Y152</f>
        <v>2000</v>
      </c>
      <c r="V153" s="99"/>
      <c r="W153" s="170">
        <f t="shared" ref="W153:W162" si="29">IF(U153="","",U153+V153)</f>
        <v>2000</v>
      </c>
      <c r="X153" s="99"/>
      <c r="Y153" s="170">
        <f t="shared" ref="Y153:Y162" si="30">IF(W153="","",W153-X153)</f>
        <v>2000</v>
      </c>
      <c r="Z153" s="102"/>
      <c r="AA153" s="53"/>
    </row>
    <row r="154" spans="1:27" s="51" customFormat="1" ht="21" customHeight="1" x14ac:dyDescent="0.25">
      <c r="A154" s="52"/>
      <c r="B154" s="53"/>
      <c r="C154" s="53"/>
      <c r="D154" s="53"/>
      <c r="E154" s="53"/>
      <c r="F154" s="53"/>
      <c r="G154" s="53"/>
      <c r="H154" s="70"/>
      <c r="L154" s="57"/>
      <c r="M154" s="53"/>
      <c r="N154" s="96"/>
      <c r="O154" s="97" t="s">
        <v>53</v>
      </c>
      <c r="P154" s="97"/>
      <c r="Q154" s="97"/>
      <c r="R154" s="97" t="str">
        <f t="shared" si="28"/>
        <v/>
      </c>
      <c r="S154" s="101"/>
      <c r="T154" s="97" t="s">
        <v>53</v>
      </c>
      <c r="U154" s="170"/>
      <c r="V154" s="99"/>
      <c r="W154" s="170" t="str">
        <f t="shared" si="29"/>
        <v/>
      </c>
      <c r="X154" s="99"/>
      <c r="Y154" s="170" t="str">
        <f t="shared" si="30"/>
        <v/>
      </c>
      <c r="Z154" s="102"/>
      <c r="AA154" s="53"/>
    </row>
    <row r="155" spans="1:27" s="51" customFormat="1" ht="21" customHeight="1" x14ac:dyDescent="0.25">
      <c r="A155" s="52"/>
      <c r="B155" s="315" t="s">
        <v>48</v>
      </c>
      <c r="C155" s="316"/>
      <c r="D155" s="53"/>
      <c r="E155" s="53"/>
      <c r="F155" s="71" t="s">
        <v>70</v>
      </c>
      <c r="G155" s="66">
        <f>IF($J$1="January",U151,IF($J$1="February",U152,IF($J$1="March",U153,IF($J$1="April",U154,IF($J$1="May",U155,IF($J$1="June",U156,IF($J$1="July",U157,IF($J$1="August",U158,IF($J$1="August",U158,IF($J$1="September",U159,IF($J$1="October",U160,IF($J$1="November",U161,IF($J$1="December",U162)))))))))))))</f>
        <v>2000</v>
      </c>
      <c r="H155" s="70"/>
      <c r="I155" s="72">
        <f>IF(C159&gt;0,$K$2,C157)</f>
        <v>31</v>
      </c>
      <c r="J155" s="73" t="s">
        <v>67</v>
      </c>
      <c r="K155" s="74">
        <f>K151/$K$2*I155</f>
        <v>31000</v>
      </c>
      <c r="L155" s="75"/>
      <c r="M155" s="53"/>
      <c r="N155" s="96"/>
      <c r="O155" s="97" t="s">
        <v>54</v>
      </c>
      <c r="P155" s="97"/>
      <c r="Q155" s="97"/>
      <c r="R155" s="97" t="str">
        <f t="shared" si="28"/>
        <v/>
      </c>
      <c r="S155" s="101"/>
      <c r="T155" s="97" t="s">
        <v>54</v>
      </c>
      <c r="U155" s="170"/>
      <c r="V155" s="99"/>
      <c r="W155" s="170" t="str">
        <f t="shared" si="29"/>
        <v/>
      </c>
      <c r="X155" s="99"/>
      <c r="Y155" s="170" t="str">
        <f t="shared" si="30"/>
        <v/>
      </c>
      <c r="Z155" s="102"/>
      <c r="AA155" s="53"/>
    </row>
    <row r="156" spans="1:27" s="51" customFormat="1" ht="21" customHeight="1" x14ac:dyDescent="0.25">
      <c r="A156" s="52"/>
      <c r="B156" s="62"/>
      <c r="C156" s="62"/>
      <c r="D156" s="53"/>
      <c r="E156" s="53"/>
      <c r="F156" s="71" t="s">
        <v>23</v>
      </c>
      <c r="G156" s="66">
        <f>IF($J$1="January",V151,IF($J$1="February",V152,IF($J$1="March",V153,IF($J$1="April",V154,IF($J$1="May",V155,IF($J$1="June",V156,IF($J$1="July",V157,IF($J$1="August",V158,IF($J$1="August",V158,IF($J$1="September",V159,IF($J$1="October",V160,IF($J$1="November",V161,IF($J$1="December",V162)))))))))))))</f>
        <v>0</v>
      </c>
      <c r="H156" s="70"/>
      <c r="I156" s="198"/>
      <c r="J156" s="73" t="s">
        <v>68</v>
      </c>
      <c r="K156" s="76">
        <f>K151/$K$2/8*I156</f>
        <v>0</v>
      </c>
      <c r="L156" s="77"/>
      <c r="M156" s="53"/>
      <c r="N156" s="96"/>
      <c r="O156" s="97" t="s">
        <v>55</v>
      </c>
      <c r="P156" s="97"/>
      <c r="Q156" s="97"/>
      <c r="R156" s="97" t="str">
        <f t="shared" si="28"/>
        <v/>
      </c>
      <c r="S156" s="101"/>
      <c r="T156" s="97" t="s">
        <v>55</v>
      </c>
      <c r="U156" s="170"/>
      <c r="V156" s="99"/>
      <c r="W156" s="170" t="str">
        <f t="shared" si="29"/>
        <v/>
      </c>
      <c r="X156" s="99"/>
      <c r="Y156" s="170" t="str">
        <f t="shared" si="30"/>
        <v/>
      </c>
      <c r="Z156" s="102"/>
      <c r="AA156" s="53"/>
    </row>
    <row r="157" spans="1:27" s="51" customFormat="1" ht="21" customHeight="1" x14ac:dyDescent="0.25">
      <c r="A157" s="52"/>
      <c r="B157" s="71" t="s">
        <v>6</v>
      </c>
      <c r="C157" s="62">
        <f>IF($J$1="January",P151,IF($J$1="February",P152,IF($J$1="March",P153,IF($J$1="April",P154,IF($J$1="May",P155,IF($J$1="June",P156,IF($J$1="July",P157,IF($J$1="August",P158,IF($J$1="August",P158,IF($J$1="September",P159,IF($J$1="October",P160,IF($J$1="November",P161,IF($J$1="December",P162)))))))))))))</f>
        <v>0</v>
      </c>
      <c r="D157" s="53"/>
      <c r="E157" s="53"/>
      <c r="F157" s="71" t="s">
        <v>71</v>
      </c>
      <c r="G157" s="66">
        <f>IF($J$1="January",W151,IF($J$1="February",W152,IF($J$1="March",W153,IF($J$1="April",W154,IF($J$1="May",W155,IF($J$1="June",W156,IF($J$1="July",W157,IF($J$1="August",W158,IF($J$1="August",W158,IF($J$1="September",W159,IF($J$1="October",W160,IF($J$1="November",W161,IF($J$1="December",W162)))))))))))))</f>
        <v>2000</v>
      </c>
      <c r="H157" s="70"/>
      <c r="I157" s="317" t="s">
        <v>75</v>
      </c>
      <c r="J157" s="318"/>
      <c r="K157" s="76">
        <f>K155+K156</f>
        <v>31000</v>
      </c>
      <c r="L157" s="77"/>
      <c r="M157" s="53"/>
      <c r="N157" s="96"/>
      <c r="O157" s="97" t="s">
        <v>56</v>
      </c>
      <c r="P157" s="97"/>
      <c r="Q157" s="97"/>
      <c r="R157" s="97" t="str">
        <f t="shared" si="28"/>
        <v/>
      </c>
      <c r="S157" s="101"/>
      <c r="T157" s="97" t="s">
        <v>56</v>
      </c>
      <c r="U157" s="170"/>
      <c r="V157" s="99"/>
      <c r="W157" s="170" t="str">
        <f t="shared" si="29"/>
        <v/>
      </c>
      <c r="X157" s="99"/>
      <c r="Y157" s="170" t="str">
        <f t="shared" si="30"/>
        <v/>
      </c>
      <c r="Z157" s="102"/>
      <c r="AA157" s="53"/>
    </row>
    <row r="158" spans="1:27" s="51" customFormat="1" ht="21" customHeight="1" x14ac:dyDescent="0.25">
      <c r="A158" s="52"/>
      <c r="B158" s="71" t="s">
        <v>5</v>
      </c>
      <c r="C158" s="62">
        <f>IF($J$1="January",Q151,IF($J$1="February",Q152,IF($J$1="March",Q153,IF($J$1="April",Q154,IF($J$1="May",Q155,IF($J$1="June",Q156,IF($J$1="July",Q157,IF($J$1="August",Q158,IF($J$1="August",Q158,IF($J$1="September",Q159,IF($J$1="October",Q160,IF($J$1="November",Q161,IF($J$1="December",Q162)))))))))))))</f>
        <v>0</v>
      </c>
      <c r="D158" s="53"/>
      <c r="E158" s="53"/>
      <c r="F158" s="71" t="s">
        <v>24</v>
      </c>
      <c r="G158" s="66">
        <f>IF($J$1="January",X151,IF($J$1="February",X152,IF($J$1="March",X153,IF($J$1="April",X154,IF($J$1="May",X155,IF($J$1="June",X156,IF($J$1="July",X157,IF($J$1="August",X158,IF($J$1="August",X158,IF($J$1="September",X159,IF($J$1="October",X160,IF($J$1="November",X161,IF($J$1="December",X162)))))))))))))</f>
        <v>0</v>
      </c>
      <c r="H158" s="70"/>
      <c r="I158" s="317" t="s">
        <v>76</v>
      </c>
      <c r="J158" s="318"/>
      <c r="K158" s="66">
        <f>G158</f>
        <v>0</v>
      </c>
      <c r="L158" s="78"/>
      <c r="M158" s="53"/>
      <c r="N158" s="96"/>
      <c r="O158" s="97" t="s">
        <v>57</v>
      </c>
      <c r="P158" s="97"/>
      <c r="Q158" s="97"/>
      <c r="R158" s="97" t="str">
        <f t="shared" si="28"/>
        <v/>
      </c>
      <c r="S158" s="101"/>
      <c r="T158" s="97" t="s">
        <v>57</v>
      </c>
      <c r="U158" s="170"/>
      <c r="V158" s="99"/>
      <c r="W158" s="170" t="str">
        <f t="shared" si="29"/>
        <v/>
      </c>
      <c r="X158" s="99"/>
      <c r="Y158" s="170" t="str">
        <f t="shared" si="30"/>
        <v/>
      </c>
      <c r="Z158" s="102"/>
      <c r="AA158" s="53"/>
    </row>
    <row r="159" spans="1:27" s="51" customFormat="1" ht="21" customHeight="1" x14ac:dyDescent="0.25">
      <c r="A159" s="52"/>
      <c r="B159" s="79" t="s">
        <v>74</v>
      </c>
      <c r="C159" s="62" t="str">
        <f>IF($J$1="January",R151,IF($J$1="February",R152,IF($J$1="March",R153,IF($J$1="April",R154,IF($J$1="May",R155,IF($J$1="June",R156,IF($J$1="July",R157,IF($J$1="August",R158,IF($J$1="August",R158,IF($J$1="September",R159,IF($J$1="October",R160,IF($J$1="November",R161,IF($J$1="December",R162)))))))))))))</f>
        <v/>
      </c>
      <c r="D159" s="53"/>
      <c r="E159" s="53"/>
      <c r="F159" s="71" t="s">
        <v>73</v>
      </c>
      <c r="G159" s="66">
        <f>IF($J$1="January",Y151,IF($J$1="February",Y152,IF($J$1="March",Y153,IF($J$1="April",Y154,IF($J$1="May",Y155,IF($J$1="June",Y156,IF($J$1="July",Y157,IF($J$1="August",Y158,IF($J$1="August",Y158,IF($J$1="September",Y159,IF($J$1="October",Y160,IF($J$1="November",Y161,IF($J$1="December",Y162)))))))))))))</f>
        <v>2000</v>
      </c>
      <c r="H159" s="53"/>
      <c r="I159" s="319" t="s">
        <v>69</v>
      </c>
      <c r="J159" s="320"/>
      <c r="K159" s="80">
        <f>K157-K158</f>
        <v>31000</v>
      </c>
      <c r="L159" s="81"/>
      <c r="M159" s="53"/>
      <c r="N159" s="96"/>
      <c r="O159" s="97" t="s">
        <v>62</v>
      </c>
      <c r="P159" s="97"/>
      <c r="Q159" s="97"/>
      <c r="R159" s="97" t="str">
        <f t="shared" si="28"/>
        <v/>
      </c>
      <c r="S159" s="101"/>
      <c r="T159" s="97" t="s">
        <v>62</v>
      </c>
      <c r="U159" s="170"/>
      <c r="V159" s="99"/>
      <c r="W159" s="170" t="str">
        <f t="shared" si="29"/>
        <v/>
      </c>
      <c r="X159" s="99"/>
      <c r="Y159" s="170" t="str">
        <f t="shared" si="30"/>
        <v/>
      </c>
      <c r="Z159" s="102"/>
      <c r="AA159" s="53"/>
    </row>
    <row r="160" spans="1:27" s="51" customFormat="1" ht="21" customHeight="1" x14ac:dyDescent="0.25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184"/>
      <c r="L160" s="69"/>
      <c r="M160" s="53"/>
      <c r="N160" s="96"/>
      <c r="O160" s="97" t="s">
        <v>58</v>
      </c>
      <c r="P160" s="97"/>
      <c r="Q160" s="97"/>
      <c r="R160" s="97" t="str">
        <f t="shared" si="28"/>
        <v/>
      </c>
      <c r="S160" s="101"/>
      <c r="T160" s="97" t="s">
        <v>58</v>
      </c>
      <c r="U160" s="170"/>
      <c r="V160" s="99"/>
      <c r="W160" s="170" t="str">
        <f t="shared" si="29"/>
        <v/>
      </c>
      <c r="X160" s="99"/>
      <c r="Y160" s="170" t="str">
        <f t="shared" si="30"/>
        <v/>
      </c>
      <c r="Z160" s="102"/>
      <c r="AA160" s="53"/>
    </row>
    <row r="161" spans="1:27" s="51" customFormat="1" ht="21" customHeight="1" x14ac:dyDescent="0.25">
      <c r="A161" s="52"/>
      <c r="B161" s="308" t="s">
        <v>104</v>
      </c>
      <c r="C161" s="308"/>
      <c r="D161" s="308"/>
      <c r="E161" s="308"/>
      <c r="F161" s="308"/>
      <c r="G161" s="308"/>
      <c r="H161" s="308"/>
      <c r="I161" s="308"/>
      <c r="J161" s="308"/>
      <c r="K161" s="308"/>
      <c r="L161" s="69"/>
      <c r="M161" s="53"/>
      <c r="N161" s="96"/>
      <c r="O161" s="97" t="s">
        <v>63</v>
      </c>
      <c r="P161" s="97"/>
      <c r="Q161" s="97"/>
      <c r="R161" s="97" t="str">
        <f t="shared" si="28"/>
        <v/>
      </c>
      <c r="S161" s="101"/>
      <c r="T161" s="97" t="s">
        <v>63</v>
      </c>
      <c r="U161" s="170"/>
      <c r="V161" s="99"/>
      <c r="W161" s="170" t="str">
        <f t="shared" si="29"/>
        <v/>
      </c>
      <c r="X161" s="99"/>
      <c r="Y161" s="170" t="str">
        <f t="shared" si="30"/>
        <v/>
      </c>
      <c r="Z161" s="102"/>
      <c r="AA161" s="53"/>
    </row>
    <row r="162" spans="1:27" s="51" customFormat="1" ht="21" customHeight="1" x14ac:dyDescent="0.25">
      <c r="A162" s="52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69"/>
      <c r="M162" s="53"/>
      <c r="N162" s="96"/>
      <c r="O162" s="97" t="s">
        <v>64</v>
      </c>
      <c r="P162" s="97"/>
      <c r="Q162" s="97"/>
      <c r="R162" s="97" t="str">
        <f t="shared" si="28"/>
        <v/>
      </c>
      <c r="S162" s="101"/>
      <c r="T162" s="97" t="s">
        <v>64</v>
      </c>
      <c r="U162" s="170"/>
      <c r="V162" s="99"/>
      <c r="W162" s="170" t="str">
        <f t="shared" si="29"/>
        <v/>
      </c>
      <c r="X162" s="99"/>
      <c r="Y162" s="170" t="str">
        <f t="shared" si="30"/>
        <v/>
      </c>
      <c r="Z162" s="102"/>
      <c r="AA162" s="53"/>
    </row>
    <row r="163" spans="1:27" s="51" customFormat="1" ht="21" customHeight="1" thickBot="1" x14ac:dyDescent="0.3">
      <c r="A163" s="82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N163" s="103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5"/>
    </row>
    <row r="164" spans="1:27" s="51" customFormat="1" ht="21" customHeight="1" x14ac:dyDescent="0.25">
      <c r="A164" s="345" t="s">
        <v>46</v>
      </c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7"/>
      <c r="M164" s="50"/>
      <c r="N164" s="89"/>
      <c r="O164" s="309" t="s">
        <v>48</v>
      </c>
      <c r="P164" s="310"/>
      <c r="Q164" s="310"/>
      <c r="R164" s="311"/>
      <c r="S164" s="90"/>
      <c r="T164" s="309" t="s">
        <v>49</v>
      </c>
      <c r="U164" s="310"/>
      <c r="V164" s="310"/>
      <c r="W164" s="310"/>
      <c r="X164" s="310"/>
      <c r="Y164" s="311"/>
      <c r="Z164" s="91"/>
      <c r="AA164" s="50"/>
    </row>
    <row r="165" spans="1:27" s="51" customFormat="1" ht="21" customHeight="1" x14ac:dyDescent="0.25">
      <c r="A165" s="52"/>
      <c r="B165" s="53"/>
      <c r="C165" s="312" t="s">
        <v>102</v>
      </c>
      <c r="D165" s="312"/>
      <c r="E165" s="312"/>
      <c r="F165" s="312"/>
      <c r="G165" s="54" t="str">
        <f>$J$1</f>
        <v>March</v>
      </c>
      <c r="H165" s="313">
        <f>$K$1</f>
        <v>2020</v>
      </c>
      <c r="I165" s="313"/>
      <c r="J165" s="53"/>
      <c r="K165" s="55"/>
      <c r="L165" s="56"/>
      <c r="M165" s="55"/>
      <c r="N165" s="92"/>
      <c r="O165" s="93" t="s">
        <v>59</v>
      </c>
      <c r="P165" s="93" t="s">
        <v>6</v>
      </c>
      <c r="Q165" s="93" t="s">
        <v>5</v>
      </c>
      <c r="R165" s="93" t="s">
        <v>60</v>
      </c>
      <c r="S165" s="94"/>
      <c r="T165" s="93" t="s">
        <v>59</v>
      </c>
      <c r="U165" s="93" t="s">
        <v>61</v>
      </c>
      <c r="V165" s="93" t="s">
        <v>23</v>
      </c>
      <c r="W165" s="93" t="s">
        <v>22</v>
      </c>
      <c r="X165" s="93" t="s">
        <v>24</v>
      </c>
      <c r="Y165" s="93" t="s">
        <v>65</v>
      </c>
      <c r="Z165" s="95"/>
      <c r="AA165" s="55"/>
    </row>
    <row r="166" spans="1:27" s="51" customFormat="1" ht="21" customHeight="1" x14ac:dyDescent="0.25">
      <c r="A166" s="52"/>
      <c r="B166" s="53"/>
      <c r="C166" s="53"/>
      <c r="D166" s="58"/>
      <c r="E166" s="58"/>
      <c r="F166" s="58"/>
      <c r="G166" s="58"/>
      <c r="H166" s="58"/>
      <c r="I166" s="53"/>
      <c r="J166" s="59" t="s">
        <v>1</v>
      </c>
      <c r="K166" s="60">
        <v>20000</v>
      </c>
      <c r="L166" s="61"/>
      <c r="M166" s="53"/>
      <c r="N166" s="96"/>
      <c r="O166" s="97" t="s">
        <v>51</v>
      </c>
      <c r="P166" s="97"/>
      <c r="Q166" s="97"/>
      <c r="R166" s="97"/>
      <c r="S166" s="98"/>
      <c r="T166" s="97" t="s">
        <v>51</v>
      </c>
      <c r="U166" s="99"/>
      <c r="V166" s="99"/>
      <c r="W166" s="99">
        <f>V166+U166</f>
        <v>0</v>
      </c>
      <c r="X166" s="99"/>
      <c r="Y166" s="99">
        <f>W166-X166</f>
        <v>0</v>
      </c>
      <c r="Z166" s="95"/>
      <c r="AA166" s="53"/>
    </row>
    <row r="167" spans="1:27" s="51" customFormat="1" ht="21" customHeight="1" x14ac:dyDescent="0.25">
      <c r="A167" s="52"/>
      <c r="B167" s="53" t="s">
        <v>0</v>
      </c>
      <c r="C167" s="63" t="s">
        <v>159</v>
      </c>
      <c r="D167" s="53"/>
      <c r="E167" s="53"/>
      <c r="F167" s="53"/>
      <c r="G167" s="53"/>
      <c r="H167" s="64"/>
      <c r="I167" s="58"/>
      <c r="J167" s="53"/>
      <c r="K167" s="53"/>
      <c r="L167" s="65"/>
      <c r="M167" s="50"/>
      <c r="N167" s="100"/>
      <c r="O167" s="97" t="s">
        <v>77</v>
      </c>
      <c r="P167" s="97"/>
      <c r="Q167" s="97"/>
      <c r="R167" s="97"/>
      <c r="S167" s="101"/>
      <c r="T167" s="97" t="s">
        <v>77</v>
      </c>
      <c r="U167" s="170">
        <f t="shared" ref="U167:U174" si="31">Y166</f>
        <v>0</v>
      </c>
      <c r="V167" s="99"/>
      <c r="W167" s="170">
        <f>IF(U167="","",U167+V167)</f>
        <v>0</v>
      </c>
      <c r="X167" s="99"/>
      <c r="Y167" s="170">
        <f>IF(W167="","",W167-X167)</f>
        <v>0</v>
      </c>
      <c r="Z167" s="102"/>
      <c r="AA167" s="50"/>
    </row>
    <row r="168" spans="1:27" s="51" customFormat="1" ht="21" customHeight="1" x14ac:dyDescent="0.25">
      <c r="A168" s="52"/>
      <c r="B168" s="67" t="s">
        <v>47</v>
      </c>
      <c r="C168" s="68"/>
      <c r="D168" s="53"/>
      <c r="E168" s="53"/>
      <c r="F168" s="314" t="s">
        <v>49</v>
      </c>
      <c r="G168" s="314"/>
      <c r="H168" s="53"/>
      <c r="I168" s="314" t="s">
        <v>50</v>
      </c>
      <c r="J168" s="314"/>
      <c r="K168" s="314"/>
      <c r="L168" s="69"/>
      <c r="M168" s="53"/>
      <c r="N168" s="96"/>
      <c r="O168" s="97" t="s">
        <v>52</v>
      </c>
      <c r="P168" s="97"/>
      <c r="Q168" s="97"/>
      <c r="R168" s="97"/>
      <c r="S168" s="101"/>
      <c r="T168" s="97" t="s">
        <v>52</v>
      </c>
      <c r="U168" s="170">
        <f t="shared" si="31"/>
        <v>0</v>
      </c>
      <c r="V168" s="99"/>
      <c r="W168" s="170">
        <f t="shared" ref="W168:W177" si="32">IF(U168="","",U168+V168)</f>
        <v>0</v>
      </c>
      <c r="X168" s="99"/>
      <c r="Y168" s="170">
        <f t="shared" ref="Y168:Y177" si="33">IF(W168="","",W168-X168)</f>
        <v>0</v>
      </c>
      <c r="Z168" s="102"/>
      <c r="AA168" s="53"/>
    </row>
    <row r="169" spans="1:27" s="51" customFormat="1" ht="21" customHeight="1" x14ac:dyDescent="0.25">
      <c r="A169" s="52"/>
      <c r="B169" s="53"/>
      <c r="C169" s="53"/>
      <c r="D169" s="53"/>
      <c r="E169" s="53"/>
      <c r="F169" s="53"/>
      <c r="G169" s="53"/>
      <c r="H169" s="70"/>
      <c r="L169" s="57"/>
      <c r="M169" s="53"/>
      <c r="N169" s="96"/>
      <c r="O169" s="97" t="s">
        <v>53</v>
      </c>
      <c r="P169" s="97"/>
      <c r="Q169" s="97"/>
      <c r="R169" s="97"/>
      <c r="S169" s="101"/>
      <c r="T169" s="97" t="s">
        <v>53</v>
      </c>
      <c r="U169" s="170">
        <f t="shared" si="31"/>
        <v>0</v>
      </c>
      <c r="V169" s="99"/>
      <c r="W169" s="170">
        <f t="shared" si="32"/>
        <v>0</v>
      </c>
      <c r="X169" s="99"/>
      <c r="Y169" s="170">
        <f t="shared" si="33"/>
        <v>0</v>
      </c>
      <c r="Z169" s="102"/>
      <c r="AA169" s="53"/>
    </row>
    <row r="170" spans="1:27" s="51" customFormat="1" ht="21" customHeight="1" x14ac:dyDescent="0.25">
      <c r="A170" s="52"/>
      <c r="B170" s="315" t="s">
        <v>48</v>
      </c>
      <c r="C170" s="316"/>
      <c r="D170" s="53"/>
      <c r="E170" s="53"/>
      <c r="F170" s="71" t="s">
        <v>70</v>
      </c>
      <c r="G170" s="66">
        <f>IF($J$1="January",U166,IF($J$1="February",U167,IF($J$1="March",U168,IF($J$1="April",U169,IF($J$1="May",U170,IF($J$1="June",U171,IF($J$1="July",U172,IF($J$1="August",U173,IF($J$1="August",U173,IF($J$1="September",U174,IF($J$1="October",U175,IF($J$1="November",U176,IF($J$1="December",U177)))))))))))))</f>
        <v>0</v>
      </c>
      <c r="H170" s="70"/>
      <c r="I170" s="72">
        <v>31</v>
      </c>
      <c r="J170" s="73" t="s">
        <v>67</v>
      </c>
      <c r="K170" s="74">
        <f>K166/$K$2*I170</f>
        <v>20000</v>
      </c>
      <c r="L170" s="75"/>
      <c r="M170" s="53"/>
      <c r="N170" s="96"/>
      <c r="O170" s="97" t="s">
        <v>54</v>
      </c>
      <c r="P170" s="97"/>
      <c r="Q170" s="97"/>
      <c r="R170" s="97" t="str">
        <f>IF(Q170="","",R169-Q170)</f>
        <v/>
      </c>
      <c r="S170" s="101"/>
      <c r="T170" s="97" t="s">
        <v>54</v>
      </c>
      <c r="U170" s="170">
        <f t="shared" si="31"/>
        <v>0</v>
      </c>
      <c r="V170" s="99"/>
      <c r="W170" s="170">
        <f t="shared" si="32"/>
        <v>0</v>
      </c>
      <c r="X170" s="99"/>
      <c r="Y170" s="170">
        <f t="shared" si="33"/>
        <v>0</v>
      </c>
      <c r="Z170" s="102"/>
      <c r="AA170" s="53"/>
    </row>
    <row r="171" spans="1:27" s="51" customFormat="1" ht="21" customHeight="1" x14ac:dyDescent="0.25">
      <c r="A171" s="52"/>
      <c r="B171" s="62"/>
      <c r="C171" s="62"/>
      <c r="D171" s="53"/>
      <c r="E171" s="53"/>
      <c r="F171" s="71" t="s">
        <v>23</v>
      </c>
      <c r="G171" s="66">
        <f>IF($J$1="January",V166,IF($J$1="February",V167,IF($J$1="March",V168,IF($J$1="April",V169,IF($J$1="May",V170,IF($J$1="June",V171,IF($J$1="July",V172,IF($J$1="August",V173,IF($J$1="August",V173,IF($J$1="September",V174,IF($J$1="October",V175,IF($J$1="November",V176,IF($J$1="December",V177)))))))))))))</f>
        <v>0</v>
      </c>
      <c r="H171" s="70"/>
      <c r="I171" s="72"/>
      <c r="J171" s="73" t="s">
        <v>68</v>
      </c>
      <c r="K171" s="76">
        <f>K166/$K$2/8*I171</f>
        <v>0</v>
      </c>
      <c r="L171" s="77"/>
      <c r="M171" s="53"/>
      <c r="N171" s="96"/>
      <c r="O171" s="97" t="s">
        <v>55</v>
      </c>
      <c r="P171" s="97"/>
      <c r="Q171" s="97"/>
      <c r="R171" s="97" t="str">
        <f>IF(Q171="","",R170-Q171)</f>
        <v/>
      </c>
      <c r="S171" s="101"/>
      <c r="T171" s="97" t="s">
        <v>55</v>
      </c>
      <c r="U171" s="170">
        <f t="shared" si="31"/>
        <v>0</v>
      </c>
      <c r="V171" s="99"/>
      <c r="W171" s="170">
        <f t="shared" si="32"/>
        <v>0</v>
      </c>
      <c r="X171" s="99"/>
      <c r="Y171" s="170">
        <f t="shared" si="33"/>
        <v>0</v>
      </c>
      <c r="Z171" s="102"/>
      <c r="AA171" s="53"/>
    </row>
    <row r="172" spans="1:27" s="51" customFormat="1" ht="21" customHeight="1" x14ac:dyDescent="0.25">
      <c r="A172" s="52"/>
      <c r="B172" s="71" t="s">
        <v>6</v>
      </c>
      <c r="C172" s="62">
        <f>IF($J$1="January",P166,IF($J$1="February",P167,IF($J$1="March",P168,IF($J$1="April",P169,IF($J$1="May",P170,IF($J$1="June",P171,IF($J$1="July",P172,IF($J$1="August",P173,IF($J$1="August",P173,IF($J$1="September",P174,IF($J$1="October",P175,IF($J$1="November",P176,IF($J$1="December",P177)))))))))))))</f>
        <v>0</v>
      </c>
      <c r="D172" s="53"/>
      <c r="E172" s="53"/>
      <c r="F172" s="71" t="s">
        <v>71</v>
      </c>
      <c r="G172" s="66">
        <f>IF($J$1="January",W166,IF($J$1="February",W167,IF($J$1="March",W168,IF($J$1="April",W169,IF($J$1="May",W170,IF($J$1="June",W171,IF($J$1="July",W172,IF($J$1="August",W173,IF($J$1="August",W173,IF($J$1="September",W174,IF($J$1="October",W175,IF($J$1="November",W176,IF($J$1="December",W177)))))))))))))</f>
        <v>0</v>
      </c>
      <c r="H172" s="70"/>
      <c r="I172" s="317" t="s">
        <v>75</v>
      </c>
      <c r="J172" s="318"/>
      <c r="K172" s="76">
        <f>K170+K171</f>
        <v>20000</v>
      </c>
      <c r="L172" s="77"/>
      <c r="M172" s="53"/>
      <c r="N172" s="96"/>
      <c r="O172" s="97" t="s">
        <v>56</v>
      </c>
      <c r="P172" s="97"/>
      <c r="Q172" s="97"/>
      <c r="R172" s="97" t="str">
        <f>IF(Q172="","",R171-Q172)</f>
        <v/>
      </c>
      <c r="S172" s="101"/>
      <c r="T172" s="97" t="s">
        <v>56</v>
      </c>
      <c r="U172" s="170">
        <f t="shared" si="31"/>
        <v>0</v>
      </c>
      <c r="V172" s="99"/>
      <c r="W172" s="170">
        <f t="shared" si="32"/>
        <v>0</v>
      </c>
      <c r="X172" s="99"/>
      <c r="Y172" s="170">
        <f t="shared" si="33"/>
        <v>0</v>
      </c>
      <c r="Z172" s="102"/>
      <c r="AA172" s="53"/>
    </row>
    <row r="173" spans="1:27" s="51" customFormat="1" ht="21" customHeight="1" x14ac:dyDescent="0.25">
      <c r="A173" s="52"/>
      <c r="B173" s="71" t="s">
        <v>5</v>
      </c>
      <c r="C173" s="62">
        <f>IF($J$1="January",Q166,IF($J$1="February",Q167,IF($J$1="March",Q168,IF($J$1="April",Q169,IF($J$1="May",Q170,IF($J$1="June",Q171,IF($J$1="July",Q172,IF($J$1="August",Q173,IF($J$1="August",Q173,IF($J$1="September",Q174,IF($J$1="October",Q175,IF($J$1="November",Q176,IF($J$1="December",Q177)))))))))))))</f>
        <v>0</v>
      </c>
      <c r="D173" s="53"/>
      <c r="E173" s="53"/>
      <c r="F173" s="71" t="s">
        <v>24</v>
      </c>
      <c r="G173" s="66">
        <f>IF($J$1="January",X166,IF($J$1="February",X167,IF($J$1="March",X168,IF($J$1="April",X169,IF($J$1="May",X170,IF($J$1="June",X171,IF($J$1="July",X172,IF($J$1="August",X173,IF($J$1="August",X173,IF($J$1="September",X174,IF($J$1="October",X175,IF($J$1="November",X176,IF($J$1="December",X177)))))))))))))</f>
        <v>0</v>
      </c>
      <c r="H173" s="70"/>
      <c r="I173" s="317" t="s">
        <v>76</v>
      </c>
      <c r="J173" s="318"/>
      <c r="K173" s="66">
        <f>G173</f>
        <v>0</v>
      </c>
      <c r="L173" s="78"/>
      <c r="M173" s="53"/>
      <c r="N173" s="96"/>
      <c r="O173" s="97" t="s">
        <v>57</v>
      </c>
      <c r="P173" s="97"/>
      <c r="Q173" s="97"/>
      <c r="R173" s="97" t="str">
        <f>IF(Q173="","",R172-Q173)</f>
        <v/>
      </c>
      <c r="S173" s="101"/>
      <c r="T173" s="97" t="s">
        <v>57</v>
      </c>
      <c r="U173" s="170">
        <f t="shared" si="31"/>
        <v>0</v>
      </c>
      <c r="V173" s="99"/>
      <c r="W173" s="170">
        <f>V173+U173</f>
        <v>0</v>
      </c>
      <c r="X173" s="99"/>
      <c r="Y173" s="170">
        <f t="shared" si="33"/>
        <v>0</v>
      </c>
      <c r="Z173" s="102"/>
      <c r="AA173" s="53"/>
    </row>
    <row r="174" spans="1:27" s="51" customFormat="1" ht="21" customHeight="1" x14ac:dyDescent="0.25">
      <c r="A174" s="52"/>
      <c r="B174" s="79" t="s">
        <v>74</v>
      </c>
      <c r="C174" s="62">
        <f>IF($J$1="January",R166,IF($J$1="February",R167,IF($J$1="March",R168,IF($J$1="April",R169,IF($J$1="May",R170,IF($J$1="June",R171,IF($J$1="July",R172,IF($J$1="August",R173,IF($J$1="August",R173,IF($J$1="September",R174,IF($J$1="October",R175,IF($J$1="November",R176,IF($J$1="December",R177)))))))))))))</f>
        <v>0</v>
      </c>
      <c r="D174" s="53"/>
      <c r="E174" s="53"/>
      <c r="F174" s="71" t="s">
        <v>73</v>
      </c>
      <c r="G174" s="66">
        <f>IF($J$1="January",Y166,IF($J$1="February",Y167,IF($J$1="March",Y168,IF($J$1="April",Y169,IF($J$1="May",Y170,IF($J$1="June",Y171,IF($J$1="July",Y172,IF($J$1="August",Y173,IF($J$1="August",Y173,IF($J$1="September",Y174,IF($J$1="October",Y175,IF($J$1="November",Y176,IF($J$1="December",Y177)))))))))))))</f>
        <v>0</v>
      </c>
      <c r="H174" s="53"/>
      <c r="I174" s="319" t="s">
        <v>69</v>
      </c>
      <c r="J174" s="320"/>
      <c r="K174" s="80">
        <f>K172-K173</f>
        <v>20000</v>
      </c>
      <c r="L174" s="81"/>
      <c r="M174" s="53"/>
      <c r="N174" s="96"/>
      <c r="O174" s="97" t="s">
        <v>62</v>
      </c>
      <c r="P174" s="97"/>
      <c r="Q174" s="97"/>
      <c r="R174" s="97"/>
      <c r="S174" s="101"/>
      <c r="T174" s="97" t="s">
        <v>62</v>
      </c>
      <c r="U174" s="170">
        <f t="shared" si="31"/>
        <v>0</v>
      </c>
      <c r="V174" s="99"/>
      <c r="W174" s="170">
        <f t="shared" si="32"/>
        <v>0</v>
      </c>
      <c r="X174" s="99"/>
      <c r="Y174" s="170">
        <f t="shared" si="33"/>
        <v>0</v>
      </c>
      <c r="Z174" s="102"/>
      <c r="AA174" s="53"/>
    </row>
    <row r="175" spans="1:27" s="51" customFormat="1" ht="21" customHeight="1" x14ac:dyDescent="0.2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69"/>
      <c r="M175" s="53"/>
      <c r="N175" s="96"/>
      <c r="O175" s="97" t="s">
        <v>58</v>
      </c>
      <c r="P175" s="97"/>
      <c r="Q175" s="97"/>
      <c r="R175" s="97"/>
      <c r="S175" s="101"/>
      <c r="T175" s="97" t="s">
        <v>58</v>
      </c>
      <c r="U175" s="170" t="str">
        <f>IF($J$1="October",Y174,"")</f>
        <v/>
      </c>
      <c r="V175" s="99"/>
      <c r="W175" s="170" t="str">
        <f t="shared" si="32"/>
        <v/>
      </c>
      <c r="X175" s="99"/>
      <c r="Y175" s="170" t="str">
        <f t="shared" si="33"/>
        <v/>
      </c>
      <c r="Z175" s="102"/>
      <c r="AA175" s="53"/>
    </row>
    <row r="176" spans="1:27" s="51" customFormat="1" ht="21" customHeight="1" x14ac:dyDescent="0.25">
      <c r="A176" s="52"/>
      <c r="B176" s="308" t="s">
        <v>104</v>
      </c>
      <c r="C176" s="308"/>
      <c r="D176" s="308"/>
      <c r="E176" s="308"/>
      <c r="F176" s="308"/>
      <c r="G176" s="308"/>
      <c r="H176" s="308"/>
      <c r="I176" s="308"/>
      <c r="J176" s="308"/>
      <c r="K176" s="308"/>
      <c r="L176" s="69"/>
      <c r="M176" s="53"/>
      <c r="N176" s="96"/>
      <c r="O176" s="97" t="s">
        <v>63</v>
      </c>
      <c r="P176" s="97"/>
      <c r="Q176" s="97"/>
      <c r="R176" s="97"/>
      <c r="S176" s="101"/>
      <c r="T176" s="97" t="s">
        <v>63</v>
      </c>
      <c r="U176" s="170" t="str">
        <f>IF($J$1="November",Y175,"")</f>
        <v/>
      </c>
      <c r="V176" s="99"/>
      <c r="W176" s="170" t="str">
        <f t="shared" si="32"/>
        <v/>
      </c>
      <c r="X176" s="99"/>
      <c r="Y176" s="170" t="str">
        <f t="shared" si="33"/>
        <v/>
      </c>
      <c r="Z176" s="102"/>
      <c r="AA176" s="53"/>
    </row>
    <row r="177" spans="1:27" s="51" customFormat="1" ht="21" customHeight="1" x14ac:dyDescent="0.25">
      <c r="A177" s="52"/>
      <c r="B177" s="308"/>
      <c r="C177" s="308"/>
      <c r="D177" s="308"/>
      <c r="E177" s="308"/>
      <c r="F177" s="308"/>
      <c r="G177" s="308"/>
      <c r="H177" s="308"/>
      <c r="I177" s="308"/>
      <c r="J177" s="308"/>
      <c r="K177" s="308"/>
      <c r="L177" s="69"/>
      <c r="M177" s="53"/>
      <c r="N177" s="96"/>
      <c r="O177" s="97" t="s">
        <v>64</v>
      </c>
      <c r="P177" s="97"/>
      <c r="Q177" s="97"/>
      <c r="R177" s="97"/>
      <c r="S177" s="101"/>
      <c r="T177" s="97" t="s">
        <v>64</v>
      </c>
      <c r="U177" s="170" t="str">
        <f>IF($J$1="December",Y176,"")</f>
        <v/>
      </c>
      <c r="V177" s="99"/>
      <c r="W177" s="170" t="str">
        <f t="shared" si="32"/>
        <v/>
      </c>
      <c r="X177" s="99"/>
      <c r="Y177" s="170" t="str">
        <f t="shared" si="33"/>
        <v/>
      </c>
      <c r="Z177" s="102"/>
      <c r="AA177" s="53"/>
    </row>
    <row r="178" spans="1:27" s="51" customFormat="1" ht="21" customHeight="1" thickBot="1" x14ac:dyDescent="0.3">
      <c r="A178" s="82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N178" s="103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5"/>
    </row>
    <row r="179" spans="1:27" s="53" customFormat="1" ht="21" customHeight="1" thickBot="1" x14ac:dyDescent="0.3"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 spans="1:27" s="51" customFormat="1" ht="21" customHeight="1" x14ac:dyDescent="0.25">
      <c r="A180" s="321" t="s">
        <v>46</v>
      </c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3"/>
      <c r="M180" s="50"/>
      <c r="N180" s="89"/>
      <c r="O180" s="309" t="s">
        <v>48</v>
      </c>
      <c r="P180" s="310"/>
      <c r="Q180" s="310"/>
      <c r="R180" s="311"/>
      <c r="S180" s="90"/>
      <c r="T180" s="309" t="s">
        <v>49</v>
      </c>
      <c r="U180" s="310"/>
      <c r="V180" s="310"/>
      <c r="W180" s="310"/>
      <c r="X180" s="310"/>
      <c r="Y180" s="311"/>
      <c r="Z180" s="91"/>
      <c r="AA180" s="50"/>
    </row>
    <row r="181" spans="1:27" s="51" customFormat="1" ht="21" customHeight="1" x14ac:dyDescent="0.25">
      <c r="A181" s="52"/>
      <c r="B181" s="53"/>
      <c r="C181" s="312" t="s">
        <v>102</v>
      </c>
      <c r="D181" s="312"/>
      <c r="E181" s="312"/>
      <c r="F181" s="312"/>
      <c r="G181" s="54" t="str">
        <f>$J$1</f>
        <v>March</v>
      </c>
      <c r="H181" s="313">
        <f>$K$1</f>
        <v>2020</v>
      </c>
      <c r="I181" s="313"/>
      <c r="J181" s="53"/>
      <c r="K181" s="55"/>
      <c r="L181" s="56"/>
      <c r="M181" s="55"/>
      <c r="N181" s="92"/>
      <c r="O181" s="93" t="s">
        <v>59</v>
      </c>
      <c r="P181" s="93" t="s">
        <v>6</v>
      </c>
      <c r="Q181" s="93" t="s">
        <v>5</v>
      </c>
      <c r="R181" s="93" t="s">
        <v>60</v>
      </c>
      <c r="S181" s="94"/>
      <c r="T181" s="93" t="s">
        <v>59</v>
      </c>
      <c r="U181" s="93" t="s">
        <v>61</v>
      </c>
      <c r="V181" s="93" t="s">
        <v>23</v>
      </c>
      <c r="W181" s="93" t="s">
        <v>22</v>
      </c>
      <c r="X181" s="93" t="s">
        <v>24</v>
      </c>
      <c r="Y181" s="93" t="s">
        <v>65</v>
      </c>
      <c r="Z181" s="95"/>
      <c r="AA181" s="55"/>
    </row>
    <row r="182" spans="1:27" s="51" customFormat="1" ht="21" customHeight="1" x14ac:dyDescent="0.25">
      <c r="A182" s="52"/>
      <c r="B182" s="53"/>
      <c r="C182" s="53"/>
      <c r="D182" s="58"/>
      <c r="E182" s="58"/>
      <c r="F182" s="58"/>
      <c r="G182" s="58"/>
      <c r="H182" s="58"/>
      <c r="I182" s="53"/>
      <c r="J182" s="59" t="s">
        <v>1</v>
      </c>
      <c r="K182" s="60">
        <v>28000</v>
      </c>
      <c r="L182" s="61"/>
      <c r="M182" s="53"/>
      <c r="N182" s="96"/>
      <c r="O182" s="97" t="s">
        <v>51</v>
      </c>
      <c r="P182" s="97">
        <v>31</v>
      </c>
      <c r="Q182" s="97">
        <v>0</v>
      </c>
      <c r="R182" s="97">
        <v>0</v>
      </c>
      <c r="S182" s="98"/>
      <c r="T182" s="97" t="s">
        <v>51</v>
      </c>
      <c r="U182" s="99">
        <v>7000</v>
      </c>
      <c r="V182" s="99"/>
      <c r="W182" s="99">
        <f>V182+U182</f>
        <v>7000</v>
      </c>
      <c r="X182" s="99">
        <v>3000</v>
      </c>
      <c r="Y182" s="99">
        <f>W182-X182</f>
        <v>4000</v>
      </c>
      <c r="Z182" s="95"/>
      <c r="AA182" s="53"/>
    </row>
    <row r="183" spans="1:27" s="51" customFormat="1" ht="21" customHeight="1" x14ac:dyDescent="0.25">
      <c r="A183" s="52"/>
      <c r="B183" s="53" t="s">
        <v>0</v>
      </c>
      <c r="C183" s="63" t="s">
        <v>158</v>
      </c>
      <c r="D183" s="53"/>
      <c r="E183" s="53"/>
      <c r="F183" s="53"/>
      <c r="G183" s="53"/>
      <c r="H183" s="64"/>
      <c r="I183" s="58"/>
      <c r="J183" s="53"/>
      <c r="K183" s="53"/>
      <c r="L183" s="65"/>
      <c r="M183" s="50"/>
      <c r="N183" s="100"/>
      <c r="O183" s="97" t="s">
        <v>77</v>
      </c>
      <c r="P183" s="97">
        <v>29</v>
      </c>
      <c r="Q183" s="97">
        <v>0</v>
      </c>
      <c r="R183" s="97">
        <f>R182-Q183</f>
        <v>0</v>
      </c>
      <c r="S183" s="101"/>
      <c r="T183" s="97" t="s">
        <v>77</v>
      </c>
      <c r="U183" s="170">
        <f>Y182</f>
        <v>4000</v>
      </c>
      <c r="V183" s="99"/>
      <c r="W183" s="170">
        <f>IF(U183="","",U183+V183)</f>
        <v>4000</v>
      </c>
      <c r="X183" s="99">
        <v>2000</v>
      </c>
      <c r="Y183" s="170">
        <f>IF(W183="","",W183-X183)</f>
        <v>2000</v>
      </c>
      <c r="Z183" s="102"/>
      <c r="AA183" s="50"/>
    </row>
    <row r="184" spans="1:27" s="51" customFormat="1" ht="21" customHeight="1" x14ac:dyDescent="0.25">
      <c r="A184" s="52"/>
      <c r="B184" s="67" t="s">
        <v>47</v>
      </c>
      <c r="C184" s="68"/>
      <c r="D184" s="53"/>
      <c r="E184" s="53"/>
      <c r="F184" s="314" t="s">
        <v>49</v>
      </c>
      <c r="G184" s="314"/>
      <c r="H184" s="53"/>
      <c r="I184" s="314" t="s">
        <v>50</v>
      </c>
      <c r="J184" s="314"/>
      <c r="K184" s="314"/>
      <c r="L184" s="69"/>
      <c r="M184" s="53"/>
      <c r="N184" s="96"/>
      <c r="O184" s="97" t="s">
        <v>52</v>
      </c>
      <c r="P184" s="97"/>
      <c r="Q184" s="97"/>
      <c r="R184" s="97">
        <v>5</v>
      </c>
      <c r="S184" s="101"/>
      <c r="T184" s="97" t="s">
        <v>52</v>
      </c>
      <c r="U184" s="170">
        <f>Y183</f>
        <v>2000</v>
      </c>
      <c r="V184" s="99"/>
      <c r="W184" s="170">
        <f t="shared" ref="W184:W193" si="34">IF(U184="","",U184+V184)</f>
        <v>2000</v>
      </c>
      <c r="X184" s="99"/>
      <c r="Y184" s="170">
        <f t="shared" ref="Y184:Y193" si="35">IF(W184="","",W184-X184)</f>
        <v>2000</v>
      </c>
      <c r="Z184" s="102"/>
      <c r="AA184" s="53"/>
    </row>
    <row r="185" spans="1:27" s="51" customFormat="1" ht="21" customHeight="1" x14ac:dyDescent="0.25">
      <c r="A185" s="52"/>
      <c r="B185" s="53"/>
      <c r="C185" s="53"/>
      <c r="D185" s="53"/>
      <c r="E185" s="53"/>
      <c r="F185" s="53"/>
      <c r="G185" s="53"/>
      <c r="H185" s="70"/>
      <c r="L185" s="57"/>
      <c r="M185" s="53"/>
      <c r="N185" s="96"/>
      <c r="O185" s="97" t="s">
        <v>53</v>
      </c>
      <c r="P185" s="97"/>
      <c r="Q185" s="97"/>
      <c r="R185" s="97" t="str">
        <f>IF(Q185="","",R184-Q185)</f>
        <v/>
      </c>
      <c r="S185" s="101"/>
      <c r="T185" s="97" t="s">
        <v>53</v>
      </c>
      <c r="U185" s="170"/>
      <c r="V185" s="99"/>
      <c r="W185" s="170" t="str">
        <f t="shared" si="34"/>
        <v/>
      </c>
      <c r="X185" s="99"/>
      <c r="Y185" s="170" t="str">
        <f t="shared" si="35"/>
        <v/>
      </c>
      <c r="Z185" s="102"/>
      <c r="AA185" s="53"/>
    </row>
    <row r="186" spans="1:27" s="51" customFormat="1" ht="21" customHeight="1" x14ac:dyDescent="0.25">
      <c r="A186" s="52"/>
      <c r="B186" s="315" t="s">
        <v>48</v>
      </c>
      <c r="C186" s="316"/>
      <c r="D186" s="53"/>
      <c r="E186" s="53"/>
      <c r="F186" s="71" t="s">
        <v>70</v>
      </c>
      <c r="G186" s="66">
        <f>IF($J$1="January",U182,IF($J$1="February",U183,IF($J$1="March",U184,IF($J$1="April",U185,IF($J$1="May",U186,IF($J$1="June",U187,IF($J$1="July",U188,IF($J$1="August",U189,IF($J$1="August",U189,IF($J$1="September",U190,IF($J$1="October",U191,IF($J$1="November",U192,IF($J$1="December",U193)))))))))))))</f>
        <v>2000</v>
      </c>
      <c r="H186" s="70"/>
      <c r="I186" s="72">
        <f>IF(C190&gt;0,$K$2,C188)</f>
        <v>31</v>
      </c>
      <c r="J186" s="73" t="s">
        <v>67</v>
      </c>
      <c r="K186" s="74">
        <f>K182/$K$2*I186</f>
        <v>28000</v>
      </c>
      <c r="L186" s="75"/>
      <c r="M186" s="53"/>
      <c r="N186" s="96"/>
      <c r="O186" s="97" t="s">
        <v>54</v>
      </c>
      <c r="P186" s="97"/>
      <c r="Q186" s="97"/>
      <c r="R186" s="97">
        <v>0</v>
      </c>
      <c r="S186" s="101"/>
      <c r="T186" s="97" t="s">
        <v>54</v>
      </c>
      <c r="U186" s="170"/>
      <c r="V186" s="99"/>
      <c r="W186" s="170" t="str">
        <f t="shared" si="34"/>
        <v/>
      </c>
      <c r="X186" s="99"/>
      <c r="Y186" s="170" t="str">
        <f t="shared" si="35"/>
        <v/>
      </c>
      <c r="Z186" s="102"/>
      <c r="AA186" s="53"/>
    </row>
    <row r="187" spans="1:27" s="51" customFormat="1" ht="21" customHeight="1" x14ac:dyDescent="0.25">
      <c r="A187" s="52"/>
      <c r="B187" s="62"/>
      <c r="C187" s="62"/>
      <c r="D187" s="53"/>
      <c r="E187" s="53"/>
      <c r="F187" s="71" t="s">
        <v>23</v>
      </c>
      <c r="G187" s="66">
        <f>IF($J$1="January",V182,IF($J$1="February",V183,IF($J$1="March",V184,IF($J$1="April",V185,IF($J$1="May",V186,IF($J$1="June",V187,IF($J$1="July",V188,IF($J$1="August",V189,IF($J$1="August",V189,IF($J$1="September",V190,IF($J$1="October",V191,IF($J$1="November",V192,IF($J$1="December",V193)))))))))))))</f>
        <v>0</v>
      </c>
      <c r="H187" s="70"/>
      <c r="I187" s="72">
        <v>38</v>
      </c>
      <c r="J187" s="73" t="s">
        <v>68</v>
      </c>
      <c r="K187" s="76">
        <f>K182/$K$2/7*I187</f>
        <v>4903.2258064516127</v>
      </c>
      <c r="L187" s="77"/>
      <c r="M187" s="53"/>
      <c r="N187" s="96"/>
      <c r="O187" s="97" t="s">
        <v>55</v>
      </c>
      <c r="P187" s="97"/>
      <c r="Q187" s="97"/>
      <c r="R187" s="97">
        <v>0</v>
      </c>
      <c r="S187" s="101"/>
      <c r="T187" s="97" t="s">
        <v>55</v>
      </c>
      <c r="U187" s="170"/>
      <c r="V187" s="99"/>
      <c r="W187" s="170" t="str">
        <f t="shared" si="34"/>
        <v/>
      </c>
      <c r="X187" s="99"/>
      <c r="Y187" s="170" t="str">
        <f t="shared" si="35"/>
        <v/>
      </c>
      <c r="Z187" s="102"/>
      <c r="AA187" s="53"/>
    </row>
    <row r="188" spans="1:27" s="51" customFormat="1" ht="21" customHeight="1" x14ac:dyDescent="0.25">
      <c r="A188" s="52"/>
      <c r="B188" s="71" t="s">
        <v>6</v>
      </c>
      <c r="C188" s="62">
        <f>IF($J$1="January",P182,IF($J$1="February",P183,IF($J$1="March",P184,IF($J$1="April",P185,IF($J$1="May",P186,IF($J$1="June",P187,IF($J$1="July",P188,IF($J$1="August",P189,IF($J$1="August",P189,IF($J$1="September",P190,IF($J$1="October",P191,IF($J$1="November",P192,IF($J$1="December",P193)))))))))))))</f>
        <v>0</v>
      </c>
      <c r="D188" s="53"/>
      <c r="E188" s="53"/>
      <c r="F188" s="71" t="s">
        <v>71</v>
      </c>
      <c r="G188" s="66">
        <f>IF($J$1="January",W182,IF($J$1="February",W183,IF($J$1="March",W184,IF($J$1="April",W185,IF($J$1="May",W186,IF($J$1="June",W187,IF($J$1="July",W188,IF($J$1="August",W189,IF($J$1="August",W189,IF($J$1="September",W190,IF($J$1="October",W191,IF($J$1="November",W192,IF($J$1="December",W193)))))))))))))</f>
        <v>2000</v>
      </c>
      <c r="H188" s="70"/>
      <c r="I188" s="317" t="s">
        <v>75</v>
      </c>
      <c r="J188" s="318"/>
      <c r="K188" s="76">
        <f>K186+K187</f>
        <v>32903.225806451614</v>
      </c>
      <c r="L188" s="77"/>
      <c r="M188" s="53"/>
      <c r="N188" s="96"/>
      <c r="O188" s="97" t="s">
        <v>56</v>
      </c>
      <c r="P188" s="97"/>
      <c r="Q188" s="97"/>
      <c r="R188" s="97">
        <v>0</v>
      </c>
      <c r="S188" s="101"/>
      <c r="T188" s="97" t="s">
        <v>56</v>
      </c>
      <c r="U188" s="170"/>
      <c r="V188" s="99"/>
      <c r="W188" s="170" t="str">
        <f t="shared" si="34"/>
        <v/>
      </c>
      <c r="X188" s="99"/>
      <c r="Y188" s="170" t="str">
        <f t="shared" si="35"/>
        <v/>
      </c>
      <c r="Z188" s="102"/>
      <c r="AA188" s="53"/>
    </row>
    <row r="189" spans="1:27" s="51" customFormat="1" ht="21" customHeight="1" x14ac:dyDescent="0.25">
      <c r="A189" s="52"/>
      <c r="B189" s="71" t="s">
        <v>5</v>
      </c>
      <c r="C189" s="62">
        <f>IF($J$1="January",Q182,IF($J$1="February",Q183,IF($J$1="March",Q184,IF($J$1="April",Q185,IF($J$1="May",Q186,IF($J$1="June",Q187,IF($J$1="July",Q188,IF($J$1="August",Q189,IF($J$1="August",Q189,IF($J$1="September",Q190,IF($J$1="October",Q191,IF($J$1="November",Q192,IF($J$1="December",Q193)))))))))))))</f>
        <v>0</v>
      </c>
      <c r="D189" s="53"/>
      <c r="E189" s="53"/>
      <c r="F189" s="71" t="s">
        <v>24</v>
      </c>
      <c r="G189" s="66">
        <f>IF($J$1="January",X182,IF($J$1="February",X183,IF($J$1="March",X184,IF($J$1="April",X185,IF($J$1="May",X186,IF($J$1="June",X187,IF($J$1="July",X188,IF($J$1="August",X189,IF($J$1="August",X189,IF($J$1="September",X190,IF($J$1="October",X191,IF($J$1="November",X192,IF($J$1="December",X193)))))))))))))</f>
        <v>0</v>
      </c>
      <c r="H189" s="70"/>
      <c r="I189" s="317" t="s">
        <v>76</v>
      </c>
      <c r="J189" s="318"/>
      <c r="K189" s="66">
        <f>G189</f>
        <v>0</v>
      </c>
      <c r="L189" s="78"/>
      <c r="M189" s="53"/>
      <c r="N189" s="96"/>
      <c r="O189" s="97" t="s">
        <v>57</v>
      </c>
      <c r="P189" s="97"/>
      <c r="Q189" s="97"/>
      <c r="R189" s="97">
        <v>0</v>
      </c>
      <c r="S189" s="101"/>
      <c r="T189" s="97" t="s">
        <v>57</v>
      </c>
      <c r="U189" s="170"/>
      <c r="V189" s="99"/>
      <c r="W189" s="170" t="str">
        <f t="shared" si="34"/>
        <v/>
      </c>
      <c r="X189" s="99"/>
      <c r="Y189" s="170" t="str">
        <f t="shared" si="35"/>
        <v/>
      </c>
      <c r="Z189" s="102"/>
      <c r="AA189" s="53"/>
    </row>
    <row r="190" spans="1:27" s="51" customFormat="1" ht="21" customHeight="1" x14ac:dyDescent="0.25">
      <c r="A190" s="52"/>
      <c r="B190" s="79" t="s">
        <v>74</v>
      </c>
      <c r="C190" s="62">
        <f>IF($J$1="January",R182,IF($J$1="February",R183,IF($J$1="March",R184,IF($J$1="April",R185,IF($J$1="May",R186,IF($J$1="June",R187,IF($J$1="July",R188,IF($J$1="August",R189,IF($J$1="August",R189,IF($J$1="September",R190,IF($J$1="October",R191,IF($J$1="November",R192,IF($J$1="December",R193)))))))))))))</f>
        <v>5</v>
      </c>
      <c r="D190" s="53"/>
      <c r="E190" s="53"/>
      <c r="F190" s="71" t="s">
        <v>73</v>
      </c>
      <c r="G190" s="66">
        <f>IF($J$1="January",Y182,IF($J$1="February",Y183,IF($J$1="March",Y184,IF($J$1="April",Y185,IF($J$1="May",Y186,IF($J$1="June",Y187,IF($J$1="July",Y188,IF($J$1="August",Y189,IF($J$1="August",Y189,IF($J$1="September",Y190,IF($J$1="October",Y191,IF($J$1="November",Y192,IF($J$1="December",Y193)))))))))))))</f>
        <v>2000</v>
      </c>
      <c r="H190" s="53"/>
      <c r="I190" s="319" t="s">
        <v>69</v>
      </c>
      <c r="J190" s="320"/>
      <c r="K190" s="80">
        <f>K188-K189</f>
        <v>32903.225806451614</v>
      </c>
      <c r="L190" s="81"/>
      <c r="M190" s="53"/>
      <c r="N190" s="96"/>
      <c r="O190" s="97" t="s">
        <v>62</v>
      </c>
      <c r="P190" s="97"/>
      <c r="Q190" s="97"/>
      <c r="R190" s="97">
        <v>0</v>
      </c>
      <c r="S190" s="101"/>
      <c r="T190" s="97" t="s">
        <v>62</v>
      </c>
      <c r="U190" s="170"/>
      <c r="V190" s="99"/>
      <c r="W190" s="170" t="str">
        <f t="shared" si="34"/>
        <v/>
      </c>
      <c r="X190" s="99"/>
      <c r="Y190" s="170" t="str">
        <f t="shared" si="35"/>
        <v/>
      </c>
      <c r="Z190" s="102"/>
      <c r="AA190" s="53"/>
    </row>
    <row r="191" spans="1:27" s="51" customFormat="1" ht="21" customHeight="1" x14ac:dyDescent="0.25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184"/>
      <c r="L191" s="69"/>
      <c r="M191" s="53"/>
      <c r="N191" s="96"/>
      <c r="O191" s="97" t="s">
        <v>58</v>
      </c>
      <c r="P191" s="97"/>
      <c r="Q191" s="97"/>
      <c r="R191" s="97">
        <v>0</v>
      </c>
      <c r="S191" s="101"/>
      <c r="T191" s="97" t="s">
        <v>58</v>
      </c>
      <c r="U191" s="170"/>
      <c r="V191" s="99"/>
      <c r="W191" s="170" t="str">
        <f t="shared" si="34"/>
        <v/>
      </c>
      <c r="X191" s="99"/>
      <c r="Y191" s="170" t="str">
        <f t="shared" si="35"/>
        <v/>
      </c>
      <c r="Z191" s="102"/>
      <c r="AA191" s="53"/>
    </row>
    <row r="192" spans="1:27" s="51" customFormat="1" ht="21" customHeight="1" x14ac:dyDescent="0.25">
      <c r="A192" s="52"/>
      <c r="B192" s="308" t="s">
        <v>104</v>
      </c>
      <c r="C192" s="308"/>
      <c r="D192" s="308"/>
      <c r="E192" s="308"/>
      <c r="F192" s="308"/>
      <c r="G192" s="308"/>
      <c r="H192" s="308"/>
      <c r="I192" s="308"/>
      <c r="J192" s="308"/>
      <c r="K192" s="308"/>
      <c r="L192" s="69"/>
      <c r="M192" s="53"/>
      <c r="N192" s="96"/>
      <c r="O192" s="97" t="s">
        <v>63</v>
      </c>
      <c r="P192" s="97"/>
      <c r="Q192" s="97"/>
      <c r="R192" s="97">
        <v>0</v>
      </c>
      <c r="S192" s="101"/>
      <c r="T192" s="97" t="s">
        <v>63</v>
      </c>
      <c r="U192" s="170"/>
      <c r="V192" s="99"/>
      <c r="W192" s="170" t="str">
        <f t="shared" si="34"/>
        <v/>
      </c>
      <c r="X192" s="99"/>
      <c r="Y192" s="170" t="str">
        <f t="shared" si="35"/>
        <v/>
      </c>
      <c r="Z192" s="102"/>
      <c r="AA192" s="53"/>
    </row>
    <row r="193" spans="1:27" s="51" customFormat="1" ht="21" customHeight="1" x14ac:dyDescent="0.25">
      <c r="A193" s="52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69"/>
      <c r="M193" s="53"/>
      <c r="N193" s="96"/>
      <c r="O193" s="97" t="s">
        <v>64</v>
      </c>
      <c r="P193" s="97"/>
      <c r="Q193" s="97"/>
      <c r="R193" s="97">
        <v>0</v>
      </c>
      <c r="S193" s="101"/>
      <c r="T193" s="97" t="s">
        <v>64</v>
      </c>
      <c r="U193" s="170"/>
      <c r="V193" s="99"/>
      <c r="W193" s="170" t="str">
        <f t="shared" si="34"/>
        <v/>
      </c>
      <c r="X193" s="99"/>
      <c r="Y193" s="170" t="str">
        <f t="shared" si="35"/>
        <v/>
      </c>
      <c r="Z193" s="102"/>
      <c r="AA193" s="53"/>
    </row>
    <row r="194" spans="1:27" s="51" customFormat="1" ht="21" customHeight="1" thickBot="1" x14ac:dyDescent="0.3">
      <c r="A194" s="82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N194" s="103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5"/>
    </row>
    <row r="195" spans="1:27" s="53" customFormat="1" ht="21" customHeight="1" thickBot="1" x14ac:dyDescent="0.3"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 spans="1:27" s="51" customFormat="1" ht="21" customHeight="1" x14ac:dyDescent="0.25">
      <c r="A196" s="321" t="s">
        <v>46</v>
      </c>
      <c r="B196" s="322"/>
      <c r="C196" s="322"/>
      <c r="D196" s="322"/>
      <c r="E196" s="322"/>
      <c r="F196" s="322"/>
      <c r="G196" s="322"/>
      <c r="H196" s="322"/>
      <c r="I196" s="322"/>
      <c r="J196" s="322"/>
      <c r="K196" s="322"/>
      <c r="L196" s="323"/>
      <c r="M196" s="50"/>
      <c r="N196" s="89"/>
      <c r="O196" s="309" t="s">
        <v>48</v>
      </c>
      <c r="P196" s="310"/>
      <c r="Q196" s="310"/>
      <c r="R196" s="311"/>
      <c r="S196" s="90"/>
      <c r="T196" s="309" t="s">
        <v>49</v>
      </c>
      <c r="U196" s="310"/>
      <c r="V196" s="310"/>
      <c r="W196" s="310"/>
      <c r="X196" s="310"/>
      <c r="Y196" s="311"/>
      <c r="Z196" s="88"/>
    </row>
    <row r="197" spans="1:27" s="51" customFormat="1" ht="21" customHeight="1" x14ac:dyDescent="0.25">
      <c r="A197" s="52"/>
      <c r="B197" s="53"/>
      <c r="C197" s="312" t="s">
        <v>102</v>
      </c>
      <c r="D197" s="312"/>
      <c r="E197" s="312"/>
      <c r="F197" s="312"/>
      <c r="G197" s="54" t="str">
        <f>$J$1</f>
        <v>March</v>
      </c>
      <c r="H197" s="313">
        <f>$K$1</f>
        <v>2020</v>
      </c>
      <c r="I197" s="313"/>
      <c r="J197" s="53"/>
      <c r="K197" s="55"/>
      <c r="L197" s="56"/>
      <c r="M197" s="55"/>
      <c r="N197" s="92"/>
      <c r="O197" s="93" t="s">
        <v>59</v>
      </c>
      <c r="P197" s="93" t="s">
        <v>6</v>
      </c>
      <c r="Q197" s="93" t="s">
        <v>5</v>
      </c>
      <c r="R197" s="93" t="s">
        <v>60</v>
      </c>
      <c r="S197" s="94"/>
      <c r="T197" s="93" t="s">
        <v>59</v>
      </c>
      <c r="U197" s="93" t="s">
        <v>61</v>
      </c>
      <c r="V197" s="93" t="s">
        <v>23</v>
      </c>
      <c r="W197" s="93" t="s">
        <v>22</v>
      </c>
      <c r="X197" s="93" t="s">
        <v>24</v>
      </c>
      <c r="Y197" s="93" t="s">
        <v>65</v>
      </c>
      <c r="Z197" s="88"/>
    </row>
    <row r="198" spans="1:27" s="51" customFormat="1" ht="21" customHeight="1" x14ac:dyDescent="0.25">
      <c r="A198" s="52"/>
      <c r="B198" s="53"/>
      <c r="C198" s="53"/>
      <c r="D198" s="58"/>
      <c r="E198" s="58"/>
      <c r="F198" s="58"/>
      <c r="G198" s="58"/>
      <c r="H198" s="58"/>
      <c r="I198" s="53"/>
      <c r="J198" s="59" t="s">
        <v>1</v>
      </c>
      <c r="K198" s="60">
        <v>700</v>
      </c>
      <c r="L198" s="61"/>
      <c r="M198" s="53"/>
      <c r="N198" s="96"/>
      <c r="O198" s="97" t="s">
        <v>51</v>
      </c>
      <c r="P198" s="97">
        <v>30</v>
      </c>
      <c r="Q198" s="97">
        <v>0</v>
      </c>
      <c r="R198" s="97">
        <v>0</v>
      </c>
      <c r="S198" s="98"/>
      <c r="T198" s="97" t="s">
        <v>51</v>
      </c>
      <c r="U198" s="99"/>
      <c r="V198" s="99"/>
      <c r="W198" s="99">
        <f>V198+U198</f>
        <v>0</v>
      </c>
      <c r="X198" s="99"/>
      <c r="Y198" s="99">
        <f>W198-X198</f>
        <v>0</v>
      </c>
      <c r="Z198" s="88"/>
    </row>
    <row r="199" spans="1:27" s="51" customFormat="1" ht="21" customHeight="1" x14ac:dyDescent="0.25">
      <c r="A199" s="52"/>
      <c r="B199" s="53" t="s">
        <v>0</v>
      </c>
      <c r="C199" s="63" t="s">
        <v>160</v>
      </c>
      <c r="D199" s="53"/>
      <c r="E199" s="53"/>
      <c r="F199" s="53"/>
      <c r="G199" s="53"/>
      <c r="H199" s="64"/>
      <c r="I199" s="58"/>
      <c r="J199" s="53"/>
      <c r="K199" s="53"/>
      <c r="L199" s="65"/>
      <c r="M199" s="50"/>
      <c r="N199" s="100"/>
      <c r="O199" s="97" t="s">
        <v>77</v>
      </c>
      <c r="P199" s="97">
        <v>29</v>
      </c>
      <c r="Q199" s="97">
        <v>0</v>
      </c>
      <c r="R199" s="97">
        <v>0</v>
      </c>
      <c r="S199" s="101"/>
      <c r="T199" s="97" t="s">
        <v>77</v>
      </c>
      <c r="U199" s="170">
        <f>IF($J$1="April",Y198,Y198)</f>
        <v>0</v>
      </c>
      <c r="V199" s="99"/>
      <c r="W199" s="99">
        <f>V199+U199</f>
        <v>0</v>
      </c>
      <c r="X199" s="99"/>
      <c r="Y199" s="170">
        <f>IF(W199="","",W199-X199)</f>
        <v>0</v>
      </c>
      <c r="Z199" s="88"/>
    </row>
    <row r="200" spans="1:27" s="51" customFormat="1" ht="21" customHeight="1" x14ac:dyDescent="0.25">
      <c r="A200" s="52"/>
      <c r="B200" s="67" t="s">
        <v>47</v>
      </c>
      <c r="C200" s="85"/>
      <c r="D200" s="53"/>
      <c r="E200" s="53"/>
      <c r="F200" s="314" t="s">
        <v>49</v>
      </c>
      <c r="G200" s="314"/>
      <c r="H200" s="53"/>
      <c r="I200" s="314" t="s">
        <v>50</v>
      </c>
      <c r="J200" s="314"/>
      <c r="K200" s="314"/>
      <c r="L200" s="69"/>
      <c r="M200" s="53"/>
      <c r="N200" s="96"/>
      <c r="O200" s="97" t="s">
        <v>52</v>
      </c>
      <c r="P200" s="97">
        <v>21</v>
      </c>
      <c r="Q200" s="97"/>
      <c r="R200" s="97" t="str">
        <f>IF(Q200="","",R199-Q200)</f>
        <v/>
      </c>
      <c r="S200" s="101"/>
      <c r="T200" s="97" t="s">
        <v>52</v>
      </c>
      <c r="U200" s="170">
        <f>IF($J$1="April",Y199,Y199)</f>
        <v>0</v>
      </c>
      <c r="V200" s="99"/>
      <c r="W200" s="99">
        <f>V200+U200</f>
        <v>0</v>
      </c>
      <c r="X200" s="99"/>
      <c r="Y200" s="170">
        <f t="shared" ref="Y200:Y209" si="36">IF(W200="","",W200-X200)</f>
        <v>0</v>
      </c>
      <c r="Z200" s="88"/>
    </row>
    <row r="201" spans="1:27" s="51" customFormat="1" ht="21" customHeight="1" x14ac:dyDescent="0.25">
      <c r="A201" s="52"/>
      <c r="B201" s="53"/>
      <c r="C201" s="53"/>
      <c r="D201" s="53"/>
      <c r="E201" s="53"/>
      <c r="F201" s="53"/>
      <c r="G201" s="53"/>
      <c r="H201" s="70"/>
      <c r="L201" s="57"/>
      <c r="M201" s="53"/>
      <c r="N201" s="96"/>
      <c r="O201" s="97" t="s">
        <v>53</v>
      </c>
      <c r="P201" s="97"/>
      <c r="Q201" s="97"/>
      <c r="R201" s="97">
        <v>0</v>
      </c>
      <c r="S201" s="101"/>
      <c r="T201" s="97" t="s">
        <v>53</v>
      </c>
      <c r="U201" s="170">
        <f>IF($J$1="April",Y200,Y200)</f>
        <v>0</v>
      </c>
      <c r="V201" s="99"/>
      <c r="W201" s="99">
        <f>V201+U201</f>
        <v>0</v>
      </c>
      <c r="X201" s="99"/>
      <c r="Y201" s="170">
        <f t="shared" si="36"/>
        <v>0</v>
      </c>
      <c r="Z201" s="88"/>
    </row>
    <row r="202" spans="1:27" s="51" customFormat="1" ht="21" customHeight="1" x14ac:dyDescent="0.25">
      <c r="A202" s="52"/>
      <c r="B202" s="315" t="s">
        <v>48</v>
      </c>
      <c r="C202" s="316"/>
      <c r="D202" s="53"/>
      <c r="E202" s="53"/>
      <c r="F202" s="71" t="s">
        <v>70</v>
      </c>
      <c r="G202" s="66">
        <f>IF($J$1="January",U198,IF($J$1="February",U199,IF($J$1="March",U200,IF($J$1="April",U201,IF($J$1="May",U202,IF($J$1="June",U203,IF($J$1="July",U204,IF($J$1="August",U205,IF($J$1="August",U205,IF($J$1="September",U206,IF($J$1="October",U207,IF($J$1="November",U208,IF($J$1="December",U209)))))))))))))</f>
        <v>0</v>
      </c>
      <c r="H202" s="70"/>
      <c r="I202" s="72">
        <v>21</v>
      </c>
      <c r="J202" s="73" t="s">
        <v>67</v>
      </c>
      <c r="K202" s="74">
        <f>K198*I202</f>
        <v>14700</v>
      </c>
      <c r="L202" s="75"/>
      <c r="M202" s="53"/>
      <c r="N202" s="96"/>
      <c r="O202" s="97" t="s">
        <v>54</v>
      </c>
      <c r="P202" s="97"/>
      <c r="Q202" s="97"/>
      <c r="R202" s="97">
        <v>0</v>
      </c>
      <c r="S202" s="101"/>
      <c r="T202" s="97" t="s">
        <v>54</v>
      </c>
      <c r="U202" s="170">
        <f>IF($J$1="May",Y201,Y201)</f>
        <v>0</v>
      </c>
      <c r="V202" s="99"/>
      <c r="W202" s="170">
        <f>V202</f>
        <v>0</v>
      </c>
      <c r="X202" s="99"/>
      <c r="Y202" s="170">
        <f t="shared" si="36"/>
        <v>0</v>
      </c>
      <c r="Z202" s="88"/>
    </row>
    <row r="203" spans="1:27" s="51" customFormat="1" ht="21" customHeight="1" x14ac:dyDescent="0.25">
      <c r="A203" s="52"/>
      <c r="B203" s="62"/>
      <c r="C203" s="62"/>
      <c r="D203" s="53"/>
      <c r="E203" s="53"/>
      <c r="F203" s="71" t="s">
        <v>23</v>
      </c>
      <c r="G203" s="66">
        <f>IF($J$1="January",V198,IF($J$1="February",V199,IF($J$1="March",V200,IF($J$1="April",V201,IF($J$1="May",V202,IF($J$1="June",V203,IF($J$1="July",V204,IF($J$1="August",V205,IF($J$1="August",V205,IF($J$1="September",V206,IF($J$1="October",V207,IF($J$1="November",V208,IF($J$1="December",V209)))))))))))))</f>
        <v>0</v>
      </c>
      <c r="H203" s="70"/>
      <c r="I203" s="115">
        <v>50</v>
      </c>
      <c r="J203" s="73" t="s">
        <v>68</v>
      </c>
      <c r="K203" s="76">
        <f>K198/8*I203</f>
        <v>4375</v>
      </c>
      <c r="L203" s="77"/>
      <c r="M203" s="53"/>
      <c r="N203" s="96"/>
      <c r="O203" s="97" t="s">
        <v>55</v>
      </c>
      <c r="P203" s="97"/>
      <c r="Q203" s="97"/>
      <c r="R203" s="97">
        <v>0</v>
      </c>
      <c r="S203" s="101"/>
      <c r="T203" s="97" t="s">
        <v>55</v>
      </c>
      <c r="U203" s="170" t="str">
        <f>IF($J$1="June",Y202,"")</f>
        <v/>
      </c>
      <c r="V203" s="99"/>
      <c r="W203" s="170" t="str">
        <f t="shared" ref="W203:W209" si="37">IF(U203="","",U203+V203)</f>
        <v/>
      </c>
      <c r="X203" s="99"/>
      <c r="Y203" s="170" t="str">
        <f t="shared" si="36"/>
        <v/>
      </c>
      <c r="Z203" s="88"/>
    </row>
    <row r="204" spans="1:27" s="51" customFormat="1" ht="21" customHeight="1" x14ac:dyDescent="0.25">
      <c r="A204" s="52"/>
      <c r="B204" s="71" t="s">
        <v>6</v>
      </c>
      <c r="C204" s="62">
        <f>IF($J$1="January",P198,IF($J$1="February",P199,IF($J$1="March",P200,IF($J$1="April",P201,IF($J$1="May",P202,IF($J$1="June",P203,IF($J$1="July",P204,IF($J$1="August",P205,IF($J$1="August",P205,IF($J$1="September",P206,IF($J$1="October",P207,IF($J$1="November",P208,IF($J$1="December",P209)))))))))))))</f>
        <v>21</v>
      </c>
      <c r="D204" s="53"/>
      <c r="E204" s="53"/>
      <c r="F204" s="71" t="s">
        <v>71</v>
      </c>
      <c r="G204" s="66">
        <f>IF($J$1="January",W198,IF($J$1="February",W199,IF($J$1="March",W200,IF($J$1="April",W201,IF($J$1="May",W202,IF($J$1="June",W203,IF($J$1="July",W204,IF($J$1="August",W205,IF($J$1="August",W205,IF($J$1="September",W206,IF($J$1="October",W207,IF($J$1="November",W208,IF($J$1="December",W209)))))))))))))</f>
        <v>0</v>
      </c>
      <c r="H204" s="70"/>
      <c r="I204" s="317" t="s">
        <v>75</v>
      </c>
      <c r="J204" s="318"/>
      <c r="K204" s="76">
        <f>K202+K203</f>
        <v>19075</v>
      </c>
      <c r="L204" s="77"/>
      <c r="M204" s="53"/>
      <c r="N204" s="96"/>
      <c r="O204" s="97" t="s">
        <v>56</v>
      </c>
      <c r="P204" s="97"/>
      <c r="Q204" s="97"/>
      <c r="R204" s="97">
        <v>0</v>
      </c>
      <c r="S204" s="101"/>
      <c r="T204" s="97" t="s">
        <v>56</v>
      </c>
      <c r="U204" s="170" t="str">
        <f>Y203</f>
        <v/>
      </c>
      <c r="V204" s="99"/>
      <c r="W204" s="170">
        <f>V204</f>
        <v>0</v>
      </c>
      <c r="X204" s="99"/>
      <c r="Y204" s="170">
        <f t="shared" si="36"/>
        <v>0</v>
      </c>
      <c r="Z204" s="88"/>
    </row>
    <row r="205" spans="1:27" s="51" customFormat="1" ht="21" customHeight="1" x14ac:dyDescent="0.25">
      <c r="A205" s="52"/>
      <c r="B205" s="71" t="s">
        <v>5</v>
      </c>
      <c r="C205" s="62">
        <f>IF($J$1="January",Q198,IF($J$1="February",Q199,IF($J$1="March",Q200,IF($J$1="April",Q201,IF($J$1="May",Q202,IF($J$1="June",Q203,IF($J$1="July",Q204,IF($J$1="August",Q205,IF($J$1="August",Q205,IF($J$1="September",Q206,IF($J$1="October",Q207,IF($J$1="November",Q208,IF($J$1="December",Q209)))))))))))))</f>
        <v>0</v>
      </c>
      <c r="D205" s="53"/>
      <c r="E205" s="53"/>
      <c r="F205" s="71" t="s">
        <v>24</v>
      </c>
      <c r="G205" s="66">
        <f>IF($J$1="January",X198,IF($J$1="February",X199,IF($J$1="March",X200,IF($J$1="April",X201,IF($J$1="May",X202,IF($J$1="June",X203,IF($J$1="July",X204,IF($J$1="August",X205,IF($J$1="August",X205,IF($J$1="September",X206,IF($J$1="October",X207,IF($J$1="November",X208,IF($J$1="December",X209)))))))))))))</f>
        <v>0</v>
      </c>
      <c r="H205" s="70"/>
      <c r="I205" s="317" t="s">
        <v>76</v>
      </c>
      <c r="J205" s="318"/>
      <c r="K205" s="66">
        <f>G205</f>
        <v>0</v>
      </c>
      <c r="L205" s="78"/>
      <c r="M205" s="53"/>
      <c r="N205" s="96"/>
      <c r="O205" s="97" t="s">
        <v>57</v>
      </c>
      <c r="P205" s="97"/>
      <c r="Q205" s="97"/>
      <c r="R205" s="97">
        <v>0</v>
      </c>
      <c r="S205" s="101"/>
      <c r="T205" s="97" t="s">
        <v>57</v>
      </c>
      <c r="U205" s="170">
        <f>Y204</f>
        <v>0</v>
      </c>
      <c r="V205" s="99"/>
      <c r="W205" s="170">
        <f t="shared" si="37"/>
        <v>0</v>
      </c>
      <c r="X205" s="99"/>
      <c r="Y205" s="170">
        <f t="shared" si="36"/>
        <v>0</v>
      </c>
      <c r="Z205" s="88"/>
    </row>
    <row r="206" spans="1:27" s="51" customFormat="1" ht="21" customHeight="1" x14ac:dyDescent="0.25">
      <c r="A206" s="52"/>
      <c r="B206" s="79" t="s">
        <v>74</v>
      </c>
      <c r="C206" s="62" t="str">
        <f>IF($J$1="January",R198,IF($J$1="February",R199,IF($J$1="March",R200,IF($J$1="April",R201,IF($J$1="May",R202,IF($J$1="June",R203,IF($J$1="July",R204,IF($J$1="August",R205,IF($J$1="August",R205,IF($J$1="September",R206,IF($J$1="October",R207,IF($J$1="November",R208,IF($J$1="December",R209)))))))))))))</f>
        <v/>
      </c>
      <c r="D206" s="53"/>
      <c r="E206" s="53"/>
      <c r="F206" s="71" t="s">
        <v>73</v>
      </c>
      <c r="G206" s="66">
        <f>IF($J$1="January",Y198,IF($J$1="February",Y199,IF($J$1="March",Y200,IF($J$1="April",Y201,IF($J$1="May",Y202,IF($J$1="June",Y203,IF($J$1="July",Y204,IF($J$1="August",Y205,IF($J$1="August",Y205,IF($J$1="September",Y206,IF($J$1="October",Y207,IF($J$1="November",Y208,IF($J$1="December",Y209)))))))))))))</f>
        <v>0</v>
      </c>
      <c r="H206" s="53"/>
      <c r="I206" s="319" t="s">
        <v>69</v>
      </c>
      <c r="J206" s="320"/>
      <c r="K206" s="80">
        <f>K204-K205</f>
        <v>19075</v>
      </c>
      <c r="L206" s="81"/>
      <c r="M206" s="53"/>
      <c r="N206" s="96"/>
      <c r="O206" s="97" t="s">
        <v>62</v>
      </c>
      <c r="P206" s="97"/>
      <c r="Q206" s="97"/>
      <c r="R206" s="97">
        <v>0</v>
      </c>
      <c r="S206" s="101"/>
      <c r="T206" s="97" t="s">
        <v>62</v>
      </c>
      <c r="U206" s="170">
        <f>Y205</f>
        <v>0</v>
      </c>
      <c r="V206" s="99"/>
      <c r="W206" s="170">
        <f t="shared" si="37"/>
        <v>0</v>
      </c>
      <c r="X206" s="99"/>
      <c r="Y206" s="170">
        <f t="shared" si="36"/>
        <v>0</v>
      </c>
      <c r="Z206" s="88"/>
    </row>
    <row r="207" spans="1:27" s="51" customFormat="1" ht="21" customHeight="1" x14ac:dyDescent="0.25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69"/>
      <c r="M207" s="53"/>
      <c r="N207" s="96"/>
      <c r="O207" s="97" t="s">
        <v>58</v>
      </c>
      <c r="P207" s="97"/>
      <c r="Q207" s="97"/>
      <c r="R207" s="97">
        <v>0</v>
      </c>
      <c r="S207" s="101"/>
      <c r="T207" s="97" t="s">
        <v>58</v>
      </c>
      <c r="U207" s="170">
        <f>Y206</f>
        <v>0</v>
      </c>
      <c r="V207" s="99"/>
      <c r="W207" s="170">
        <f t="shared" si="37"/>
        <v>0</v>
      </c>
      <c r="X207" s="99"/>
      <c r="Y207" s="170">
        <f t="shared" si="36"/>
        <v>0</v>
      </c>
      <c r="Z207" s="88"/>
    </row>
    <row r="208" spans="1:27" s="51" customFormat="1" ht="21" customHeight="1" x14ac:dyDescent="0.25">
      <c r="A208" s="52"/>
      <c r="B208" s="308" t="s">
        <v>104</v>
      </c>
      <c r="C208" s="308"/>
      <c r="D208" s="308"/>
      <c r="E208" s="308"/>
      <c r="F208" s="308"/>
      <c r="G208" s="308"/>
      <c r="H208" s="308"/>
      <c r="I208" s="308"/>
      <c r="J208" s="308"/>
      <c r="K208" s="308"/>
      <c r="L208" s="69"/>
      <c r="M208" s="53"/>
      <c r="N208" s="96"/>
      <c r="O208" s="97" t="s">
        <v>63</v>
      </c>
      <c r="P208" s="97"/>
      <c r="Q208" s="97"/>
      <c r="R208" s="97">
        <v>0</v>
      </c>
      <c r="S208" s="101"/>
      <c r="T208" s="97" t="s">
        <v>63</v>
      </c>
      <c r="U208" s="170"/>
      <c r="V208" s="99"/>
      <c r="W208" s="170" t="str">
        <f t="shared" si="37"/>
        <v/>
      </c>
      <c r="X208" s="99"/>
      <c r="Y208" s="170" t="str">
        <f t="shared" si="36"/>
        <v/>
      </c>
      <c r="Z208" s="88"/>
    </row>
    <row r="209" spans="1:26" s="51" customFormat="1" ht="21" customHeight="1" x14ac:dyDescent="0.25">
      <c r="A209" s="52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69"/>
      <c r="M209" s="53"/>
      <c r="N209" s="96"/>
      <c r="O209" s="97" t="s">
        <v>64</v>
      </c>
      <c r="P209" s="97"/>
      <c r="Q209" s="97"/>
      <c r="R209" s="97" t="str">
        <f>IF(Q209="","",R208-Q209)</f>
        <v/>
      </c>
      <c r="S209" s="101"/>
      <c r="T209" s="97" t="s">
        <v>64</v>
      </c>
      <c r="U209" s="170"/>
      <c r="V209" s="99"/>
      <c r="W209" s="170" t="str">
        <f t="shared" si="37"/>
        <v/>
      </c>
      <c r="X209" s="99"/>
      <c r="Y209" s="170" t="str">
        <f t="shared" si="36"/>
        <v/>
      </c>
      <c r="Z209" s="88"/>
    </row>
    <row r="210" spans="1:26" s="51" customFormat="1" ht="21" customHeight="1" thickBot="1" x14ac:dyDescent="0.3">
      <c r="A210" s="82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N210" s="103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88"/>
    </row>
    <row r="211" spans="1:26" s="53" customFormat="1" ht="21" customHeight="1" thickBot="1" x14ac:dyDescent="0.3"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 spans="1:26" s="51" customFormat="1" ht="21" hidden="1" customHeight="1" x14ac:dyDescent="0.25">
      <c r="A212" s="345" t="s">
        <v>46</v>
      </c>
      <c r="B212" s="346"/>
      <c r="C212" s="346"/>
      <c r="D212" s="346"/>
      <c r="E212" s="346"/>
      <c r="F212" s="346"/>
      <c r="G212" s="346"/>
      <c r="H212" s="346"/>
      <c r="I212" s="346"/>
      <c r="J212" s="346"/>
      <c r="K212" s="346"/>
      <c r="L212" s="347"/>
      <c r="M212" s="138"/>
      <c r="N212" s="89"/>
      <c r="O212" s="309" t="s">
        <v>48</v>
      </c>
      <c r="P212" s="310"/>
      <c r="Q212" s="310"/>
      <c r="R212" s="311"/>
      <c r="S212" s="90"/>
      <c r="T212" s="309" t="s">
        <v>49</v>
      </c>
      <c r="U212" s="310"/>
      <c r="V212" s="310"/>
      <c r="W212" s="310"/>
      <c r="X212" s="310"/>
      <c r="Y212" s="311"/>
      <c r="Z212" s="88"/>
    </row>
    <row r="213" spans="1:26" s="51" customFormat="1" ht="21" hidden="1" customHeight="1" x14ac:dyDescent="0.25">
      <c r="A213" s="52"/>
      <c r="B213" s="53"/>
      <c r="C213" s="312" t="s">
        <v>102</v>
      </c>
      <c r="D213" s="312"/>
      <c r="E213" s="312"/>
      <c r="F213" s="312"/>
      <c r="G213" s="54" t="str">
        <f>$J$1</f>
        <v>March</v>
      </c>
      <c r="H213" s="313">
        <f>$K$1</f>
        <v>2020</v>
      </c>
      <c r="I213" s="313"/>
      <c r="J213" s="53"/>
      <c r="K213" s="55"/>
      <c r="L213" s="56"/>
      <c r="M213" s="55"/>
      <c r="N213" s="92"/>
      <c r="O213" s="93" t="s">
        <v>59</v>
      </c>
      <c r="P213" s="93" t="s">
        <v>6</v>
      </c>
      <c r="Q213" s="93" t="s">
        <v>5</v>
      </c>
      <c r="R213" s="93" t="s">
        <v>60</v>
      </c>
      <c r="S213" s="94"/>
      <c r="T213" s="93" t="s">
        <v>59</v>
      </c>
      <c r="U213" s="93" t="s">
        <v>61</v>
      </c>
      <c r="V213" s="93" t="s">
        <v>23</v>
      </c>
      <c r="W213" s="93" t="s">
        <v>22</v>
      </c>
      <c r="X213" s="93" t="s">
        <v>24</v>
      </c>
      <c r="Y213" s="93" t="s">
        <v>65</v>
      </c>
      <c r="Z213" s="88"/>
    </row>
    <row r="214" spans="1:26" s="51" customFormat="1" ht="21" hidden="1" customHeight="1" x14ac:dyDescent="0.25">
      <c r="A214" s="52"/>
      <c r="B214" s="53"/>
      <c r="C214" s="53"/>
      <c r="D214" s="58"/>
      <c r="E214" s="58"/>
      <c r="F214" s="58"/>
      <c r="G214" s="58"/>
      <c r="H214" s="58"/>
      <c r="I214" s="53"/>
      <c r="J214" s="59" t="s">
        <v>1</v>
      </c>
      <c r="K214" s="60"/>
      <c r="L214" s="61"/>
      <c r="M214" s="53"/>
      <c r="N214" s="96"/>
      <c r="O214" s="97" t="s">
        <v>51</v>
      </c>
      <c r="P214" s="97"/>
      <c r="Q214" s="97"/>
      <c r="R214" s="97"/>
      <c r="S214" s="98"/>
      <c r="T214" s="97" t="s">
        <v>51</v>
      </c>
      <c r="U214" s="99"/>
      <c r="V214" s="99"/>
      <c r="W214" s="99">
        <f>V214+U214</f>
        <v>0</v>
      </c>
      <c r="X214" s="99"/>
      <c r="Y214" s="99">
        <f>W214-X214</f>
        <v>0</v>
      </c>
      <c r="Z214" s="88"/>
    </row>
    <row r="215" spans="1:26" s="51" customFormat="1" ht="21" hidden="1" customHeight="1" x14ac:dyDescent="0.25">
      <c r="A215" s="52"/>
      <c r="B215" s="53" t="s">
        <v>0</v>
      </c>
      <c r="C215" s="108"/>
      <c r="D215" s="53"/>
      <c r="E215" s="53"/>
      <c r="F215" s="53"/>
      <c r="G215" s="53"/>
      <c r="H215" s="64"/>
      <c r="I215" s="58"/>
      <c r="J215" s="53"/>
      <c r="K215" s="53"/>
      <c r="L215" s="65"/>
      <c r="M215" s="138"/>
      <c r="N215" s="100"/>
      <c r="O215" s="97" t="s">
        <v>77</v>
      </c>
      <c r="P215" s="97"/>
      <c r="Q215" s="97"/>
      <c r="R215" s="97"/>
      <c r="S215" s="101"/>
      <c r="T215" s="97" t="s">
        <v>77</v>
      </c>
      <c r="U215" s="170"/>
      <c r="V215" s="99"/>
      <c r="W215" s="170">
        <f>V215+U215</f>
        <v>0</v>
      </c>
      <c r="X215" s="99"/>
      <c r="Y215" s="170">
        <f>IF(W215="","",W215-X215)</f>
        <v>0</v>
      </c>
      <c r="Z215" s="88"/>
    </row>
    <row r="216" spans="1:26" s="51" customFormat="1" ht="21" hidden="1" customHeight="1" x14ac:dyDescent="0.25">
      <c r="A216" s="52"/>
      <c r="B216" s="67" t="s">
        <v>47</v>
      </c>
      <c r="C216" s="85"/>
      <c r="D216" s="53"/>
      <c r="E216" s="53"/>
      <c r="F216" s="314" t="s">
        <v>49</v>
      </c>
      <c r="G216" s="314"/>
      <c r="H216" s="53"/>
      <c r="I216" s="314" t="s">
        <v>50</v>
      </c>
      <c r="J216" s="314"/>
      <c r="K216" s="314"/>
      <c r="L216" s="69"/>
      <c r="M216" s="53"/>
      <c r="N216" s="96"/>
      <c r="O216" s="97" t="s">
        <v>52</v>
      </c>
      <c r="P216" s="97"/>
      <c r="Q216" s="97"/>
      <c r="R216" s="97" t="str">
        <f>IF(Q216="","",R215-Q216)</f>
        <v/>
      </c>
      <c r="S216" s="101"/>
      <c r="T216" s="97" t="s">
        <v>52</v>
      </c>
      <c r="U216" s="170"/>
      <c r="V216" s="99"/>
      <c r="W216" s="170" t="str">
        <f t="shared" ref="W216:W225" si="38">IF(U216="","",U216+V216)</f>
        <v/>
      </c>
      <c r="X216" s="99"/>
      <c r="Y216" s="170" t="str">
        <f t="shared" ref="Y216:Y225" si="39">IF(W216="","",W216-X216)</f>
        <v/>
      </c>
      <c r="Z216" s="88"/>
    </row>
    <row r="217" spans="1:26" s="51" customFormat="1" ht="21" hidden="1" customHeight="1" x14ac:dyDescent="0.25">
      <c r="A217" s="52"/>
      <c r="B217" s="53"/>
      <c r="C217" s="53"/>
      <c r="D217" s="53"/>
      <c r="E217" s="53"/>
      <c r="F217" s="53"/>
      <c r="G217" s="53"/>
      <c r="H217" s="70"/>
      <c r="L217" s="57"/>
      <c r="M217" s="53"/>
      <c r="N217" s="96"/>
      <c r="O217" s="97" t="s">
        <v>53</v>
      </c>
      <c r="P217" s="97"/>
      <c r="Q217" s="97"/>
      <c r="R217" s="97">
        <v>0</v>
      </c>
      <c r="S217" s="101"/>
      <c r="T217" s="97" t="s">
        <v>53</v>
      </c>
      <c r="U217" s="170" t="str">
        <f>IF($J$1="April",Y216,Y216)</f>
        <v/>
      </c>
      <c r="V217" s="99"/>
      <c r="W217" s="170" t="str">
        <f t="shared" si="38"/>
        <v/>
      </c>
      <c r="X217" s="99"/>
      <c r="Y217" s="170" t="str">
        <f t="shared" si="39"/>
        <v/>
      </c>
      <c r="Z217" s="88"/>
    </row>
    <row r="218" spans="1:26" s="51" customFormat="1" ht="21" hidden="1" customHeight="1" x14ac:dyDescent="0.25">
      <c r="A218" s="52"/>
      <c r="B218" s="315" t="s">
        <v>48</v>
      </c>
      <c r="C218" s="316"/>
      <c r="D218" s="53"/>
      <c r="E218" s="53"/>
      <c r="F218" s="71" t="s">
        <v>70</v>
      </c>
      <c r="G218" s="66">
        <f>IF($J$1="January",U214,IF($J$1="February",U215,IF($J$1="March",U216,IF($J$1="April",U217,IF($J$1="May",U218,IF($J$1="June",U219,IF($J$1="July",U220,IF($J$1="August",U221,IF($J$1="August",U221,IF($J$1="September",U222,IF($J$1="October",U223,IF($J$1="November",U224,IF($J$1="December",U225)))))))))))))</f>
        <v>0</v>
      </c>
      <c r="H218" s="70"/>
      <c r="I218" s="72">
        <f>IF(C222&gt;=C221,$K$2,C220+C222)</f>
        <v>31</v>
      </c>
      <c r="J218" s="73" t="s">
        <v>67</v>
      </c>
      <c r="K218" s="74">
        <f>K214/$K$2*I218</f>
        <v>0</v>
      </c>
      <c r="L218" s="75"/>
      <c r="M218" s="53"/>
      <c r="N218" s="96"/>
      <c r="O218" s="97" t="s">
        <v>54</v>
      </c>
      <c r="P218" s="97"/>
      <c r="Q218" s="97"/>
      <c r="R218" s="97" t="str">
        <f t="shared" ref="R218:R223" si="40">IF(Q218="","",R217-Q218)</f>
        <v/>
      </c>
      <c r="S218" s="101"/>
      <c r="T218" s="97" t="s">
        <v>54</v>
      </c>
      <c r="U218" s="170" t="str">
        <f>IF($J$1="May",Y217,"")</f>
        <v/>
      </c>
      <c r="V218" s="99"/>
      <c r="W218" s="170" t="str">
        <f t="shared" si="38"/>
        <v/>
      </c>
      <c r="X218" s="99"/>
      <c r="Y218" s="170" t="str">
        <f t="shared" si="39"/>
        <v/>
      </c>
      <c r="Z218" s="88"/>
    </row>
    <row r="219" spans="1:26" s="51" customFormat="1" ht="21" hidden="1" customHeight="1" x14ac:dyDescent="0.25">
      <c r="A219" s="52"/>
      <c r="B219" s="62"/>
      <c r="C219" s="62"/>
      <c r="D219" s="53"/>
      <c r="E219" s="53"/>
      <c r="F219" s="71" t="s">
        <v>23</v>
      </c>
      <c r="G219" s="66">
        <f>IF($J$1="January",V214,IF($J$1="February",V215,IF($J$1="March",V216,IF($J$1="April",V217,IF($J$1="May",V218,IF($J$1="June",V219,IF($J$1="July",V220,IF($J$1="August",V221,IF($J$1="August",V221,IF($J$1="September",V222,IF($J$1="October",V223,IF($J$1="November",V224,IF($J$1="December",V225)))))))))))))</f>
        <v>0</v>
      </c>
      <c r="H219" s="70"/>
      <c r="I219" s="72"/>
      <c r="J219" s="73" t="s">
        <v>68</v>
      </c>
      <c r="K219" s="76"/>
      <c r="L219" s="77"/>
      <c r="M219" s="53"/>
      <c r="N219" s="96"/>
      <c r="O219" s="97" t="s">
        <v>55</v>
      </c>
      <c r="P219" s="97"/>
      <c r="Q219" s="97"/>
      <c r="R219" s="97" t="str">
        <f t="shared" si="40"/>
        <v/>
      </c>
      <c r="S219" s="101"/>
      <c r="T219" s="97" t="s">
        <v>55</v>
      </c>
      <c r="U219" s="170" t="str">
        <f>IF($J$1="May",Y218,Y218)</f>
        <v/>
      </c>
      <c r="V219" s="99"/>
      <c r="W219" s="170" t="str">
        <f t="shared" si="38"/>
        <v/>
      </c>
      <c r="X219" s="99"/>
      <c r="Y219" s="170" t="str">
        <f t="shared" si="39"/>
        <v/>
      </c>
      <c r="Z219" s="88"/>
    </row>
    <row r="220" spans="1:26" s="51" customFormat="1" ht="21" hidden="1" customHeight="1" x14ac:dyDescent="0.25">
      <c r="A220" s="52"/>
      <c r="B220" s="71" t="s">
        <v>6</v>
      </c>
      <c r="C220" s="62">
        <f>IF($J$1="January",P214,IF($J$1="February",P215,IF($J$1="March",P216,IF($J$1="April",P217,IF($J$1="May",P218,IF($J$1="June",P219,IF($J$1="July",P220,IF($J$1="August",P221,IF($J$1="August",P221,IF($J$1="September",P222,IF($J$1="October",P223,IF($J$1="November",P224,IF($J$1="December",P225)))))))))))))</f>
        <v>0</v>
      </c>
      <c r="D220" s="53"/>
      <c r="E220" s="53"/>
      <c r="F220" s="71" t="s">
        <v>71</v>
      </c>
      <c r="G220" s="66" t="str">
        <f>IF($J$1="January",W214,IF($J$1="February",W215,IF($J$1="March",W216,IF($J$1="April",W217,IF($J$1="May",W218,IF($J$1="June",W219,IF($J$1="July",W220,IF($J$1="August",W221,IF($J$1="August",W221,IF($J$1="September",W222,IF($J$1="October",W223,IF($J$1="November",W224,IF($J$1="December",W225)))))))))))))</f>
        <v/>
      </c>
      <c r="H220" s="70"/>
      <c r="I220" s="317" t="s">
        <v>75</v>
      </c>
      <c r="J220" s="318"/>
      <c r="K220" s="76">
        <f>K218+K219</f>
        <v>0</v>
      </c>
      <c r="L220" s="77"/>
      <c r="M220" s="53"/>
      <c r="N220" s="96"/>
      <c r="O220" s="97" t="s">
        <v>56</v>
      </c>
      <c r="P220" s="97"/>
      <c r="Q220" s="97"/>
      <c r="R220" s="97" t="str">
        <f t="shared" si="40"/>
        <v/>
      </c>
      <c r="S220" s="101"/>
      <c r="T220" s="97" t="s">
        <v>56</v>
      </c>
      <c r="U220" s="170" t="str">
        <f>IF($J$1="July",Y219,"")</f>
        <v/>
      </c>
      <c r="V220" s="99"/>
      <c r="W220" s="170" t="str">
        <f t="shared" si="38"/>
        <v/>
      </c>
      <c r="X220" s="99"/>
      <c r="Y220" s="170" t="str">
        <f t="shared" si="39"/>
        <v/>
      </c>
      <c r="Z220" s="88"/>
    </row>
    <row r="221" spans="1:26" s="51" customFormat="1" ht="21" hidden="1" customHeight="1" x14ac:dyDescent="0.25">
      <c r="A221" s="52"/>
      <c r="B221" s="71" t="s">
        <v>5</v>
      </c>
      <c r="C221" s="62">
        <f>IF($J$1="January",Q214,IF($J$1="February",Q215,IF($J$1="March",Q216,IF($J$1="April",Q217,IF($J$1="May",Q218,IF($J$1="June",Q219,IF($J$1="July",Q220,IF($J$1="August",Q221,IF($J$1="August",Q221,IF($J$1="September",Q222,IF($J$1="October",Q223,IF($J$1="November",Q224,IF($J$1="December",Q225)))))))))))))</f>
        <v>0</v>
      </c>
      <c r="D221" s="53"/>
      <c r="E221" s="53"/>
      <c r="F221" s="71" t="s">
        <v>24</v>
      </c>
      <c r="G221" s="66">
        <f>IF($J$1="January",X214,IF($J$1="February",X215,IF($J$1="March",X216,IF($J$1="April",X217,IF($J$1="May",X218,IF($J$1="June",X219,IF($J$1="July",X220,IF($J$1="August",X221,IF($J$1="August",X221,IF($J$1="September",X222,IF($J$1="October",X223,IF($J$1="November",X224,IF($J$1="December",X225)))))))))))))</f>
        <v>0</v>
      </c>
      <c r="H221" s="70"/>
      <c r="I221" s="317" t="s">
        <v>76</v>
      </c>
      <c r="J221" s="318"/>
      <c r="K221" s="66">
        <f>G221</f>
        <v>0</v>
      </c>
      <c r="L221" s="78"/>
      <c r="M221" s="53"/>
      <c r="N221" s="96"/>
      <c r="O221" s="97" t="s">
        <v>57</v>
      </c>
      <c r="P221" s="97"/>
      <c r="Q221" s="97"/>
      <c r="R221" s="97" t="str">
        <f t="shared" si="40"/>
        <v/>
      </c>
      <c r="S221" s="101"/>
      <c r="T221" s="97" t="s">
        <v>57</v>
      </c>
      <c r="U221" s="170" t="str">
        <f>IF($J$1="August",Y220,"")</f>
        <v/>
      </c>
      <c r="V221" s="99"/>
      <c r="W221" s="170" t="str">
        <f t="shared" si="38"/>
        <v/>
      </c>
      <c r="X221" s="99"/>
      <c r="Y221" s="170" t="str">
        <f t="shared" si="39"/>
        <v/>
      </c>
      <c r="Z221" s="88"/>
    </row>
    <row r="222" spans="1:26" s="51" customFormat="1" ht="21" hidden="1" customHeight="1" x14ac:dyDescent="0.25">
      <c r="A222" s="52"/>
      <c r="B222" s="79" t="s">
        <v>74</v>
      </c>
      <c r="C222" s="62" t="str">
        <f>IF($J$1="January",R214,IF($J$1="February",R215,IF($J$1="March",R216,IF($J$1="April",R217,IF($J$1="May",R218,IF($J$1="June",R219,IF($J$1="July",R220,IF($J$1="August",R221,IF($J$1="August",R221,IF($J$1="September",R222,IF($J$1="October",R223,IF($J$1="November",R224,IF($J$1="December",R225)))))))))))))</f>
        <v/>
      </c>
      <c r="D222" s="53"/>
      <c r="E222" s="53"/>
      <c r="F222" s="71" t="s">
        <v>73</v>
      </c>
      <c r="G222" s="66" t="str">
        <f>IF($J$1="January",Y214,IF($J$1="February",Y215,IF($J$1="March",Y216,IF($J$1="April",Y217,IF($J$1="May",Y218,IF($J$1="June",Y219,IF($J$1="July",Y220,IF($J$1="August",Y221,IF($J$1="August",Y221,IF($J$1="September",Y222,IF($J$1="October",Y223,IF($J$1="November",Y224,IF($J$1="December",Y225)))))))))))))</f>
        <v/>
      </c>
      <c r="H222" s="53"/>
      <c r="I222" s="319" t="s">
        <v>69</v>
      </c>
      <c r="J222" s="320"/>
      <c r="K222" s="80">
        <f>K220-K221</f>
        <v>0</v>
      </c>
      <c r="L222" s="81"/>
      <c r="M222" s="53"/>
      <c r="N222" s="96"/>
      <c r="O222" s="97" t="s">
        <v>62</v>
      </c>
      <c r="P222" s="97"/>
      <c r="Q222" s="97"/>
      <c r="R222" s="97" t="str">
        <f t="shared" si="40"/>
        <v/>
      </c>
      <c r="S222" s="101"/>
      <c r="T222" s="97" t="s">
        <v>62</v>
      </c>
      <c r="U222" s="170" t="str">
        <f>IF($J$1="Sept",Y221,"")</f>
        <v/>
      </c>
      <c r="V222" s="99"/>
      <c r="W222" s="170" t="str">
        <f t="shared" si="38"/>
        <v/>
      </c>
      <c r="X222" s="99"/>
      <c r="Y222" s="170" t="str">
        <f t="shared" si="39"/>
        <v/>
      </c>
      <c r="Z222" s="88"/>
    </row>
    <row r="223" spans="1:26" s="51" customFormat="1" ht="21" hidden="1" customHeight="1" x14ac:dyDescent="0.25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69"/>
      <c r="M223" s="53"/>
      <c r="N223" s="96"/>
      <c r="O223" s="97" t="s">
        <v>58</v>
      </c>
      <c r="P223" s="97"/>
      <c r="Q223" s="97"/>
      <c r="R223" s="97" t="str">
        <f t="shared" si="40"/>
        <v/>
      </c>
      <c r="S223" s="101"/>
      <c r="T223" s="97" t="s">
        <v>58</v>
      </c>
      <c r="U223" s="170" t="str">
        <f>IF($J$1="October",Y222,"")</f>
        <v/>
      </c>
      <c r="V223" s="99"/>
      <c r="W223" s="170" t="str">
        <f t="shared" si="38"/>
        <v/>
      </c>
      <c r="X223" s="99"/>
      <c r="Y223" s="170" t="str">
        <f t="shared" si="39"/>
        <v/>
      </c>
      <c r="Z223" s="88"/>
    </row>
    <row r="224" spans="1:26" s="51" customFormat="1" ht="21" hidden="1" customHeight="1" x14ac:dyDescent="0.25">
      <c r="A224" s="52"/>
      <c r="B224" s="308" t="s">
        <v>104</v>
      </c>
      <c r="C224" s="308"/>
      <c r="D224" s="308"/>
      <c r="E224" s="308"/>
      <c r="F224" s="308"/>
      <c r="G224" s="308"/>
      <c r="H224" s="308"/>
      <c r="I224" s="308"/>
      <c r="J224" s="308"/>
      <c r="K224" s="308"/>
      <c r="L224" s="69"/>
      <c r="M224" s="53"/>
      <c r="N224" s="96"/>
      <c r="O224" s="97" t="s">
        <v>63</v>
      </c>
      <c r="P224" s="97"/>
      <c r="Q224" s="97"/>
      <c r="R224" s="97">
        <v>0</v>
      </c>
      <c r="S224" s="101"/>
      <c r="T224" s="97" t="s">
        <v>63</v>
      </c>
      <c r="U224" s="170" t="str">
        <f>IF($J$1="November",Y223,"")</f>
        <v/>
      </c>
      <c r="V224" s="99"/>
      <c r="W224" s="170" t="str">
        <f t="shared" si="38"/>
        <v/>
      </c>
      <c r="X224" s="99"/>
      <c r="Y224" s="170" t="str">
        <f t="shared" si="39"/>
        <v/>
      </c>
      <c r="Z224" s="88"/>
    </row>
    <row r="225" spans="1:26" s="51" customFormat="1" ht="21" hidden="1" customHeight="1" x14ac:dyDescent="0.25">
      <c r="A225" s="52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69"/>
      <c r="M225" s="53"/>
      <c r="N225" s="96"/>
      <c r="O225" s="97" t="s">
        <v>64</v>
      </c>
      <c r="P225" s="97"/>
      <c r="Q225" s="97"/>
      <c r="R225" s="97">
        <v>0</v>
      </c>
      <c r="S225" s="101"/>
      <c r="T225" s="97" t="s">
        <v>64</v>
      </c>
      <c r="U225" s="170" t="str">
        <f>IF($J$1="Dec",Y224,"")</f>
        <v/>
      </c>
      <c r="V225" s="99"/>
      <c r="W225" s="170" t="str">
        <f t="shared" si="38"/>
        <v/>
      </c>
      <c r="X225" s="99"/>
      <c r="Y225" s="170" t="str">
        <f t="shared" si="39"/>
        <v/>
      </c>
      <c r="Z225" s="88"/>
    </row>
    <row r="226" spans="1:26" s="51" customFormat="1" ht="21" hidden="1" customHeight="1" thickBot="1" x14ac:dyDescent="0.3">
      <c r="A226" s="82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N226" s="103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88"/>
    </row>
    <row r="227" spans="1:26" s="53" customFormat="1" ht="21" hidden="1" customHeight="1" thickBot="1" x14ac:dyDescent="0.3"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</row>
    <row r="228" spans="1:26" s="51" customFormat="1" ht="21" customHeight="1" x14ac:dyDescent="0.25">
      <c r="A228" s="321" t="s">
        <v>46</v>
      </c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3"/>
      <c r="M228" s="138"/>
      <c r="N228" s="89"/>
      <c r="O228" s="309" t="s">
        <v>48</v>
      </c>
      <c r="P228" s="310"/>
      <c r="Q228" s="310"/>
      <c r="R228" s="311"/>
      <c r="S228" s="90"/>
      <c r="T228" s="309" t="s">
        <v>49</v>
      </c>
      <c r="U228" s="310"/>
      <c r="V228" s="310"/>
      <c r="W228" s="310"/>
      <c r="X228" s="310"/>
      <c r="Y228" s="311"/>
      <c r="Z228" s="88"/>
    </row>
    <row r="229" spans="1:26" s="51" customFormat="1" ht="21" customHeight="1" x14ac:dyDescent="0.25">
      <c r="A229" s="52"/>
      <c r="B229" s="53"/>
      <c r="C229" s="312" t="s">
        <v>102</v>
      </c>
      <c r="D229" s="312"/>
      <c r="E229" s="312"/>
      <c r="F229" s="312"/>
      <c r="G229" s="54" t="str">
        <f>$J$1</f>
        <v>March</v>
      </c>
      <c r="H229" s="313">
        <f>$K$1</f>
        <v>2020</v>
      </c>
      <c r="I229" s="313"/>
      <c r="J229" s="53"/>
      <c r="K229" s="55"/>
      <c r="L229" s="56"/>
      <c r="M229" s="55"/>
      <c r="N229" s="92"/>
      <c r="O229" s="93" t="s">
        <v>59</v>
      </c>
      <c r="P229" s="93" t="s">
        <v>6</v>
      </c>
      <c r="Q229" s="93" t="s">
        <v>5</v>
      </c>
      <c r="R229" s="93" t="s">
        <v>60</v>
      </c>
      <c r="S229" s="94"/>
      <c r="T229" s="93" t="s">
        <v>59</v>
      </c>
      <c r="U229" s="93" t="s">
        <v>61</v>
      </c>
      <c r="V229" s="93" t="s">
        <v>23</v>
      </c>
      <c r="W229" s="93" t="s">
        <v>22</v>
      </c>
      <c r="X229" s="93" t="s">
        <v>24</v>
      </c>
      <c r="Y229" s="93" t="s">
        <v>65</v>
      </c>
      <c r="Z229" s="88"/>
    </row>
    <row r="230" spans="1:26" s="51" customFormat="1" ht="21" customHeight="1" x14ac:dyDescent="0.25">
      <c r="A230" s="52"/>
      <c r="B230" s="53"/>
      <c r="C230" s="53"/>
      <c r="D230" s="58"/>
      <c r="E230" s="58"/>
      <c r="F230" s="58"/>
      <c r="G230" s="58"/>
      <c r="H230" s="58"/>
      <c r="I230" s="53"/>
      <c r="J230" s="59" t="s">
        <v>1</v>
      </c>
      <c r="K230" s="60"/>
      <c r="L230" s="61"/>
      <c r="M230" s="53"/>
      <c r="N230" s="96"/>
      <c r="O230" s="97" t="s">
        <v>51</v>
      </c>
      <c r="P230" s="97"/>
      <c r="Q230" s="97"/>
      <c r="R230" s="97">
        <f>5-Q230</f>
        <v>5</v>
      </c>
      <c r="S230" s="98"/>
      <c r="T230" s="97" t="s">
        <v>51</v>
      </c>
      <c r="U230" s="99"/>
      <c r="V230" s="99"/>
      <c r="W230" s="99">
        <f>V230+U230</f>
        <v>0</v>
      </c>
      <c r="X230" s="99"/>
      <c r="Y230" s="99">
        <f>W230-X230</f>
        <v>0</v>
      </c>
      <c r="Z230" s="88"/>
    </row>
    <row r="231" spans="1:26" s="51" customFormat="1" ht="21" customHeight="1" x14ac:dyDescent="0.25">
      <c r="A231" s="52"/>
      <c r="B231" s="53" t="s">
        <v>0</v>
      </c>
      <c r="C231" s="108"/>
      <c r="D231" s="53"/>
      <c r="E231" s="53"/>
      <c r="F231" s="53"/>
      <c r="G231" s="53"/>
      <c r="H231" s="64"/>
      <c r="I231" s="58"/>
      <c r="J231" s="53"/>
      <c r="K231" s="53"/>
      <c r="L231" s="65"/>
      <c r="M231" s="138"/>
      <c r="N231" s="100"/>
      <c r="O231" s="97" t="s">
        <v>77</v>
      </c>
      <c r="P231" s="97"/>
      <c r="Q231" s="97"/>
      <c r="R231" s="97">
        <f t="shared" ref="R231:R236" si="41">R230-Q231</f>
        <v>5</v>
      </c>
      <c r="S231" s="101"/>
      <c r="T231" s="97" t="s">
        <v>77</v>
      </c>
      <c r="U231" s="170">
        <f>Y230</f>
        <v>0</v>
      </c>
      <c r="V231" s="99"/>
      <c r="W231" s="170">
        <f>IF(U231="","",U231+V231)</f>
        <v>0</v>
      </c>
      <c r="X231" s="99"/>
      <c r="Y231" s="170">
        <f>IF(W231="","",W231-X231)</f>
        <v>0</v>
      </c>
      <c r="Z231" s="88"/>
    </row>
    <row r="232" spans="1:26" s="51" customFormat="1" ht="21" customHeight="1" x14ac:dyDescent="0.25">
      <c r="A232" s="52"/>
      <c r="B232" s="67" t="s">
        <v>47</v>
      </c>
      <c r="C232" s="85"/>
      <c r="D232" s="53"/>
      <c r="E232" s="53"/>
      <c r="F232" s="314" t="s">
        <v>49</v>
      </c>
      <c r="G232" s="314"/>
      <c r="H232" s="53"/>
      <c r="I232" s="314" t="s">
        <v>50</v>
      </c>
      <c r="J232" s="314"/>
      <c r="K232" s="314"/>
      <c r="L232" s="69"/>
      <c r="M232" s="53"/>
      <c r="N232" s="96"/>
      <c r="O232" s="97" t="s">
        <v>52</v>
      </c>
      <c r="P232" s="97"/>
      <c r="Q232" s="97"/>
      <c r="R232" s="97">
        <f t="shared" si="41"/>
        <v>5</v>
      </c>
      <c r="S232" s="101"/>
      <c r="T232" s="97" t="s">
        <v>52</v>
      </c>
      <c r="U232" s="170"/>
      <c r="V232" s="99"/>
      <c r="W232" s="170" t="str">
        <f t="shared" ref="W232:W241" si="42">IF(U232="","",U232+V232)</f>
        <v/>
      </c>
      <c r="X232" s="99"/>
      <c r="Y232" s="170" t="str">
        <f t="shared" ref="Y232:Y241" si="43">IF(W232="","",W232-X232)</f>
        <v/>
      </c>
      <c r="Z232" s="88"/>
    </row>
    <row r="233" spans="1:26" s="51" customFormat="1" ht="21" customHeight="1" x14ac:dyDescent="0.25">
      <c r="A233" s="52"/>
      <c r="B233" s="53"/>
      <c r="C233" s="53"/>
      <c r="D233" s="53"/>
      <c r="E233" s="53"/>
      <c r="F233" s="53"/>
      <c r="G233" s="53"/>
      <c r="H233" s="70"/>
      <c r="L233" s="57"/>
      <c r="M233" s="53"/>
      <c r="N233" s="96"/>
      <c r="O233" s="97" t="s">
        <v>53</v>
      </c>
      <c r="P233" s="97"/>
      <c r="Q233" s="97"/>
      <c r="R233" s="97">
        <f t="shared" si="41"/>
        <v>5</v>
      </c>
      <c r="S233" s="101"/>
      <c r="T233" s="97" t="s">
        <v>53</v>
      </c>
      <c r="U233" s="170"/>
      <c r="V233" s="99"/>
      <c r="W233" s="170" t="str">
        <f t="shared" si="42"/>
        <v/>
      </c>
      <c r="X233" s="99"/>
      <c r="Y233" s="170" t="str">
        <f t="shared" si="43"/>
        <v/>
      </c>
      <c r="Z233" s="88"/>
    </row>
    <row r="234" spans="1:26" s="51" customFormat="1" ht="21" customHeight="1" x14ac:dyDescent="0.25">
      <c r="A234" s="52"/>
      <c r="B234" s="315" t="s">
        <v>48</v>
      </c>
      <c r="C234" s="316"/>
      <c r="D234" s="53"/>
      <c r="E234" s="53"/>
      <c r="F234" s="71" t="s">
        <v>70</v>
      </c>
      <c r="G234" s="66">
        <f>IF($J$1="January",U230,IF($J$1="February",U231,IF($J$1="March",U232,IF($J$1="April",U233,IF($J$1="May",U234,IF($J$1="June",U235,IF($J$1="July",U236,IF($J$1="August",U237,IF($J$1="August",U237,IF($J$1="September",U238,IF($J$1="October",U239,IF($J$1="November",U240,IF($J$1="December",U241)))))))))))))</f>
        <v>0</v>
      </c>
      <c r="H234" s="70"/>
      <c r="I234" s="72">
        <v>28</v>
      </c>
      <c r="J234" s="73" t="s">
        <v>67</v>
      </c>
      <c r="K234" s="74">
        <f>K230/$K$2*I234</f>
        <v>0</v>
      </c>
      <c r="L234" s="75"/>
      <c r="M234" s="53"/>
      <c r="N234" s="96"/>
      <c r="O234" s="97" t="s">
        <v>54</v>
      </c>
      <c r="P234" s="97"/>
      <c r="Q234" s="97"/>
      <c r="R234" s="97">
        <f t="shared" si="41"/>
        <v>5</v>
      </c>
      <c r="S234" s="101"/>
      <c r="T234" s="97" t="s">
        <v>54</v>
      </c>
      <c r="U234" s="170"/>
      <c r="V234" s="99"/>
      <c r="W234" s="99">
        <f>V234+U234</f>
        <v>0</v>
      </c>
      <c r="X234" s="99"/>
      <c r="Y234" s="170">
        <f t="shared" si="43"/>
        <v>0</v>
      </c>
      <c r="Z234" s="88"/>
    </row>
    <row r="235" spans="1:26" s="51" customFormat="1" ht="21" customHeight="1" x14ac:dyDescent="0.25">
      <c r="A235" s="52"/>
      <c r="B235" s="62"/>
      <c r="C235" s="62"/>
      <c r="D235" s="53"/>
      <c r="E235" s="53"/>
      <c r="F235" s="71" t="s">
        <v>23</v>
      </c>
      <c r="G235" s="66">
        <f>IF($J$1="January",V230,IF($J$1="February",V231,IF($J$1="March",V232,IF($J$1="April",V233,IF($J$1="May",V234,IF($J$1="June",V235,IF($J$1="July",V236,IF($J$1="August",V237,IF($J$1="August",V237,IF($J$1="September",V238,IF($J$1="October",V239,IF($J$1="November",V240,IF($J$1="December",V241)))))))))))))</f>
        <v>0</v>
      </c>
      <c r="H235" s="70"/>
      <c r="I235" s="72">
        <v>12</v>
      </c>
      <c r="J235" s="73" t="s">
        <v>68</v>
      </c>
      <c r="K235" s="76">
        <f>K230/$K$2/8*I235</f>
        <v>0</v>
      </c>
      <c r="L235" s="77"/>
      <c r="M235" s="53"/>
      <c r="N235" s="96"/>
      <c r="O235" s="97" t="s">
        <v>55</v>
      </c>
      <c r="P235" s="97"/>
      <c r="Q235" s="97"/>
      <c r="R235" s="97">
        <f t="shared" si="41"/>
        <v>5</v>
      </c>
      <c r="S235" s="101"/>
      <c r="T235" s="97" t="s">
        <v>55</v>
      </c>
      <c r="U235" s="170">
        <f t="shared" ref="U235:U240" si="44">Y234</f>
        <v>0</v>
      </c>
      <c r="V235" s="99"/>
      <c r="W235" s="170">
        <f t="shared" si="42"/>
        <v>0</v>
      </c>
      <c r="X235" s="99"/>
      <c r="Y235" s="170">
        <f t="shared" si="43"/>
        <v>0</v>
      </c>
      <c r="Z235" s="88"/>
    </row>
    <row r="236" spans="1:26" s="51" customFormat="1" ht="21" customHeight="1" x14ac:dyDescent="0.25">
      <c r="A236" s="52"/>
      <c r="B236" s="71" t="s">
        <v>6</v>
      </c>
      <c r="C236" s="62">
        <f>IF($J$1="January",P230,IF($J$1="February",P231,IF($J$1="March",P232,IF($J$1="April",P233,IF($J$1="May",P234,IF($J$1="June",P235,IF($J$1="July",P236,IF($J$1="August",P237,IF($J$1="August",P237,IF($J$1="September",P238,IF($J$1="October",P239,IF($J$1="November",P240,IF($J$1="December",P241)))))))))))))</f>
        <v>0</v>
      </c>
      <c r="D236" s="53"/>
      <c r="E236" s="53"/>
      <c r="F236" s="71" t="s">
        <v>71</v>
      </c>
      <c r="G236" s="66" t="str">
        <f>IF($J$1="January",W230,IF($J$1="February",W231,IF($J$1="March",W232,IF($J$1="April",W233,IF($J$1="May",W234,IF($J$1="June",W235,IF($J$1="July",W236,IF($J$1="August",W237,IF($J$1="August",W237,IF($J$1="September",W238,IF($J$1="October",W239,IF($J$1="November",W240,IF($J$1="December",W241)))))))))))))</f>
        <v/>
      </c>
      <c r="H236" s="70"/>
      <c r="I236" s="317" t="s">
        <v>75</v>
      </c>
      <c r="J236" s="318"/>
      <c r="K236" s="76">
        <f>K234+K235</f>
        <v>0</v>
      </c>
      <c r="L236" s="77"/>
      <c r="M236" s="53"/>
      <c r="N236" s="96"/>
      <c r="O236" s="97" t="s">
        <v>56</v>
      </c>
      <c r="P236" s="97"/>
      <c r="Q236" s="97"/>
      <c r="R236" s="97">
        <f t="shared" si="41"/>
        <v>5</v>
      </c>
      <c r="S236" s="101"/>
      <c r="T236" s="97" t="s">
        <v>56</v>
      </c>
      <c r="U236" s="170">
        <f t="shared" si="44"/>
        <v>0</v>
      </c>
      <c r="V236" s="99"/>
      <c r="W236" s="170">
        <f t="shared" si="42"/>
        <v>0</v>
      </c>
      <c r="X236" s="99"/>
      <c r="Y236" s="170">
        <f t="shared" si="43"/>
        <v>0</v>
      </c>
      <c r="Z236" s="88"/>
    </row>
    <row r="237" spans="1:26" s="51" customFormat="1" ht="21" customHeight="1" x14ac:dyDescent="0.25">
      <c r="A237" s="52"/>
      <c r="B237" s="71" t="s">
        <v>5</v>
      </c>
      <c r="C237" s="62">
        <f>IF($J$1="January",Q230,IF($J$1="February",Q231,IF($J$1="March",Q232,IF($J$1="April",Q233,IF($J$1="May",Q234,IF($J$1="June",Q235,IF($J$1="July",Q236,IF($J$1="August",Q237,IF($J$1="August",Q237,IF($J$1="September",Q238,IF($J$1="October",Q239,IF($J$1="November",Q240,IF($J$1="December",Q241)))))))))))))</f>
        <v>0</v>
      </c>
      <c r="D237" s="53"/>
      <c r="E237" s="53"/>
      <c r="F237" s="71" t="s">
        <v>24</v>
      </c>
      <c r="G237" s="66">
        <f>IF($J$1="January",X230,IF($J$1="February",X231,IF($J$1="March",X232,IF($J$1="April",X233,IF($J$1="May",X234,IF($J$1="June",X235,IF($J$1="July",X236,IF($J$1="August",X237,IF($J$1="August",X237,IF($J$1="September",X238,IF($J$1="October",X239,IF($J$1="November",X240,IF($J$1="December",X241)))))))))))))</f>
        <v>0</v>
      </c>
      <c r="H237" s="70"/>
      <c r="I237" s="317" t="s">
        <v>76</v>
      </c>
      <c r="J237" s="318"/>
      <c r="K237" s="66">
        <f>G237</f>
        <v>0</v>
      </c>
      <c r="L237" s="78"/>
      <c r="M237" s="53"/>
      <c r="N237" s="96"/>
      <c r="O237" s="97" t="s">
        <v>57</v>
      </c>
      <c r="P237" s="97"/>
      <c r="Q237" s="97"/>
      <c r="R237" s="97">
        <v>0</v>
      </c>
      <c r="S237" s="101"/>
      <c r="T237" s="97" t="s">
        <v>57</v>
      </c>
      <c r="U237" s="170">
        <f t="shared" si="44"/>
        <v>0</v>
      </c>
      <c r="V237" s="99"/>
      <c r="W237" s="170">
        <f t="shared" si="42"/>
        <v>0</v>
      </c>
      <c r="X237" s="99"/>
      <c r="Y237" s="170">
        <f t="shared" si="43"/>
        <v>0</v>
      </c>
      <c r="Z237" s="88"/>
    </row>
    <row r="238" spans="1:26" s="51" customFormat="1" ht="21" customHeight="1" x14ac:dyDescent="0.25">
      <c r="A238" s="52"/>
      <c r="B238" s="79" t="s">
        <v>74</v>
      </c>
      <c r="C238" s="62">
        <f>IF($J$1="January",R230,IF($J$1="February",R231,IF($J$1="March",R232,IF($J$1="April",R233,IF($J$1="May",R234,IF($J$1="June",R235,IF($J$1="July",R236,IF($J$1="August",R237,IF($J$1="August",R237,IF($J$1="September",R238,IF($J$1="October",R239,IF($J$1="November",R240,IF($J$1="December",R241)))))))))))))</f>
        <v>5</v>
      </c>
      <c r="D238" s="53"/>
      <c r="E238" s="53"/>
      <c r="F238" s="71" t="s">
        <v>73</v>
      </c>
      <c r="G238" s="66" t="str">
        <f>IF($J$1="January",Y230,IF($J$1="February",Y231,IF($J$1="March",Y232,IF($J$1="April",Y233,IF($J$1="May",Y234,IF($J$1="June",Y235,IF($J$1="July",Y236,IF($J$1="August",Y237,IF($J$1="August",Y237,IF($J$1="September",Y238,IF($J$1="October",Y239,IF($J$1="November",Y240,IF($J$1="December",Y241)))))))))))))</f>
        <v/>
      </c>
      <c r="H238" s="53"/>
      <c r="I238" s="319" t="s">
        <v>69</v>
      </c>
      <c r="J238" s="320"/>
      <c r="K238" s="80">
        <f>K236-K237</f>
        <v>0</v>
      </c>
      <c r="L238" s="81"/>
      <c r="M238" s="53"/>
      <c r="N238" s="96"/>
      <c r="O238" s="97" t="s">
        <v>62</v>
      </c>
      <c r="P238" s="97"/>
      <c r="Q238" s="97"/>
      <c r="R238" s="97">
        <v>13</v>
      </c>
      <c r="S238" s="101"/>
      <c r="T238" s="97" t="s">
        <v>62</v>
      </c>
      <c r="U238" s="170">
        <f t="shared" si="44"/>
        <v>0</v>
      </c>
      <c r="V238" s="99"/>
      <c r="W238" s="170">
        <f t="shared" si="42"/>
        <v>0</v>
      </c>
      <c r="X238" s="99"/>
      <c r="Y238" s="170">
        <f t="shared" si="43"/>
        <v>0</v>
      </c>
      <c r="Z238" s="88"/>
    </row>
    <row r="239" spans="1:26" s="51" customFormat="1" ht="21" customHeight="1" x14ac:dyDescent="0.25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184"/>
      <c r="L239" s="69"/>
      <c r="M239" s="53"/>
      <c r="N239" s="96"/>
      <c r="O239" s="97" t="s">
        <v>58</v>
      </c>
      <c r="P239" s="97"/>
      <c r="Q239" s="97"/>
      <c r="R239" s="97">
        <f t="shared" ref="R239:R241" si="45">R238-Q239</f>
        <v>13</v>
      </c>
      <c r="S239" s="101"/>
      <c r="T239" s="97" t="s">
        <v>58</v>
      </c>
      <c r="U239" s="170">
        <f t="shared" si="44"/>
        <v>0</v>
      </c>
      <c r="V239" s="99"/>
      <c r="W239" s="170">
        <f t="shared" si="42"/>
        <v>0</v>
      </c>
      <c r="X239" s="99"/>
      <c r="Y239" s="170">
        <f t="shared" si="43"/>
        <v>0</v>
      </c>
      <c r="Z239" s="88"/>
    </row>
    <row r="240" spans="1:26" s="51" customFormat="1" ht="21" customHeight="1" x14ac:dyDescent="0.25">
      <c r="A240" s="52"/>
      <c r="B240" s="308" t="s">
        <v>104</v>
      </c>
      <c r="C240" s="308"/>
      <c r="D240" s="308"/>
      <c r="E240" s="308"/>
      <c r="F240" s="308"/>
      <c r="G240" s="308"/>
      <c r="H240" s="308"/>
      <c r="I240" s="308"/>
      <c r="J240" s="308"/>
      <c r="K240" s="308"/>
      <c r="L240" s="69"/>
      <c r="M240" s="53"/>
      <c r="N240" s="96"/>
      <c r="O240" s="97" t="s">
        <v>63</v>
      </c>
      <c r="P240" s="97"/>
      <c r="Q240" s="97"/>
      <c r="R240" s="97">
        <f t="shared" si="45"/>
        <v>13</v>
      </c>
      <c r="S240" s="101"/>
      <c r="T240" s="97" t="s">
        <v>63</v>
      </c>
      <c r="U240" s="170">
        <f t="shared" si="44"/>
        <v>0</v>
      </c>
      <c r="V240" s="99"/>
      <c r="W240" s="170">
        <f t="shared" si="42"/>
        <v>0</v>
      </c>
      <c r="X240" s="99"/>
      <c r="Y240" s="170">
        <f t="shared" si="43"/>
        <v>0</v>
      </c>
      <c r="Z240" s="88"/>
    </row>
    <row r="241" spans="1:27" s="51" customFormat="1" ht="21" customHeight="1" x14ac:dyDescent="0.25">
      <c r="A241" s="52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69"/>
      <c r="M241" s="53"/>
      <c r="N241" s="96"/>
      <c r="O241" s="97" t="s">
        <v>64</v>
      </c>
      <c r="P241" s="97"/>
      <c r="Q241" s="97"/>
      <c r="R241" s="97">
        <f t="shared" si="45"/>
        <v>13</v>
      </c>
      <c r="S241" s="101"/>
      <c r="T241" s="97" t="s">
        <v>64</v>
      </c>
      <c r="U241" s="170">
        <f>Y240</f>
        <v>0</v>
      </c>
      <c r="V241" s="99"/>
      <c r="W241" s="170">
        <f t="shared" si="42"/>
        <v>0</v>
      </c>
      <c r="X241" s="99"/>
      <c r="Y241" s="170">
        <f t="shared" si="43"/>
        <v>0</v>
      </c>
      <c r="Z241" s="88"/>
    </row>
    <row r="242" spans="1:27" s="51" customFormat="1" ht="21" customHeight="1" thickBot="1" x14ac:dyDescent="0.3">
      <c r="A242" s="82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N242" s="103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88"/>
    </row>
    <row r="243" spans="1:27" s="53" customFormat="1" ht="21" customHeight="1" thickBot="1" x14ac:dyDescent="0.3"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</row>
    <row r="244" spans="1:27" s="51" customFormat="1" ht="21" customHeight="1" x14ac:dyDescent="0.25">
      <c r="A244" s="338" t="s">
        <v>46</v>
      </c>
      <c r="B244" s="339"/>
      <c r="C244" s="339"/>
      <c r="D244" s="339"/>
      <c r="E244" s="339"/>
      <c r="F244" s="339"/>
      <c r="G244" s="339"/>
      <c r="H244" s="339"/>
      <c r="I244" s="339"/>
      <c r="J244" s="339"/>
      <c r="K244" s="339"/>
      <c r="L244" s="340"/>
      <c r="M244" s="50"/>
      <c r="N244" s="89"/>
      <c r="O244" s="309" t="s">
        <v>48</v>
      </c>
      <c r="P244" s="310"/>
      <c r="Q244" s="310"/>
      <c r="R244" s="311"/>
      <c r="S244" s="90"/>
      <c r="T244" s="309" t="s">
        <v>49</v>
      </c>
      <c r="U244" s="310"/>
      <c r="V244" s="310"/>
      <c r="W244" s="310"/>
      <c r="X244" s="310"/>
      <c r="Y244" s="311"/>
      <c r="Z244" s="91"/>
      <c r="AA244" s="50"/>
    </row>
    <row r="245" spans="1:27" s="51" customFormat="1" ht="21" customHeight="1" x14ac:dyDescent="0.25">
      <c r="A245" s="251"/>
      <c r="B245" s="53"/>
      <c r="C245" s="312" t="s">
        <v>102</v>
      </c>
      <c r="D245" s="312"/>
      <c r="E245" s="312"/>
      <c r="F245" s="312"/>
      <c r="G245" s="54" t="str">
        <f>$J$1</f>
        <v>March</v>
      </c>
      <c r="H245" s="313">
        <f>$K$1</f>
        <v>2020</v>
      </c>
      <c r="I245" s="313"/>
      <c r="J245" s="53"/>
      <c r="K245" s="55"/>
      <c r="L245" s="252"/>
      <c r="M245" s="55"/>
      <c r="N245" s="92"/>
      <c r="O245" s="93" t="s">
        <v>59</v>
      </c>
      <c r="P245" s="93" t="s">
        <v>6</v>
      </c>
      <c r="Q245" s="93" t="s">
        <v>5</v>
      </c>
      <c r="R245" s="93" t="s">
        <v>60</v>
      </c>
      <c r="S245" s="94"/>
      <c r="T245" s="93" t="s">
        <v>59</v>
      </c>
      <c r="U245" s="93" t="s">
        <v>61</v>
      </c>
      <c r="V245" s="93" t="s">
        <v>23</v>
      </c>
      <c r="W245" s="93" t="s">
        <v>22</v>
      </c>
      <c r="X245" s="93" t="s">
        <v>24</v>
      </c>
      <c r="Y245" s="93" t="s">
        <v>65</v>
      </c>
      <c r="Z245" s="95"/>
      <c r="AA245" s="55"/>
    </row>
    <row r="246" spans="1:27" s="51" customFormat="1" ht="21" customHeight="1" x14ac:dyDescent="0.25">
      <c r="A246" s="251"/>
      <c r="B246" s="53"/>
      <c r="C246" s="53"/>
      <c r="D246" s="58"/>
      <c r="E246" s="58"/>
      <c r="F246" s="58"/>
      <c r="G246" s="58"/>
      <c r="H246" s="58"/>
      <c r="I246" s="53"/>
      <c r="J246" s="59" t="s">
        <v>1</v>
      </c>
      <c r="K246" s="60">
        <v>15000</v>
      </c>
      <c r="L246" s="253"/>
      <c r="M246" s="53"/>
      <c r="N246" s="96"/>
      <c r="O246" s="97" t="s">
        <v>51</v>
      </c>
      <c r="P246" s="97"/>
      <c r="Q246" s="97"/>
      <c r="R246" s="97">
        <f>15-Q246</f>
        <v>15</v>
      </c>
      <c r="S246" s="98"/>
      <c r="T246" s="97" t="s">
        <v>51</v>
      </c>
      <c r="U246" s="99"/>
      <c r="V246" s="99"/>
      <c r="W246" s="99">
        <f>V246+U246</f>
        <v>0</v>
      </c>
      <c r="X246" s="99"/>
      <c r="Y246" s="99">
        <f>W246-X246</f>
        <v>0</v>
      </c>
      <c r="Z246" s="95"/>
      <c r="AA246" s="53"/>
    </row>
    <row r="247" spans="1:27" s="51" customFormat="1" ht="21" customHeight="1" x14ac:dyDescent="0.25">
      <c r="A247" s="251"/>
      <c r="B247" s="53" t="s">
        <v>0</v>
      </c>
      <c r="C247" s="108" t="s">
        <v>189</v>
      </c>
      <c r="D247" s="53"/>
      <c r="E247" s="53"/>
      <c r="F247" s="53"/>
      <c r="G247" s="53"/>
      <c r="H247" s="64"/>
      <c r="I247" s="58"/>
      <c r="J247" s="53"/>
      <c r="K247" s="53"/>
      <c r="L247" s="254"/>
      <c r="M247" s="50"/>
      <c r="N247" s="100"/>
      <c r="O247" s="97" t="s">
        <v>77</v>
      </c>
      <c r="P247" s="97">
        <v>11</v>
      </c>
      <c r="Q247" s="97"/>
      <c r="R247" s="97"/>
      <c r="S247" s="101"/>
      <c r="T247" s="97" t="s">
        <v>77</v>
      </c>
      <c r="U247" s="170">
        <f>Y246</f>
        <v>0</v>
      </c>
      <c r="V247" s="99"/>
      <c r="W247" s="170">
        <f>IF(U247="","",U247+V247)</f>
        <v>0</v>
      </c>
      <c r="X247" s="99"/>
      <c r="Y247" s="170">
        <f>IF(W247="","",W247-X247)</f>
        <v>0</v>
      </c>
      <c r="Z247" s="102"/>
      <c r="AA247" s="50"/>
    </row>
    <row r="248" spans="1:27" s="51" customFormat="1" ht="21" customHeight="1" x14ac:dyDescent="0.25">
      <c r="A248" s="251"/>
      <c r="B248" s="67" t="s">
        <v>47</v>
      </c>
      <c r="C248" s="68"/>
      <c r="D248" s="53"/>
      <c r="E248" s="53"/>
      <c r="F248" s="314" t="s">
        <v>49</v>
      </c>
      <c r="G248" s="314"/>
      <c r="H248" s="53"/>
      <c r="I248" s="314" t="s">
        <v>50</v>
      </c>
      <c r="J248" s="314"/>
      <c r="K248" s="314"/>
      <c r="L248" s="255"/>
      <c r="M248" s="53"/>
      <c r="N248" s="96"/>
      <c r="O248" s="97" t="s">
        <v>52</v>
      </c>
      <c r="P248" s="97"/>
      <c r="Q248" s="97"/>
      <c r="R248" s="97">
        <v>15</v>
      </c>
      <c r="S248" s="101"/>
      <c r="T248" s="97" t="s">
        <v>52</v>
      </c>
      <c r="U248" s="170">
        <f>IF($J$1="March",Y247,"")</f>
        <v>0</v>
      </c>
      <c r="V248" s="99"/>
      <c r="W248" s="170">
        <f t="shared" ref="W248:W257" si="46">IF(U248="","",U248+V248)</f>
        <v>0</v>
      </c>
      <c r="X248" s="99"/>
      <c r="Y248" s="170">
        <f t="shared" ref="Y248:Y257" si="47">IF(W248="","",W248-X248)</f>
        <v>0</v>
      </c>
      <c r="Z248" s="102"/>
      <c r="AA248" s="53"/>
    </row>
    <row r="249" spans="1:27" s="51" customFormat="1" ht="21" customHeight="1" x14ac:dyDescent="0.25">
      <c r="A249" s="251"/>
      <c r="B249" s="53"/>
      <c r="C249" s="53"/>
      <c r="D249" s="53"/>
      <c r="E249" s="53"/>
      <c r="F249" s="53"/>
      <c r="G249" s="53"/>
      <c r="H249" s="70"/>
      <c r="I249" s="53"/>
      <c r="J249" s="53"/>
      <c r="K249" s="53"/>
      <c r="L249" s="256"/>
      <c r="M249" s="53"/>
      <c r="N249" s="96"/>
      <c r="O249" s="97" t="s">
        <v>53</v>
      </c>
      <c r="P249" s="97"/>
      <c r="Q249" s="97"/>
      <c r="R249" s="97">
        <v>15</v>
      </c>
      <c r="S249" s="101"/>
      <c r="T249" s="97" t="s">
        <v>53</v>
      </c>
      <c r="U249" s="170"/>
      <c r="V249" s="99"/>
      <c r="W249" s="170" t="str">
        <f t="shared" si="46"/>
        <v/>
      </c>
      <c r="X249" s="99"/>
      <c r="Y249" s="170" t="str">
        <f t="shared" si="47"/>
        <v/>
      </c>
      <c r="Z249" s="102"/>
      <c r="AA249" s="53"/>
    </row>
    <row r="250" spans="1:27" s="51" customFormat="1" ht="21" customHeight="1" x14ac:dyDescent="0.25">
      <c r="A250" s="251"/>
      <c r="B250" s="315" t="s">
        <v>48</v>
      </c>
      <c r="C250" s="316"/>
      <c r="D250" s="53"/>
      <c r="E250" s="53"/>
      <c r="F250" s="71" t="s">
        <v>70</v>
      </c>
      <c r="G250" s="187">
        <f>IF($J$1="January",U246,IF($J$1="February",U247,IF($J$1="March",U248,IF($J$1="April",U249,IF($J$1="May",U250,IF($J$1="June",U251,IF($J$1="July",U252,IF($J$1="August",U253,IF($J$1="August",U253,IF($J$1="September",U254,IF($J$1="October",U255,IF($J$1="November",U256,IF($J$1="December",U257)))))))))))))</f>
        <v>0</v>
      </c>
      <c r="H250" s="70"/>
      <c r="I250" s="72">
        <v>11</v>
      </c>
      <c r="J250" s="73" t="s">
        <v>67</v>
      </c>
      <c r="K250" s="74">
        <f>K246/$K$2*I250</f>
        <v>5322.5806451612907</v>
      </c>
      <c r="L250" s="257"/>
      <c r="M250" s="53"/>
      <c r="N250" s="96"/>
      <c r="O250" s="97" t="s">
        <v>54</v>
      </c>
      <c r="P250" s="97"/>
      <c r="Q250" s="97"/>
      <c r="R250" s="97">
        <f>R249-Q250</f>
        <v>15</v>
      </c>
      <c r="S250" s="101"/>
      <c r="T250" s="97" t="s">
        <v>54</v>
      </c>
      <c r="U250" s="170" t="str">
        <f>Y249</f>
        <v/>
      </c>
      <c r="V250" s="99"/>
      <c r="W250" s="170" t="str">
        <f t="shared" si="46"/>
        <v/>
      </c>
      <c r="X250" s="99"/>
      <c r="Y250" s="170" t="str">
        <f t="shared" si="47"/>
        <v/>
      </c>
      <c r="Z250" s="102"/>
      <c r="AA250" s="53"/>
    </row>
    <row r="251" spans="1:27" s="51" customFormat="1" ht="21" customHeight="1" x14ac:dyDescent="0.25">
      <c r="A251" s="251"/>
      <c r="B251" s="62"/>
      <c r="C251" s="62"/>
      <c r="D251" s="53"/>
      <c r="E251" s="53"/>
      <c r="F251" s="71" t="s">
        <v>23</v>
      </c>
      <c r="G251" s="187">
        <f>IF($J$1="January",V246,IF($J$1="February",V247,IF($J$1="March",V248,IF($J$1="April",V249,IF($J$1="May",V250,IF($J$1="June",V251,IF($J$1="July",V252,IF($J$1="August",V253,IF($J$1="August",V253,IF($J$1="September",V254,IF($J$1="October",V255,IF($J$1="November",V256,IF($J$1="December",V257)))))))))))))</f>
        <v>0</v>
      </c>
      <c r="H251" s="70"/>
      <c r="I251" s="72">
        <v>0.16</v>
      </c>
      <c r="J251" s="73" t="s">
        <v>68</v>
      </c>
      <c r="K251" s="76">
        <f>K246/$K$2/8*I251</f>
        <v>9.67741935483871</v>
      </c>
      <c r="L251" s="258"/>
      <c r="M251" s="53"/>
      <c r="N251" s="96"/>
      <c r="O251" s="97" t="s">
        <v>55</v>
      </c>
      <c r="P251" s="97"/>
      <c r="Q251" s="97"/>
      <c r="R251" s="97">
        <f>R250-Q251</f>
        <v>15</v>
      </c>
      <c r="S251" s="101"/>
      <c r="T251" s="97" t="s">
        <v>55</v>
      </c>
      <c r="U251" s="170"/>
      <c r="V251" s="99"/>
      <c r="W251" s="170" t="str">
        <f t="shared" si="46"/>
        <v/>
      </c>
      <c r="X251" s="99"/>
      <c r="Y251" s="170" t="str">
        <f t="shared" si="47"/>
        <v/>
      </c>
      <c r="Z251" s="102"/>
      <c r="AA251" s="53"/>
    </row>
    <row r="252" spans="1:27" s="51" customFormat="1" ht="21" customHeight="1" x14ac:dyDescent="0.25">
      <c r="A252" s="251"/>
      <c r="B252" s="71" t="s">
        <v>6</v>
      </c>
      <c r="C252" s="62">
        <f>IF($J$1="January",P246,IF($J$1="February",P247,IF($J$1="March",P248,IF($J$1="April",P249,IF($J$1="May",P250,IF($J$1="June",P251,IF($J$1="July",P252,IF($J$1="August",P253,IF($J$1="August",P253,IF($J$1="September",P254,IF($J$1="October",P255,IF($J$1="November",P256,IF($J$1="December",P257)))))))))))))</f>
        <v>0</v>
      </c>
      <c r="D252" s="53"/>
      <c r="E252" s="53"/>
      <c r="F252" s="71" t="s">
        <v>71</v>
      </c>
      <c r="G252" s="187">
        <f>IF($J$1="January",W246,IF($J$1="February",W247,IF($J$1="March",W248,IF($J$1="April",W249,IF($J$1="May",W250,IF($J$1="June",W251,IF($J$1="July",W252,IF($J$1="August",W253,IF($J$1="August",W253,IF($J$1="September",W254,IF($J$1="October",W255,IF($J$1="November",W256,IF($J$1="December",W257)))))))))))))</f>
        <v>0</v>
      </c>
      <c r="H252" s="70"/>
      <c r="I252" s="317" t="s">
        <v>75</v>
      </c>
      <c r="J252" s="318"/>
      <c r="K252" s="76">
        <f>K250+K251</f>
        <v>5332.2580645161297</v>
      </c>
      <c r="L252" s="258"/>
      <c r="M252" s="53"/>
      <c r="N252" s="96"/>
      <c r="O252" s="97" t="s">
        <v>56</v>
      </c>
      <c r="P252" s="97"/>
      <c r="Q252" s="97"/>
      <c r="R252" s="97">
        <f>R251-Q252</f>
        <v>15</v>
      </c>
      <c r="S252" s="101"/>
      <c r="T252" s="97" t="s">
        <v>56</v>
      </c>
      <c r="U252" s="170"/>
      <c r="V252" s="99"/>
      <c r="W252" s="170" t="str">
        <f t="shared" si="46"/>
        <v/>
      </c>
      <c r="X252" s="99"/>
      <c r="Y252" s="170" t="str">
        <f t="shared" si="47"/>
        <v/>
      </c>
      <c r="Z252" s="102"/>
      <c r="AA252" s="53"/>
    </row>
    <row r="253" spans="1:27" s="51" customFormat="1" ht="21" customHeight="1" x14ac:dyDescent="0.25">
      <c r="A253" s="251"/>
      <c r="B253" s="71" t="s">
        <v>5</v>
      </c>
      <c r="C253" s="62">
        <f>IF($J$1="January",Q246,IF($J$1="February",Q247,IF($J$1="March",Q248,IF($J$1="April",Q249,IF($J$1="May",Q250,IF($J$1="June",Q251,IF($J$1="July",Q252,IF($J$1="August",Q253,IF($J$1="August",Q253,IF($J$1="September",Q254,IF($J$1="October",Q255,IF($J$1="November",Q256,IF($J$1="December",Q257)))))))))))))</f>
        <v>0</v>
      </c>
      <c r="D253" s="53"/>
      <c r="E253" s="53"/>
      <c r="F253" s="71" t="s">
        <v>24</v>
      </c>
      <c r="G253" s="187">
        <f>IF($J$1="January",X246,IF($J$1="February",X247,IF($J$1="March",X248,IF($J$1="April",X249,IF($J$1="May",X250,IF($J$1="June",X251,IF($J$1="July",X252,IF($J$1="August",X253,IF($J$1="August",X253,IF($J$1="September",X254,IF($J$1="October",X255,IF($J$1="November",X256,IF($J$1="December",X257)))))))))))))</f>
        <v>0</v>
      </c>
      <c r="H253" s="70"/>
      <c r="I253" s="317" t="s">
        <v>76</v>
      </c>
      <c r="J253" s="318"/>
      <c r="K253" s="66">
        <f>G253</f>
        <v>0</v>
      </c>
      <c r="L253" s="259"/>
      <c r="M253" s="53"/>
      <c r="N253" s="96"/>
      <c r="O253" s="97" t="s">
        <v>57</v>
      </c>
      <c r="P253" s="97"/>
      <c r="Q253" s="97"/>
      <c r="R253" s="97">
        <f>R252-Q253</f>
        <v>15</v>
      </c>
      <c r="S253" s="101"/>
      <c r="T253" s="97" t="s">
        <v>57</v>
      </c>
      <c r="U253" s="170"/>
      <c r="V253" s="99"/>
      <c r="W253" s="170" t="str">
        <f t="shared" si="46"/>
        <v/>
      </c>
      <c r="X253" s="99"/>
      <c r="Y253" s="170" t="str">
        <f t="shared" si="47"/>
        <v/>
      </c>
      <c r="Z253" s="102"/>
      <c r="AA253" s="53"/>
    </row>
    <row r="254" spans="1:27" s="51" customFormat="1" ht="21" customHeight="1" x14ac:dyDescent="0.25">
      <c r="A254" s="251"/>
      <c r="B254" s="79" t="s">
        <v>74</v>
      </c>
      <c r="C254" s="62">
        <f>IF($J$1="January",R246,IF($J$1="February",R247,IF($J$1="March",R248,IF($J$1="April",R249,IF($J$1="May",R250,IF($J$1="June",R251,IF($J$1="July",R252,IF($J$1="August",R253,IF($J$1="August",R253,IF($J$1="September",R254,IF($J$1="October",R255,IF($J$1="November",R256,IF($J$1="December",R257)))))))))))))</f>
        <v>15</v>
      </c>
      <c r="D254" s="53"/>
      <c r="E254" s="53"/>
      <c r="F254" s="71" t="s">
        <v>73</v>
      </c>
      <c r="G254" s="187">
        <f>IF($J$1="January",Y246,IF($J$1="February",Y247,IF($J$1="March",Y248,IF($J$1="April",Y249,IF($J$1="May",Y250,IF($J$1="June",Y251,IF($J$1="July",Y252,IF($J$1="August",Y253,IF($J$1="August",Y253,IF($J$1="September",Y254,IF($J$1="October",Y255,IF($J$1="November",Y256,IF($J$1="December",Y257)))))))))))))</f>
        <v>0</v>
      </c>
      <c r="H254" s="53"/>
      <c r="I254" s="319" t="s">
        <v>69</v>
      </c>
      <c r="J254" s="320"/>
      <c r="K254" s="80">
        <f>K252-K253</f>
        <v>5332.2580645161297</v>
      </c>
      <c r="L254" s="260"/>
      <c r="M254" s="53"/>
      <c r="N254" s="96"/>
      <c r="O254" s="97" t="s">
        <v>62</v>
      </c>
      <c r="P254" s="97"/>
      <c r="Q254" s="97"/>
      <c r="R254" s="97">
        <f>R253-Q254</f>
        <v>15</v>
      </c>
      <c r="S254" s="101"/>
      <c r="T254" s="97" t="s">
        <v>62</v>
      </c>
      <c r="U254" s="170"/>
      <c r="V254" s="99"/>
      <c r="W254" s="170" t="str">
        <f t="shared" si="46"/>
        <v/>
      </c>
      <c r="X254" s="99"/>
      <c r="Y254" s="170" t="str">
        <f t="shared" si="47"/>
        <v/>
      </c>
      <c r="Z254" s="102"/>
      <c r="AA254" s="53"/>
    </row>
    <row r="255" spans="1:27" s="51" customFormat="1" ht="21" customHeight="1" x14ac:dyDescent="0.25">
      <c r="A255" s="251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255"/>
      <c r="M255" s="53"/>
      <c r="N255" s="96"/>
      <c r="O255" s="97" t="s">
        <v>58</v>
      </c>
      <c r="P255" s="97"/>
      <c r="Q255" s="97"/>
      <c r="R255" s="97"/>
      <c r="S255" s="101"/>
      <c r="T255" s="97" t="s">
        <v>58</v>
      </c>
      <c r="U255" s="170"/>
      <c r="V255" s="99"/>
      <c r="W255" s="170" t="str">
        <f t="shared" si="46"/>
        <v/>
      </c>
      <c r="X255" s="99"/>
      <c r="Y255" s="170" t="str">
        <f t="shared" si="47"/>
        <v/>
      </c>
      <c r="Z255" s="102"/>
      <c r="AA255" s="53"/>
    </row>
    <row r="256" spans="1:27" s="51" customFormat="1" ht="21" customHeight="1" x14ac:dyDescent="0.25">
      <c r="A256" s="251"/>
      <c r="B256" s="308" t="s">
        <v>104</v>
      </c>
      <c r="C256" s="308"/>
      <c r="D256" s="308"/>
      <c r="E256" s="308"/>
      <c r="F256" s="308"/>
      <c r="G256" s="308"/>
      <c r="H256" s="308"/>
      <c r="I256" s="308"/>
      <c r="J256" s="308"/>
      <c r="K256" s="308"/>
      <c r="L256" s="255"/>
      <c r="M256" s="53"/>
      <c r="N256" s="96"/>
      <c r="O256" s="97" t="s">
        <v>63</v>
      </c>
      <c r="P256" s="97"/>
      <c r="Q256" s="97"/>
      <c r="R256" s="97"/>
      <c r="S256" s="101"/>
      <c r="T256" s="97" t="s">
        <v>63</v>
      </c>
      <c r="U256" s="170"/>
      <c r="V256" s="99"/>
      <c r="W256" s="170" t="str">
        <f t="shared" si="46"/>
        <v/>
      </c>
      <c r="X256" s="99"/>
      <c r="Y256" s="170" t="str">
        <f t="shared" si="47"/>
        <v/>
      </c>
      <c r="Z256" s="102"/>
      <c r="AA256" s="53"/>
    </row>
    <row r="257" spans="1:27" s="51" customFormat="1" ht="21" customHeight="1" x14ac:dyDescent="0.25">
      <c r="A257" s="261"/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262"/>
      <c r="M257" s="53"/>
      <c r="N257" s="96"/>
      <c r="O257" s="97" t="s">
        <v>64</v>
      </c>
      <c r="P257" s="97"/>
      <c r="Q257" s="97"/>
      <c r="R257" s="97"/>
      <c r="S257" s="101"/>
      <c r="T257" s="97" t="s">
        <v>64</v>
      </c>
      <c r="U257" s="170"/>
      <c r="V257" s="99"/>
      <c r="W257" s="170" t="str">
        <f t="shared" si="46"/>
        <v/>
      </c>
      <c r="X257" s="99"/>
      <c r="Y257" s="170" t="str">
        <f t="shared" si="47"/>
        <v/>
      </c>
      <c r="Z257" s="102"/>
      <c r="AA257" s="53"/>
    </row>
    <row r="258" spans="1:27" s="53" customFormat="1" ht="21" hidden="1" customHeight="1" thickBot="1" x14ac:dyDescent="0.3"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</row>
    <row r="259" spans="1:27" s="51" customFormat="1" ht="21" hidden="1" customHeight="1" x14ac:dyDescent="0.25">
      <c r="A259" s="327" t="s">
        <v>46</v>
      </c>
      <c r="B259" s="328"/>
      <c r="C259" s="328"/>
      <c r="D259" s="328"/>
      <c r="E259" s="328"/>
      <c r="F259" s="328"/>
      <c r="G259" s="328"/>
      <c r="H259" s="328"/>
      <c r="I259" s="328"/>
      <c r="J259" s="328"/>
      <c r="K259" s="328"/>
      <c r="L259" s="329"/>
      <c r="M259" s="50"/>
      <c r="N259" s="89"/>
      <c r="O259" s="309" t="s">
        <v>48</v>
      </c>
      <c r="P259" s="310"/>
      <c r="Q259" s="310"/>
      <c r="R259" s="311"/>
      <c r="S259" s="90"/>
      <c r="T259" s="309" t="s">
        <v>49</v>
      </c>
      <c r="U259" s="310"/>
      <c r="V259" s="310"/>
      <c r="W259" s="310"/>
      <c r="X259" s="310"/>
      <c r="Y259" s="311"/>
      <c r="Z259" s="91"/>
      <c r="AA259" s="50"/>
    </row>
    <row r="260" spans="1:27" s="51" customFormat="1" ht="21" hidden="1" customHeight="1" x14ac:dyDescent="0.25">
      <c r="A260" s="52"/>
      <c r="B260" s="53"/>
      <c r="C260" s="312" t="s">
        <v>102</v>
      </c>
      <c r="D260" s="312"/>
      <c r="E260" s="312"/>
      <c r="F260" s="312"/>
      <c r="G260" s="54" t="str">
        <f>$J$1</f>
        <v>March</v>
      </c>
      <c r="H260" s="313">
        <f>$K$1</f>
        <v>2020</v>
      </c>
      <c r="I260" s="313"/>
      <c r="J260" s="53"/>
      <c r="K260" s="55"/>
      <c r="L260" s="56"/>
      <c r="M260" s="55"/>
      <c r="N260" s="92"/>
      <c r="O260" s="93" t="s">
        <v>59</v>
      </c>
      <c r="P260" s="93" t="s">
        <v>6</v>
      </c>
      <c r="Q260" s="93" t="s">
        <v>5</v>
      </c>
      <c r="R260" s="93" t="s">
        <v>60</v>
      </c>
      <c r="S260" s="94"/>
      <c r="T260" s="93" t="s">
        <v>59</v>
      </c>
      <c r="U260" s="93" t="s">
        <v>61</v>
      </c>
      <c r="V260" s="93" t="s">
        <v>23</v>
      </c>
      <c r="W260" s="93" t="s">
        <v>22</v>
      </c>
      <c r="X260" s="93" t="s">
        <v>24</v>
      </c>
      <c r="Y260" s="93" t="s">
        <v>65</v>
      </c>
      <c r="Z260" s="95"/>
      <c r="AA260" s="55"/>
    </row>
    <row r="261" spans="1:27" s="51" customFormat="1" ht="21" hidden="1" customHeight="1" x14ac:dyDescent="0.25">
      <c r="A261" s="52"/>
      <c r="B261" s="53"/>
      <c r="C261" s="53"/>
      <c r="D261" s="58"/>
      <c r="E261" s="58"/>
      <c r="F261" s="58"/>
      <c r="G261" s="58"/>
      <c r="H261" s="58"/>
      <c r="I261" s="53"/>
      <c r="J261" s="59" t="s">
        <v>1</v>
      </c>
      <c r="K261" s="60"/>
      <c r="L261" s="61"/>
      <c r="M261" s="53"/>
      <c r="N261" s="96"/>
      <c r="O261" s="97" t="s">
        <v>51</v>
      </c>
      <c r="P261" s="97"/>
      <c r="Q261" s="97"/>
      <c r="R261" s="97"/>
      <c r="S261" s="98"/>
      <c r="T261" s="97" t="s">
        <v>51</v>
      </c>
      <c r="U261" s="99"/>
      <c r="V261" s="99"/>
      <c r="W261" s="99">
        <f>V261+U261</f>
        <v>0</v>
      </c>
      <c r="X261" s="99"/>
      <c r="Y261" s="99">
        <f>W261-X261</f>
        <v>0</v>
      </c>
      <c r="Z261" s="95"/>
      <c r="AA261" s="53"/>
    </row>
    <row r="262" spans="1:27" s="51" customFormat="1" ht="21" hidden="1" customHeight="1" x14ac:dyDescent="0.25">
      <c r="A262" s="52"/>
      <c r="B262" s="53" t="s">
        <v>0</v>
      </c>
      <c r="C262" s="63"/>
      <c r="D262" s="53"/>
      <c r="E262" s="53"/>
      <c r="F262" s="53"/>
      <c r="G262" s="53"/>
      <c r="H262" s="64"/>
      <c r="I262" s="58"/>
      <c r="J262" s="53"/>
      <c r="K262" s="53"/>
      <c r="L262" s="65"/>
      <c r="M262" s="50"/>
      <c r="N262" s="100"/>
      <c r="O262" s="97" t="s">
        <v>77</v>
      </c>
      <c r="P262" s="97"/>
      <c r="Q262" s="97"/>
      <c r="R262" s="97" t="str">
        <f t="shared" ref="R262:R272" si="48">IF(Q262="","",R261-Q262)</f>
        <v/>
      </c>
      <c r="S262" s="101"/>
      <c r="T262" s="97" t="s">
        <v>77</v>
      </c>
      <c r="U262" s="170" t="str">
        <f>IF($J$1="February",Y261,"")</f>
        <v/>
      </c>
      <c r="V262" s="99"/>
      <c r="W262" s="170" t="str">
        <f>IF(U262="","",U262+V262)</f>
        <v/>
      </c>
      <c r="X262" s="99"/>
      <c r="Y262" s="170" t="str">
        <f>IF(W262="","",W262-X262)</f>
        <v/>
      </c>
      <c r="Z262" s="102"/>
      <c r="AA262" s="50"/>
    </row>
    <row r="263" spans="1:27" s="51" customFormat="1" ht="21" hidden="1" customHeight="1" x14ac:dyDescent="0.25">
      <c r="A263" s="52"/>
      <c r="B263" s="67" t="s">
        <v>47</v>
      </c>
      <c r="C263" s="68"/>
      <c r="D263" s="53"/>
      <c r="E263" s="53"/>
      <c r="F263" s="314" t="s">
        <v>49</v>
      </c>
      <c r="G263" s="314"/>
      <c r="H263" s="53"/>
      <c r="I263" s="314" t="s">
        <v>50</v>
      </c>
      <c r="J263" s="314"/>
      <c r="K263" s="314"/>
      <c r="L263" s="69"/>
      <c r="M263" s="53"/>
      <c r="N263" s="96"/>
      <c r="O263" s="97" t="s">
        <v>52</v>
      </c>
      <c r="P263" s="97"/>
      <c r="Q263" s="97"/>
      <c r="R263" s="97"/>
      <c r="S263" s="101"/>
      <c r="T263" s="97" t="s">
        <v>52</v>
      </c>
      <c r="U263" s="170" t="str">
        <f>IF($J$1="April",Y262,Y262)</f>
        <v/>
      </c>
      <c r="V263" s="99"/>
      <c r="W263" s="170" t="str">
        <f t="shared" ref="W263:W272" si="49">IF(U263="","",U263+V263)</f>
        <v/>
      </c>
      <c r="X263" s="99"/>
      <c r="Y263" s="170" t="str">
        <f t="shared" ref="Y263:Y272" si="50">IF(W263="","",W263-X263)</f>
        <v/>
      </c>
      <c r="Z263" s="102"/>
      <c r="AA263" s="53"/>
    </row>
    <row r="264" spans="1:27" s="51" customFormat="1" ht="21" hidden="1" customHeight="1" x14ac:dyDescent="0.25">
      <c r="A264" s="52"/>
      <c r="B264" s="53"/>
      <c r="C264" s="53"/>
      <c r="D264" s="53"/>
      <c r="E264" s="53"/>
      <c r="F264" s="53"/>
      <c r="G264" s="53"/>
      <c r="H264" s="70"/>
      <c r="L264" s="57"/>
      <c r="M264" s="53"/>
      <c r="N264" s="96"/>
      <c r="O264" s="97" t="s">
        <v>53</v>
      </c>
      <c r="P264" s="97"/>
      <c r="Q264" s="97"/>
      <c r="R264" s="97" t="str">
        <f t="shared" si="48"/>
        <v/>
      </c>
      <c r="S264" s="101"/>
      <c r="T264" s="97" t="s">
        <v>53</v>
      </c>
      <c r="U264" s="170" t="str">
        <f>IF($J$1="April",Y263,Y263)</f>
        <v/>
      </c>
      <c r="V264" s="99"/>
      <c r="W264" s="170" t="str">
        <f t="shared" si="49"/>
        <v/>
      </c>
      <c r="X264" s="99"/>
      <c r="Y264" s="170" t="str">
        <f t="shared" si="50"/>
        <v/>
      </c>
      <c r="Z264" s="102"/>
      <c r="AA264" s="53"/>
    </row>
    <row r="265" spans="1:27" s="51" customFormat="1" ht="21" hidden="1" customHeight="1" x14ac:dyDescent="0.25">
      <c r="A265" s="52"/>
      <c r="B265" s="315" t="s">
        <v>48</v>
      </c>
      <c r="C265" s="316"/>
      <c r="D265" s="53"/>
      <c r="E265" s="53"/>
      <c r="F265" s="71" t="s">
        <v>70</v>
      </c>
      <c r="G265" s="66" t="str">
        <f>IF($J$1="January",U261,IF($J$1="February",U262,IF($J$1="March",U263,IF($J$1="April",U264,IF($J$1="May",U265,IF($J$1="June",U266,IF($J$1="July",U267,IF($J$1="August",U268,IF($J$1="August",U268,IF($J$1="September",U269,IF($J$1="October",U270,IF($J$1="November",U271,IF($J$1="December",U272)))))))))))))</f>
        <v/>
      </c>
      <c r="H265" s="70"/>
      <c r="I265" s="72"/>
      <c r="J265" s="73" t="s">
        <v>67</v>
      </c>
      <c r="K265" s="74">
        <f>K261/$K$2*I265</f>
        <v>0</v>
      </c>
      <c r="L265" s="75"/>
      <c r="M265" s="53"/>
      <c r="N265" s="96"/>
      <c r="O265" s="97" t="s">
        <v>54</v>
      </c>
      <c r="P265" s="97"/>
      <c r="Q265" s="97"/>
      <c r="R265" s="97" t="str">
        <f t="shared" si="48"/>
        <v/>
      </c>
      <c r="S265" s="101"/>
      <c r="T265" s="97" t="s">
        <v>54</v>
      </c>
      <c r="U265" s="170" t="str">
        <f>IF($J$1="May",Y264,Y264)</f>
        <v/>
      </c>
      <c r="V265" s="99"/>
      <c r="W265" s="170" t="str">
        <f t="shared" si="49"/>
        <v/>
      </c>
      <c r="X265" s="99"/>
      <c r="Y265" s="170" t="str">
        <f t="shared" si="50"/>
        <v/>
      </c>
      <c r="Z265" s="102"/>
      <c r="AA265" s="53"/>
    </row>
    <row r="266" spans="1:27" s="51" customFormat="1" ht="21" hidden="1" customHeight="1" x14ac:dyDescent="0.25">
      <c r="A266" s="52"/>
      <c r="B266" s="62"/>
      <c r="C266" s="62"/>
      <c r="D266" s="53"/>
      <c r="E266" s="53"/>
      <c r="F266" s="71" t="s">
        <v>23</v>
      </c>
      <c r="G266" s="66">
        <f>IF($J$1="January",V261,IF($J$1="February",V262,IF($J$1="March",V263,IF($J$1="April",V264,IF($J$1="May",V265,IF($J$1="June",V266,IF($J$1="July",V267,IF($J$1="August",V268,IF($J$1="August",V268,IF($J$1="September",V269,IF($J$1="October",V270,IF($J$1="November",V271,IF($J$1="December",V272)))))))))))))</f>
        <v>0</v>
      </c>
      <c r="H266" s="70"/>
      <c r="I266" s="115"/>
      <c r="J266" s="73" t="s">
        <v>68</v>
      </c>
      <c r="K266" s="76"/>
      <c r="L266" s="77"/>
      <c r="M266" s="53"/>
      <c r="N266" s="96"/>
      <c r="O266" s="97" t="s">
        <v>55</v>
      </c>
      <c r="P266" s="97"/>
      <c r="Q266" s="97"/>
      <c r="R266" s="97" t="str">
        <f t="shared" si="48"/>
        <v/>
      </c>
      <c r="S266" s="101"/>
      <c r="T266" s="97" t="s">
        <v>55</v>
      </c>
      <c r="U266" s="170" t="str">
        <f>IF($J$1="May",Y265,Y265)</f>
        <v/>
      </c>
      <c r="V266" s="99"/>
      <c r="W266" s="170" t="str">
        <f t="shared" si="49"/>
        <v/>
      </c>
      <c r="X266" s="99"/>
      <c r="Y266" s="170" t="str">
        <f t="shared" si="50"/>
        <v/>
      </c>
      <c r="Z266" s="102"/>
      <c r="AA266" s="53"/>
    </row>
    <row r="267" spans="1:27" s="51" customFormat="1" ht="21" hidden="1" customHeight="1" x14ac:dyDescent="0.25">
      <c r="A267" s="52"/>
      <c r="B267" s="71" t="s">
        <v>6</v>
      </c>
      <c r="C267" s="62">
        <f>IF($J$1="January",P261,IF($J$1="February",P262,IF($J$1="March",P263,IF($J$1="April",P264,IF($J$1="May",P265,IF($J$1="June",P266,IF($J$1="July",P267,IF($J$1="August",P268,IF($J$1="August",P268,IF($J$1="September",P269,IF($J$1="October",P270,IF($J$1="November",P271,IF($J$1="December",P272)))))))))))))</f>
        <v>0</v>
      </c>
      <c r="D267" s="53"/>
      <c r="E267" s="53"/>
      <c r="F267" s="71" t="s">
        <v>71</v>
      </c>
      <c r="G267" s="66" t="str">
        <f>IF($J$1="January",W261,IF($J$1="February",W262,IF($J$1="March",W263,IF($J$1="April",W264,IF($J$1="May",W265,IF($J$1="June",W266,IF($J$1="July",W267,IF($J$1="August",W268,IF($J$1="August",W268,IF($J$1="September",W269,IF($J$1="October",W270,IF($J$1="November",W271,IF($J$1="December",W272)))))))))))))</f>
        <v/>
      </c>
      <c r="H267" s="70"/>
      <c r="I267" s="317" t="s">
        <v>75</v>
      </c>
      <c r="J267" s="318"/>
      <c r="K267" s="76">
        <f>K265+K266</f>
        <v>0</v>
      </c>
      <c r="L267" s="77"/>
      <c r="M267" s="53"/>
      <c r="N267" s="96"/>
      <c r="O267" s="97" t="s">
        <v>56</v>
      </c>
      <c r="P267" s="97"/>
      <c r="Q267" s="97"/>
      <c r="R267" s="97">
        <v>0</v>
      </c>
      <c r="S267" s="101"/>
      <c r="T267" s="97" t="s">
        <v>56</v>
      </c>
      <c r="U267" s="170" t="str">
        <f>IF($J$1="July",Y266,"")</f>
        <v/>
      </c>
      <c r="V267" s="99"/>
      <c r="W267" s="170" t="str">
        <f t="shared" si="49"/>
        <v/>
      </c>
      <c r="X267" s="99"/>
      <c r="Y267" s="170" t="str">
        <f t="shared" si="50"/>
        <v/>
      </c>
      <c r="Z267" s="102"/>
      <c r="AA267" s="53"/>
    </row>
    <row r="268" spans="1:27" s="51" customFormat="1" ht="21" hidden="1" customHeight="1" x14ac:dyDescent="0.25">
      <c r="A268" s="52"/>
      <c r="B268" s="71" t="s">
        <v>5</v>
      </c>
      <c r="C268" s="62">
        <f>IF($J$1="January",Q261,IF($J$1="February",Q262,IF($J$1="March",Q263,IF($J$1="April",Q264,IF($J$1="May",Q265,IF($J$1="June",Q266,IF($J$1="July",Q267,IF($J$1="August",Q268,IF($J$1="August",Q268,IF($J$1="September",Q269,IF($J$1="October",Q270,IF($J$1="November",Q271,IF($J$1="December",Q272)))))))))))))</f>
        <v>0</v>
      </c>
      <c r="D268" s="53"/>
      <c r="E268" s="53"/>
      <c r="F268" s="71" t="s">
        <v>24</v>
      </c>
      <c r="G268" s="66">
        <f>IF($J$1="January",X261,IF($J$1="February",X262,IF($J$1="March",X263,IF($J$1="April",X264,IF($J$1="May",X265,IF($J$1="June",X266,IF($J$1="July",X267,IF($J$1="August",X268,IF($J$1="August",X268,IF($J$1="September",X269,IF($J$1="October",X270,IF($J$1="November",X271,IF($J$1="December",X272)))))))))))))</f>
        <v>0</v>
      </c>
      <c r="H268" s="70"/>
      <c r="I268" s="317" t="s">
        <v>76</v>
      </c>
      <c r="J268" s="318"/>
      <c r="K268" s="66">
        <f>G268</f>
        <v>0</v>
      </c>
      <c r="L268" s="78"/>
      <c r="M268" s="53"/>
      <c r="N268" s="96"/>
      <c r="O268" s="97" t="s">
        <v>57</v>
      </c>
      <c r="P268" s="97"/>
      <c r="Q268" s="97"/>
      <c r="R268" s="97" t="str">
        <f t="shared" si="48"/>
        <v/>
      </c>
      <c r="S268" s="101"/>
      <c r="T268" s="97" t="s">
        <v>57</v>
      </c>
      <c r="U268" s="170" t="str">
        <f>IF($J$1="August",Y267,"")</f>
        <v/>
      </c>
      <c r="V268" s="99"/>
      <c r="W268" s="170" t="str">
        <f t="shared" si="49"/>
        <v/>
      </c>
      <c r="X268" s="99"/>
      <c r="Y268" s="170" t="str">
        <f t="shared" si="50"/>
        <v/>
      </c>
      <c r="Z268" s="102"/>
      <c r="AA268" s="53"/>
    </row>
    <row r="269" spans="1:27" s="51" customFormat="1" ht="21" hidden="1" customHeight="1" x14ac:dyDescent="0.25">
      <c r="A269" s="52"/>
      <c r="B269" s="79" t="s">
        <v>74</v>
      </c>
      <c r="C269" s="62">
        <f>IF($J$1="January",R261,IF($J$1="February",R262,IF($J$1="March",R263,IF($J$1="April",R264,IF($J$1="May",R265,IF($J$1="June",R266,IF($J$1="July",R267,IF($J$1="August",R268,IF($J$1="August",R268,IF($J$1="September",R269,IF($J$1="October",R270,IF($J$1="November",R271,IF($J$1="December",R272)))))))))))))</f>
        <v>0</v>
      </c>
      <c r="D269" s="53"/>
      <c r="E269" s="53"/>
      <c r="F269" s="71" t="s">
        <v>73</v>
      </c>
      <c r="G269" s="66" t="str">
        <f>IF($J$1="January",Y261,IF($J$1="February",Y262,IF($J$1="March",Y263,IF($J$1="April",Y264,IF($J$1="May",Y265,IF($J$1="June",Y266,IF($J$1="July",Y267,IF($J$1="August",Y268,IF($J$1="August",Y268,IF($J$1="September",Y269,IF($J$1="October",Y270,IF($J$1="November",Y271,IF($J$1="December",Y272)))))))))))))</f>
        <v/>
      </c>
      <c r="H269" s="53"/>
      <c r="I269" s="319" t="s">
        <v>69</v>
      </c>
      <c r="J269" s="320"/>
      <c r="K269" s="80">
        <f>K267-K268</f>
        <v>0</v>
      </c>
      <c r="L269" s="81"/>
      <c r="M269" s="53"/>
      <c r="N269" s="96"/>
      <c r="O269" s="97" t="s">
        <v>62</v>
      </c>
      <c r="P269" s="97"/>
      <c r="Q269" s="97"/>
      <c r="R269" s="97" t="str">
        <f t="shared" si="48"/>
        <v/>
      </c>
      <c r="S269" s="101"/>
      <c r="T269" s="97" t="s">
        <v>62</v>
      </c>
      <c r="U269" s="170" t="str">
        <f>IF($J$1="Sept",Y268,"")</f>
        <v/>
      </c>
      <c r="V269" s="99"/>
      <c r="W269" s="170" t="str">
        <f t="shared" si="49"/>
        <v/>
      </c>
      <c r="X269" s="99"/>
      <c r="Y269" s="170" t="str">
        <f t="shared" si="50"/>
        <v/>
      </c>
      <c r="Z269" s="102"/>
      <c r="AA269" s="53"/>
    </row>
    <row r="270" spans="1:27" s="51" customFormat="1" ht="21" hidden="1" customHeight="1" x14ac:dyDescent="0.25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69"/>
      <c r="M270" s="53"/>
      <c r="N270" s="96"/>
      <c r="O270" s="97" t="s">
        <v>58</v>
      </c>
      <c r="P270" s="97"/>
      <c r="Q270" s="97"/>
      <c r="R270" s="97">
        <v>0</v>
      </c>
      <c r="S270" s="101"/>
      <c r="T270" s="97" t="s">
        <v>58</v>
      </c>
      <c r="U270" s="170" t="str">
        <f>IF($J$1="October",Y269,"")</f>
        <v/>
      </c>
      <c r="V270" s="99"/>
      <c r="W270" s="170" t="str">
        <f t="shared" si="49"/>
        <v/>
      </c>
      <c r="X270" s="99"/>
      <c r="Y270" s="170" t="str">
        <f t="shared" si="50"/>
        <v/>
      </c>
      <c r="Z270" s="102"/>
      <c r="AA270" s="53"/>
    </row>
    <row r="271" spans="1:27" s="51" customFormat="1" ht="21" hidden="1" customHeight="1" x14ac:dyDescent="0.25">
      <c r="A271" s="52"/>
      <c r="B271" s="308" t="s">
        <v>104</v>
      </c>
      <c r="C271" s="308"/>
      <c r="D271" s="308"/>
      <c r="E271" s="308"/>
      <c r="F271" s="308"/>
      <c r="G271" s="308"/>
      <c r="H271" s="308"/>
      <c r="I271" s="308"/>
      <c r="J271" s="308"/>
      <c r="K271" s="308"/>
      <c r="L271" s="69"/>
      <c r="M271" s="53"/>
      <c r="N271" s="96"/>
      <c r="O271" s="97" t="s">
        <v>63</v>
      </c>
      <c r="P271" s="97"/>
      <c r="Q271" s="97"/>
      <c r="R271" s="97">
        <v>0</v>
      </c>
      <c r="S271" s="101"/>
      <c r="T271" s="97" t="s">
        <v>63</v>
      </c>
      <c r="U271" s="170" t="str">
        <f>IF($J$1="November",Y270,"")</f>
        <v/>
      </c>
      <c r="V271" s="99"/>
      <c r="W271" s="170" t="str">
        <f t="shared" si="49"/>
        <v/>
      </c>
      <c r="X271" s="99"/>
      <c r="Y271" s="170" t="str">
        <f t="shared" si="50"/>
        <v/>
      </c>
      <c r="Z271" s="102"/>
      <c r="AA271" s="53"/>
    </row>
    <row r="272" spans="1:27" s="51" customFormat="1" ht="21" hidden="1" customHeight="1" x14ac:dyDescent="0.25">
      <c r="A272" s="52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69"/>
      <c r="M272" s="53"/>
      <c r="N272" s="96"/>
      <c r="O272" s="97" t="s">
        <v>64</v>
      </c>
      <c r="P272" s="97"/>
      <c r="Q272" s="97"/>
      <c r="R272" s="97" t="str">
        <f t="shared" si="48"/>
        <v/>
      </c>
      <c r="S272" s="101"/>
      <c r="T272" s="97" t="s">
        <v>64</v>
      </c>
      <c r="U272" s="170" t="str">
        <f>IF($J$1="Dec",Y271,"")</f>
        <v/>
      </c>
      <c r="V272" s="99"/>
      <c r="W272" s="170" t="str">
        <f t="shared" si="49"/>
        <v/>
      </c>
      <c r="X272" s="99"/>
      <c r="Y272" s="170" t="str">
        <f t="shared" si="50"/>
        <v/>
      </c>
      <c r="Z272" s="102"/>
      <c r="AA272" s="53"/>
    </row>
    <row r="273" spans="1:27" s="51" customFormat="1" ht="21" hidden="1" customHeight="1" thickBot="1" x14ac:dyDescent="0.3">
      <c r="A273" s="82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N273" s="103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5"/>
    </row>
    <row r="274" spans="1:27" s="53" customFormat="1" ht="21" customHeight="1" thickBot="1" x14ac:dyDescent="0.3"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</row>
    <row r="275" spans="1:27" s="51" customFormat="1" ht="21" customHeight="1" x14ac:dyDescent="0.25">
      <c r="A275" s="321" t="s">
        <v>46</v>
      </c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50"/>
      <c r="N275" s="89"/>
      <c r="O275" s="309" t="s">
        <v>48</v>
      </c>
      <c r="P275" s="310"/>
      <c r="Q275" s="310"/>
      <c r="R275" s="311"/>
      <c r="S275" s="90"/>
      <c r="T275" s="309" t="s">
        <v>49</v>
      </c>
      <c r="U275" s="310"/>
      <c r="V275" s="310"/>
      <c r="W275" s="310"/>
      <c r="X275" s="310"/>
      <c r="Y275" s="311"/>
      <c r="Z275" s="91"/>
      <c r="AA275" s="50"/>
    </row>
    <row r="276" spans="1:27" s="51" customFormat="1" ht="21" customHeight="1" x14ac:dyDescent="0.25">
      <c r="A276" s="52"/>
      <c r="B276" s="53"/>
      <c r="C276" s="312" t="s">
        <v>102</v>
      </c>
      <c r="D276" s="312"/>
      <c r="E276" s="312"/>
      <c r="F276" s="312"/>
      <c r="G276" s="54" t="str">
        <f>$J$1</f>
        <v>March</v>
      </c>
      <c r="H276" s="313">
        <f>$K$1</f>
        <v>2020</v>
      </c>
      <c r="I276" s="313"/>
      <c r="J276" s="53"/>
      <c r="K276" s="55"/>
      <c r="L276" s="56"/>
      <c r="M276" s="55"/>
      <c r="N276" s="92"/>
      <c r="O276" s="93" t="s">
        <v>59</v>
      </c>
      <c r="P276" s="93" t="s">
        <v>6</v>
      </c>
      <c r="Q276" s="93" t="s">
        <v>5</v>
      </c>
      <c r="R276" s="93" t="s">
        <v>60</v>
      </c>
      <c r="S276" s="94"/>
      <c r="T276" s="93" t="s">
        <v>59</v>
      </c>
      <c r="U276" s="93" t="s">
        <v>61</v>
      </c>
      <c r="V276" s="93" t="s">
        <v>23</v>
      </c>
      <c r="W276" s="93" t="s">
        <v>22</v>
      </c>
      <c r="X276" s="93" t="s">
        <v>24</v>
      </c>
      <c r="Y276" s="93" t="s">
        <v>65</v>
      </c>
      <c r="Z276" s="95"/>
      <c r="AA276" s="55"/>
    </row>
    <row r="277" spans="1:27" s="51" customFormat="1" ht="21" customHeight="1" x14ac:dyDescent="0.25">
      <c r="A277" s="52"/>
      <c r="B277" s="53"/>
      <c r="C277" s="53"/>
      <c r="D277" s="58"/>
      <c r="E277" s="58"/>
      <c r="F277" s="58"/>
      <c r="G277" s="58"/>
      <c r="H277" s="58"/>
      <c r="I277" s="53"/>
      <c r="J277" s="59" t="s">
        <v>1</v>
      </c>
      <c r="K277" s="60">
        <v>30000</v>
      </c>
      <c r="L277" s="61"/>
      <c r="M277" s="53"/>
      <c r="N277" s="96"/>
      <c r="O277" s="97" t="s">
        <v>51</v>
      </c>
      <c r="P277" s="97">
        <v>28</v>
      </c>
      <c r="Q277" s="97">
        <v>3</v>
      </c>
      <c r="R277" s="97">
        <f>15-Q277</f>
        <v>12</v>
      </c>
      <c r="S277" s="98"/>
      <c r="T277" s="97" t="s">
        <v>51</v>
      </c>
      <c r="U277" s="99"/>
      <c r="V277" s="99"/>
      <c r="W277" s="99">
        <f>V277+U277</f>
        <v>0</v>
      </c>
      <c r="X277" s="99"/>
      <c r="Y277" s="99">
        <f>W277-X277</f>
        <v>0</v>
      </c>
      <c r="Z277" s="95"/>
      <c r="AA277" s="53"/>
    </row>
    <row r="278" spans="1:27" s="51" customFormat="1" ht="21" customHeight="1" x14ac:dyDescent="0.25">
      <c r="A278" s="52"/>
      <c r="B278" s="53" t="s">
        <v>0</v>
      </c>
      <c r="C278" s="63" t="s">
        <v>100</v>
      </c>
      <c r="D278" s="53"/>
      <c r="E278" s="53"/>
      <c r="F278" s="53"/>
      <c r="G278" s="53"/>
      <c r="H278" s="64"/>
      <c r="I278" s="58"/>
      <c r="J278" s="53"/>
      <c r="K278" s="53"/>
      <c r="L278" s="65"/>
      <c r="M278" s="50"/>
      <c r="N278" s="100"/>
      <c r="O278" s="97" t="s">
        <v>77</v>
      </c>
      <c r="P278" s="97">
        <v>29</v>
      </c>
      <c r="Q278" s="97">
        <v>0</v>
      </c>
      <c r="R278" s="97">
        <f>R277-Q278</f>
        <v>12</v>
      </c>
      <c r="S278" s="101"/>
      <c r="T278" s="97" t="s">
        <v>77</v>
      </c>
      <c r="U278" s="170">
        <f t="shared" ref="U278:U279" si="51">Y277</f>
        <v>0</v>
      </c>
      <c r="V278" s="99">
        <v>5000</v>
      </c>
      <c r="W278" s="170">
        <f>IF(U278="","",U278+V278)</f>
        <v>5000</v>
      </c>
      <c r="X278" s="99"/>
      <c r="Y278" s="170">
        <f>IF(W278="","",W278-X278)</f>
        <v>5000</v>
      </c>
      <c r="Z278" s="102"/>
      <c r="AA278" s="50"/>
    </row>
    <row r="279" spans="1:27" s="51" customFormat="1" ht="21" customHeight="1" x14ac:dyDescent="0.25">
      <c r="A279" s="52"/>
      <c r="B279" s="67" t="s">
        <v>47</v>
      </c>
      <c r="C279" s="68" t="s">
        <v>101</v>
      </c>
      <c r="D279" s="53"/>
      <c r="E279" s="53"/>
      <c r="F279" s="314" t="s">
        <v>49</v>
      </c>
      <c r="G279" s="314"/>
      <c r="H279" s="53"/>
      <c r="I279" s="314" t="s">
        <v>50</v>
      </c>
      <c r="J279" s="314"/>
      <c r="K279" s="314"/>
      <c r="L279" s="69"/>
      <c r="M279" s="53"/>
      <c r="N279" s="96"/>
      <c r="O279" s="97" t="s">
        <v>52</v>
      </c>
      <c r="P279" s="97"/>
      <c r="Q279" s="97"/>
      <c r="R279" s="97">
        <v>0</v>
      </c>
      <c r="S279" s="101"/>
      <c r="T279" s="97" t="s">
        <v>52</v>
      </c>
      <c r="U279" s="170">
        <f t="shared" si="51"/>
        <v>5000</v>
      </c>
      <c r="V279" s="99"/>
      <c r="W279" s="170">
        <f t="shared" ref="W279:W288" si="52">IF(U279="","",U279+V279)</f>
        <v>5000</v>
      </c>
      <c r="X279" s="99"/>
      <c r="Y279" s="170">
        <f t="shared" ref="Y279:Y288" si="53">IF(W279="","",W279-X279)</f>
        <v>5000</v>
      </c>
      <c r="Z279" s="102"/>
      <c r="AA279" s="53"/>
    </row>
    <row r="280" spans="1:27" s="51" customFormat="1" ht="21" customHeight="1" x14ac:dyDescent="0.25">
      <c r="A280" s="52"/>
      <c r="B280" s="53"/>
      <c r="C280" s="53"/>
      <c r="D280" s="53"/>
      <c r="E280" s="53"/>
      <c r="F280" s="53"/>
      <c r="G280" s="53"/>
      <c r="H280" s="70"/>
      <c r="L280" s="57"/>
      <c r="M280" s="53"/>
      <c r="N280" s="96"/>
      <c r="O280" s="97" t="s">
        <v>53</v>
      </c>
      <c r="P280" s="97"/>
      <c r="Q280" s="97"/>
      <c r="R280" s="97">
        <v>0</v>
      </c>
      <c r="S280" s="101"/>
      <c r="T280" s="97" t="s">
        <v>53</v>
      </c>
      <c r="U280" s="170"/>
      <c r="V280" s="99"/>
      <c r="W280" s="170" t="str">
        <f t="shared" si="52"/>
        <v/>
      </c>
      <c r="X280" s="99"/>
      <c r="Y280" s="170" t="str">
        <f t="shared" si="53"/>
        <v/>
      </c>
      <c r="Z280" s="102"/>
      <c r="AA280" s="53"/>
    </row>
    <row r="281" spans="1:27" s="51" customFormat="1" ht="21" customHeight="1" x14ac:dyDescent="0.25">
      <c r="A281" s="52"/>
      <c r="B281" s="315" t="s">
        <v>48</v>
      </c>
      <c r="C281" s="316"/>
      <c r="D281" s="53"/>
      <c r="E281" s="53"/>
      <c r="F281" s="71" t="s">
        <v>70</v>
      </c>
      <c r="G281" s="186">
        <f>IF($J$1="January",U277,IF($J$1="February",U278,IF($J$1="March",U279,IF($J$1="April",U280,IF($J$1="May",U281,IF($J$1="June",U282,IF($J$1="July",U283,IF($J$1="August",U284,IF($J$1="August",U284,IF($J$1="September",U285,IF($J$1="October",U286,IF($J$1="November",U287,IF($J$1="December",U288)))))))))))))</f>
        <v>5000</v>
      </c>
      <c r="H281" s="70"/>
      <c r="I281" s="72">
        <f>IF(C285&gt;0,$K$2,C283)</f>
        <v>0</v>
      </c>
      <c r="J281" s="73" t="s">
        <v>67</v>
      </c>
      <c r="K281" s="74">
        <f>K277/$K$2*I281</f>
        <v>0</v>
      </c>
      <c r="L281" s="75"/>
      <c r="M281" s="53"/>
      <c r="N281" s="96"/>
      <c r="O281" s="97" t="s">
        <v>54</v>
      </c>
      <c r="P281" s="97"/>
      <c r="Q281" s="97"/>
      <c r="R281" s="97" t="str">
        <f t="shared" ref="R281:R288" si="54">IF(Q281="","",R280-Q281)</f>
        <v/>
      </c>
      <c r="S281" s="101"/>
      <c r="T281" s="97" t="s">
        <v>54</v>
      </c>
      <c r="U281" s="170"/>
      <c r="V281" s="99"/>
      <c r="W281" s="170" t="str">
        <f t="shared" si="52"/>
        <v/>
      </c>
      <c r="X281" s="99"/>
      <c r="Y281" s="170" t="str">
        <f t="shared" si="53"/>
        <v/>
      </c>
      <c r="Z281" s="102"/>
      <c r="AA281" s="53"/>
    </row>
    <row r="282" spans="1:27" s="51" customFormat="1" ht="21" customHeight="1" x14ac:dyDescent="0.25">
      <c r="A282" s="52"/>
      <c r="B282" s="62"/>
      <c r="C282" s="62"/>
      <c r="D282" s="53"/>
      <c r="E282" s="53"/>
      <c r="F282" s="71" t="s">
        <v>23</v>
      </c>
      <c r="G282" s="186">
        <f>IF($J$1="January",V277,IF($J$1="February",V278,IF($J$1="March",V279,IF($J$1="April",V280,IF($J$1="May",V281,IF($J$1="June",V282,IF($J$1="July",V283,IF($J$1="August",V284,IF($J$1="August",V284,IF($J$1="September",V285,IF($J$1="October",V286,IF($J$1="November",V287,IF($J$1="December",V288)))))))))))))</f>
        <v>0</v>
      </c>
      <c r="H282" s="70"/>
      <c r="I282" s="115">
        <v>8</v>
      </c>
      <c r="J282" s="73" t="s">
        <v>68</v>
      </c>
      <c r="K282" s="76">
        <f>K277/$K$2/8*I282</f>
        <v>967.74193548387098</v>
      </c>
      <c r="L282" s="77"/>
      <c r="M282" s="53"/>
      <c r="N282" s="96"/>
      <c r="O282" s="97" t="s">
        <v>55</v>
      </c>
      <c r="P282" s="97"/>
      <c r="Q282" s="97"/>
      <c r="R282" s="97">
        <v>0</v>
      </c>
      <c r="S282" s="101"/>
      <c r="T282" s="97" t="s">
        <v>55</v>
      </c>
      <c r="U282" s="170"/>
      <c r="V282" s="99"/>
      <c r="W282" s="170" t="str">
        <f t="shared" si="52"/>
        <v/>
      </c>
      <c r="X282" s="99"/>
      <c r="Y282" s="170" t="str">
        <f t="shared" si="53"/>
        <v/>
      </c>
      <c r="Z282" s="102"/>
      <c r="AA282" s="53"/>
    </row>
    <row r="283" spans="1:27" s="51" customFormat="1" ht="21" customHeight="1" x14ac:dyDescent="0.25">
      <c r="A283" s="52"/>
      <c r="B283" s="71" t="s">
        <v>6</v>
      </c>
      <c r="C283" s="62">
        <f>IF($J$1="January",P277,IF($J$1="February",P278,IF($J$1="March",P279,IF($J$1="April",P280,IF($J$1="May",P281,IF($J$1="June",P282,IF($J$1="July",P283,IF($J$1="August",P284,IF($J$1="August",P284,IF($J$1="September",P285,IF($J$1="October",P286,IF($J$1="November",P287,IF($J$1="December",P288)))))))))))))</f>
        <v>0</v>
      </c>
      <c r="D283" s="53"/>
      <c r="E283" s="53"/>
      <c r="F283" s="71" t="s">
        <v>71</v>
      </c>
      <c r="G283" s="186">
        <f>IF($J$1="January",W277,IF($J$1="February",W278,IF($J$1="March",W279,IF($J$1="April",W280,IF($J$1="May",W281,IF($J$1="June",W282,IF($J$1="July",W283,IF($J$1="August",W284,IF($J$1="August",W284,IF($J$1="September",W285,IF($J$1="October",W286,IF($J$1="November",W287,IF($J$1="December",W288)))))))))))))</f>
        <v>5000</v>
      </c>
      <c r="H283" s="70"/>
      <c r="I283" s="317" t="s">
        <v>75</v>
      </c>
      <c r="J283" s="318"/>
      <c r="K283" s="76">
        <f>K281+K282</f>
        <v>967.74193548387098</v>
      </c>
      <c r="L283" s="77"/>
      <c r="M283" s="53"/>
      <c r="N283" s="96"/>
      <c r="O283" s="97" t="s">
        <v>56</v>
      </c>
      <c r="P283" s="97"/>
      <c r="Q283" s="97"/>
      <c r="R283" s="97">
        <v>0</v>
      </c>
      <c r="S283" s="101"/>
      <c r="T283" s="97" t="s">
        <v>56</v>
      </c>
      <c r="U283" s="170"/>
      <c r="V283" s="99"/>
      <c r="W283" s="170" t="str">
        <f t="shared" si="52"/>
        <v/>
      </c>
      <c r="X283" s="99"/>
      <c r="Y283" s="170" t="str">
        <f t="shared" si="53"/>
        <v/>
      </c>
      <c r="Z283" s="102"/>
      <c r="AA283" s="53"/>
    </row>
    <row r="284" spans="1:27" s="51" customFormat="1" ht="21" customHeight="1" x14ac:dyDescent="0.25">
      <c r="A284" s="52"/>
      <c r="B284" s="71" t="s">
        <v>5</v>
      </c>
      <c r="C284" s="62">
        <f>IF($J$1="January",Q277,IF($J$1="February",Q278,IF($J$1="March",Q279,IF($J$1="April",Q280,IF($J$1="May",Q281,IF($J$1="June",Q282,IF($J$1="July",Q283,IF($J$1="August",Q284,IF($J$1="August",Q284,IF($J$1="September",Q285,IF($J$1="October",Q286,IF($J$1="November",Q287,IF($J$1="December",Q288)))))))))))))</f>
        <v>0</v>
      </c>
      <c r="D284" s="53"/>
      <c r="E284" s="53"/>
      <c r="F284" s="71" t="s">
        <v>24</v>
      </c>
      <c r="G284" s="186">
        <f>IF($J$1="January",X277,IF($J$1="February",X278,IF($J$1="March",X279,IF($J$1="April",X280,IF($J$1="May",X281,IF($J$1="June",X282,IF($J$1="July",X283,IF($J$1="August",X284,IF($J$1="August",X284,IF($J$1="September",X285,IF($J$1="October",X286,IF($J$1="November",X287,IF($J$1="December",X288)))))))))))))</f>
        <v>0</v>
      </c>
      <c r="H284" s="70"/>
      <c r="I284" s="317" t="s">
        <v>76</v>
      </c>
      <c r="J284" s="318"/>
      <c r="K284" s="66">
        <f>G284</f>
        <v>0</v>
      </c>
      <c r="L284" s="78"/>
      <c r="M284" s="53"/>
      <c r="N284" s="96"/>
      <c r="O284" s="97" t="s">
        <v>57</v>
      </c>
      <c r="P284" s="97"/>
      <c r="Q284" s="97"/>
      <c r="R284" s="97">
        <v>0</v>
      </c>
      <c r="S284" s="101"/>
      <c r="T284" s="97" t="s">
        <v>57</v>
      </c>
      <c r="U284" s="170"/>
      <c r="V284" s="99"/>
      <c r="W284" s="170" t="str">
        <f t="shared" si="52"/>
        <v/>
      </c>
      <c r="X284" s="99"/>
      <c r="Y284" s="170" t="str">
        <f t="shared" si="53"/>
        <v/>
      </c>
      <c r="Z284" s="102"/>
      <c r="AA284" s="53"/>
    </row>
    <row r="285" spans="1:27" s="51" customFormat="1" ht="21" customHeight="1" x14ac:dyDescent="0.25">
      <c r="A285" s="52"/>
      <c r="B285" s="79" t="s">
        <v>74</v>
      </c>
      <c r="C285" s="62">
        <f>IF($J$1="January",R277,IF($J$1="February",R278,IF($J$1="March",R279,IF($J$1="April",R280,IF($J$1="May",R281,IF($J$1="June",R282,IF($J$1="July",R283,IF($J$1="August",R284,IF($J$1="August",R284,IF($J$1="September",R285,IF($J$1="October",R286,IF($J$1="November",R287,IF($J$1="December",R288)))))))))))))</f>
        <v>0</v>
      </c>
      <c r="D285" s="53"/>
      <c r="E285" s="53"/>
      <c r="F285" s="71" t="s">
        <v>73</v>
      </c>
      <c r="G285" s="186">
        <f>IF($J$1="January",Y277,IF($J$1="February",Y278,IF($J$1="March",Y279,IF($J$1="April",Y280,IF($J$1="May",Y281,IF($J$1="June",Y282,IF($J$1="July",Y283,IF($J$1="August",Y284,IF($J$1="August",Y284,IF($J$1="September",Y285,IF($J$1="October",Y286,IF($J$1="November",Y287,IF($J$1="December",Y288)))))))))))))</f>
        <v>5000</v>
      </c>
      <c r="H285" s="53"/>
      <c r="I285" s="319" t="s">
        <v>69</v>
      </c>
      <c r="J285" s="320"/>
      <c r="K285" s="80">
        <f>K283-K284</f>
        <v>967.74193548387098</v>
      </c>
      <c r="L285" s="81"/>
      <c r="M285" s="53"/>
      <c r="N285" s="96"/>
      <c r="O285" s="97" t="s">
        <v>62</v>
      </c>
      <c r="P285" s="97"/>
      <c r="Q285" s="97"/>
      <c r="R285" s="97" t="str">
        <f t="shared" si="54"/>
        <v/>
      </c>
      <c r="S285" s="101"/>
      <c r="T285" s="97" t="s">
        <v>62</v>
      </c>
      <c r="U285" s="170"/>
      <c r="V285" s="99"/>
      <c r="W285" s="170" t="str">
        <f t="shared" si="52"/>
        <v/>
      </c>
      <c r="X285" s="99"/>
      <c r="Y285" s="170" t="str">
        <f t="shared" si="53"/>
        <v/>
      </c>
      <c r="Z285" s="102"/>
      <c r="AA285" s="53"/>
    </row>
    <row r="286" spans="1:27" s="51" customFormat="1" ht="21" customHeight="1" x14ac:dyDescent="0.25">
      <c r="A286" s="52"/>
      <c r="B286" s="53"/>
      <c r="C286" s="53"/>
      <c r="D286" s="53"/>
      <c r="E286" s="53"/>
      <c r="F286" s="53"/>
      <c r="G286" s="53"/>
      <c r="H286" s="53"/>
      <c r="I286" s="53"/>
      <c r="J286" s="70"/>
      <c r="K286" s="184"/>
      <c r="L286" s="69"/>
      <c r="M286" s="53"/>
      <c r="N286" s="96"/>
      <c r="O286" s="97" t="s">
        <v>58</v>
      </c>
      <c r="P286" s="97"/>
      <c r="Q286" s="97"/>
      <c r="R286" s="97" t="str">
        <f t="shared" si="54"/>
        <v/>
      </c>
      <c r="S286" s="101"/>
      <c r="T286" s="97" t="s">
        <v>58</v>
      </c>
      <c r="U286" s="170"/>
      <c r="V286" s="99"/>
      <c r="W286" s="170" t="str">
        <f t="shared" si="52"/>
        <v/>
      </c>
      <c r="X286" s="99"/>
      <c r="Y286" s="170" t="str">
        <f t="shared" si="53"/>
        <v/>
      </c>
      <c r="Z286" s="102"/>
      <c r="AA286" s="53"/>
    </row>
    <row r="287" spans="1:27" s="51" customFormat="1" ht="21" customHeight="1" x14ac:dyDescent="0.25">
      <c r="A287" s="52"/>
      <c r="B287" s="308" t="s">
        <v>104</v>
      </c>
      <c r="C287" s="308"/>
      <c r="D287" s="308"/>
      <c r="E287" s="308"/>
      <c r="F287" s="308"/>
      <c r="G287" s="308"/>
      <c r="H287" s="308"/>
      <c r="I287" s="308"/>
      <c r="J287" s="308"/>
      <c r="K287" s="308"/>
      <c r="L287" s="69"/>
      <c r="M287" s="53"/>
      <c r="N287" s="96"/>
      <c r="O287" s="97" t="s">
        <v>63</v>
      </c>
      <c r="P287" s="97"/>
      <c r="Q287" s="97"/>
      <c r="R287" s="97">
        <v>0</v>
      </c>
      <c r="S287" s="101"/>
      <c r="T287" s="97" t="s">
        <v>63</v>
      </c>
      <c r="U287" s="170"/>
      <c r="V287" s="99"/>
      <c r="W287" s="170" t="str">
        <f t="shared" si="52"/>
        <v/>
      </c>
      <c r="X287" s="99"/>
      <c r="Y287" s="170" t="str">
        <f t="shared" si="53"/>
        <v/>
      </c>
      <c r="Z287" s="102"/>
      <c r="AA287" s="53"/>
    </row>
    <row r="288" spans="1:27" s="51" customFormat="1" ht="21" customHeight="1" x14ac:dyDescent="0.25">
      <c r="A288" s="52"/>
      <c r="B288" s="308"/>
      <c r="C288" s="308"/>
      <c r="D288" s="308"/>
      <c r="E288" s="308"/>
      <c r="F288" s="308"/>
      <c r="G288" s="308"/>
      <c r="H288" s="308"/>
      <c r="I288" s="308"/>
      <c r="J288" s="308"/>
      <c r="K288" s="308"/>
      <c r="L288" s="69"/>
      <c r="M288" s="53"/>
      <c r="N288" s="96"/>
      <c r="O288" s="97" t="s">
        <v>64</v>
      </c>
      <c r="P288" s="97"/>
      <c r="Q288" s="97"/>
      <c r="R288" s="97" t="str">
        <f t="shared" si="54"/>
        <v/>
      </c>
      <c r="S288" s="101"/>
      <c r="T288" s="97" t="s">
        <v>64</v>
      </c>
      <c r="U288" s="170"/>
      <c r="V288" s="99"/>
      <c r="W288" s="170" t="str">
        <f t="shared" si="52"/>
        <v/>
      </c>
      <c r="X288" s="99"/>
      <c r="Y288" s="170" t="str">
        <f t="shared" si="53"/>
        <v/>
      </c>
      <c r="Z288" s="102"/>
      <c r="AA288" s="53"/>
    </row>
    <row r="289" spans="1:27" s="51" customFormat="1" ht="21" customHeight="1" thickBot="1" x14ac:dyDescent="0.3">
      <c r="A289" s="82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N289" s="103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5"/>
    </row>
    <row r="290" spans="1:27" s="53" customFormat="1" ht="21" customHeight="1" thickBot="1" x14ac:dyDescent="0.3"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</row>
    <row r="291" spans="1:27" s="51" customFormat="1" ht="21" customHeight="1" x14ac:dyDescent="0.25">
      <c r="A291" s="321" t="s">
        <v>46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3"/>
      <c r="M291" s="50"/>
      <c r="N291" s="89"/>
      <c r="O291" s="309" t="s">
        <v>48</v>
      </c>
      <c r="P291" s="310"/>
      <c r="Q291" s="310"/>
      <c r="R291" s="311"/>
      <c r="S291" s="90"/>
      <c r="T291" s="309" t="s">
        <v>49</v>
      </c>
      <c r="U291" s="310"/>
      <c r="V291" s="310"/>
      <c r="W291" s="310"/>
      <c r="X291" s="310"/>
      <c r="Y291" s="311"/>
      <c r="Z291" s="91"/>
      <c r="AA291" s="50"/>
    </row>
    <row r="292" spans="1:27" s="51" customFormat="1" ht="21" customHeight="1" x14ac:dyDescent="0.25">
      <c r="A292" s="52"/>
      <c r="B292" s="53"/>
      <c r="C292" s="312" t="s">
        <v>102</v>
      </c>
      <c r="D292" s="312"/>
      <c r="E292" s="312"/>
      <c r="F292" s="312"/>
      <c r="G292" s="54" t="str">
        <f>$J$1</f>
        <v>March</v>
      </c>
      <c r="H292" s="313">
        <f>$K$1</f>
        <v>2020</v>
      </c>
      <c r="I292" s="313"/>
      <c r="J292" s="53"/>
      <c r="K292" s="55"/>
      <c r="L292" s="56"/>
      <c r="M292" s="55"/>
      <c r="N292" s="92"/>
      <c r="O292" s="93" t="s">
        <v>59</v>
      </c>
      <c r="P292" s="93" t="s">
        <v>6</v>
      </c>
      <c r="Q292" s="93" t="s">
        <v>5</v>
      </c>
      <c r="R292" s="93" t="s">
        <v>60</v>
      </c>
      <c r="S292" s="94"/>
      <c r="T292" s="93" t="s">
        <v>59</v>
      </c>
      <c r="U292" s="93" t="s">
        <v>61</v>
      </c>
      <c r="V292" s="93" t="s">
        <v>23</v>
      </c>
      <c r="W292" s="93" t="s">
        <v>22</v>
      </c>
      <c r="X292" s="93" t="s">
        <v>24</v>
      </c>
      <c r="Y292" s="93" t="s">
        <v>65</v>
      </c>
      <c r="Z292" s="95"/>
      <c r="AA292" s="55"/>
    </row>
    <row r="293" spans="1:27" s="51" customFormat="1" ht="21" customHeight="1" x14ac:dyDescent="0.25">
      <c r="A293" s="52"/>
      <c r="B293" s="53"/>
      <c r="C293" s="53"/>
      <c r="D293" s="58"/>
      <c r="E293" s="58"/>
      <c r="F293" s="58"/>
      <c r="G293" s="58"/>
      <c r="H293" s="58"/>
      <c r="I293" s="53"/>
      <c r="J293" s="59" t="s">
        <v>1</v>
      </c>
      <c r="K293" s="60">
        <v>28000</v>
      </c>
      <c r="L293" s="61"/>
      <c r="M293" s="53"/>
      <c r="N293" s="96"/>
      <c r="O293" s="97" t="s">
        <v>51</v>
      </c>
      <c r="P293" s="97">
        <v>21</v>
      </c>
      <c r="Q293" s="97">
        <v>10</v>
      </c>
      <c r="R293" s="97">
        <f>15-Q293+8</f>
        <v>13</v>
      </c>
      <c r="S293" s="98"/>
      <c r="T293" s="97" t="s">
        <v>51</v>
      </c>
      <c r="U293" s="99">
        <v>40000</v>
      </c>
      <c r="V293" s="99"/>
      <c r="W293" s="99">
        <f>V293+U293</f>
        <v>40000</v>
      </c>
      <c r="X293" s="99">
        <v>10000</v>
      </c>
      <c r="Y293" s="99">
        <f>W293-X293</f>
        <v>30000</v>
      </c>
      <c r="Z293" s="95"/>
      <c r="AA293" s="53"/>
    </row>
    <row r="294" spans="1:27" s="51" customFormat="1" ht="21" customHeight="1" x14ac:dyDescent="0.25">
      <c r="A294" s="52"/>
      <c r="B294" s="53" t="s">
        <v>0</v>
      </c>
      <c r="C294" s="63" t="s">
        <v>92</v>
      </c>
      <c r="D294" s="53"/>
      <c r="E294" s="53"/>
      <c r="F294" s="53"/>
      <c r="G294" s="53"/>
      <c r="H294" s="64"/>
      <c r="I294" s="58"/>
      <c r="J294" s="53"/>
      <c r="K294" s="53"/>
      <c r="L294" s="65"/>
      <c r="M294" s="50"/>
      <c r="N294" s="100"/>
      <c r="O294" s="97" t="s">
        <v>77</v>
      </c>
      <c r="P294" s="97">
        <v>22</v>
      </c>
      <c r="Q294" s="97">
        <v>7</v>
      </c>
      <c r="R294" s="97">
        <f>R293-Q294</f>
        <v>6</v>
      </c>
      <c r="S294" s="101"/>
      <c r="T294" s="97" t="s">
        <v>77</v>
      </c>
      <c r="U294" s="170">
        <f>Y293</f>
        <v>30000</v>
      </c>
      <c r="V294" s="99"/>
      <c r="W294" s="170">
        <f>IF(U294="","",U294+V294)</f>
        <v>30000</v>
      </c>
      <c r="X294" s="99">
        <v>3500</v>
      </c>
      <c r="Y294" s="170">
        <f>IF(W294="","",W294-X294)</f>
        <v>26500</v>
      </c>
      <c r="Z294" s="102"/>
      <c r="AA294" s="50"/>
    </row>
    <row r="295" spans="1:27" s="51" customFormat="1" ht="21" customHeight="1" x14ac:dyDescent="0.25">
      <c r="A295" s="52"/>
      <c r="B295" s="67" t="s">
        <v>47</v>
      </c>
      <c r="C295" s="68"/>
      <c r="D295" s="53"/>
      <c r="E295" s="53"/>
      <c r="F295" s="314" t="s">
        <v>49</v>
      </c>
      <c r="G295" s="314"/>
      <c r="H295" s="53"/>
      <c r="I295" s="314" t="s">
        <v>50</v>
      </c>
      <c r="J295" s="314"/>
      <c r="K295" s="314"/>
      <c r="L295" s="69"/>
      <c r="M295" s="53"/>
      <c r="N295" s="96"/>
      <c r="O295" s="97" t="s">
        <v>52</v>
      </c>
      <c r="P295" s="97">
        <v>27</v>
      </c>
      <c r="Q295" s="97">
        <v>4</v>
      </c>
      <c r="R295" s="97">
        <f>R294-Q295</f>
        <v>2</v>
      </c>
      <c r="S295" s="101"/>
      <c r="T295" s="97" t="s">
        <v>52</v>
      </c>
      <c r="U295" s="170">
        <f>Y294</f>
        <v>26500</v>
      </c>
      <c r="V295" s="99"/>
      <c r="W295" s="170">
        <f t="shared" ref="W295:W304" si="55">IF(U295="","",U295+V295)</f>
        <v>26500</v>
      </c>
      <c r="X295" s="99">
        <v>5000</v>
      </c>
      <c r="Y295" s="170">
        <f t="shared" ref="Y295:Y304" si="56">IF(W295="","",W295-X295)</f>
        <v>21500</v>
      </c>
      <c r="Z295" s="102"/>
      <c r="AA295" s="53"/>
    </row>
    <row r="296" spans="1:27" s="51" customFormat="1" ht="21" customHeight="1" x14ac:dyDescent="0.25">
      <c r="A296" s="52"/>
      <c r="B296" s="53"/>
      <c r="C296" s="53"/>
      <c r="D296" s="53"/>
      <c r="E296" s="53"/>
      <c r="F296" s="53"/>
      <c r="G296" s="53"/>
      <c r="H296" s="70"/>
      <c r="L296" s="57"/>
      <c r="M296" s="53"/>
      <c r="N296" s="96"/>
      <c r="O296" s="97" t="s">
        <v>53</v>
      </c>
      <c r="P296" s="97"/>
      <c r="Q296" s="97"/>
      <c r="R296" s="97">
        <v>0</v>
      </c>
      <c r="S296" s="101"/>
      <c r="T296" s="97" t="s">
        <v>53</v>
      </c>
      <c r="U296" s="170"/>
      <c r="V296" s="99"/>
      <c r="W296" s="170" t="str">
        <f t="shared" si="55"/>
        <v/>
      </c>
      <c r="X296" s="99"/>
      <c r="Y296" s="170" t="str">
        <f t="shared" si="56"/>
        <v/>
      </c>
      <c r="Z296" s="102"/>
      <c r="AA296" s="53"/>
    </row>
    <row r="297" spans="1:27" s="51" customFormat="1" ht="21" customHeight="1" x14ac:dyDescent="0.25">
      <c r="A297" s="52"/>
      <c r="B297" s="315" t="s">
        <v>48</v>
      </c>
      <c r="C297" s="316"/>
      <c r="D297" s="53"/>
      <c r="E297" s="53"/>
      <c r="F297" s="71" t="s">
        <v>70</v>
      </c>
      <c r="G297" s="66">
        <f>IF($J$1="January",U293,IF($J$1="February",U294,IF($J$1="March",U295,IF($J$1="April",U296,IF($J$1="May",U297,IF($J$1="June",U298,IF($J$1="July",U299,IF($J$1="August",U300,IF($J$1="August",U300,IF($J$1="September",U301,IF($J$1="October",U302,IF($J$1="November",U303,IF($J$1="December",U304)))))))))))))</f>
        <v>26500</v>
      </c>
      <c r="H297" s="70"/>
      <c r="I297" s="72">
        <f>IF(C301&gt;0,$K$2,C299)</f>
        <v>31</v>
      </c>
      <c r="J297" s="73" t="s">
        <v>67</v>
      </c>
      <c r="K297" s="74">
        <f>K293/$K$2*I297</f>
        <v>28000</v>
      </c>
      <c r="L297" s="75"/>
      <c r="M297" s="53"/>
      <c r="N297" s="96"/>
      <c r="O297" s="97" t="s">
        <v>54</v>
      </c>
      <c r="P297" s="97"/>
      <c r="Q297" s="97"/>
      <c r="R297" s="97">
        <v>0</v>
      </c>
      <c r="S297" s="101"/>
      <c r="T297" s="97" t="s">
        <v>54</v>
      </c>
      <c r="U297" s="170"/>
      <c r="V297" s="99"/>
      <c r="W297" s="170" t="str">
        <f t="shared" si="55"/>
        <v/>
      </c>
      <c r="X297" s="99"/>
      <c r="Y297" s="170" t="str">
        <f t="shared" si="56"/>
        <v/>
      </c>
      <c r="Z297" s="102"/>
      <c r="AA297" s="53"/>
    </row>
    <row r="298" spans="1:27" s="51" customFormat="1" ht="21" customHeight="1" x14ac:dyDescent="0.25">
      <c r="A298" s="52"/>
      <c r="B298" s="62"/>
      <c r="C298" s="62"/>
      <c r="D298" s="53"/>
      <c r="E298" s="53"/>
      <c r="F298" s="71" t="s">
        <v>23</v>
      </c>
      <c r="G298" s="66">
        <f>IF($J$1="January",V293,IF($J$1="February",V294,IF($J$1="March",V295,IF($J$1="April",V296,IF($J$1="May",V297,IF($J$1="June",V298,IF($J$1="July",V299,IF($J$1="August",V300,IF($J$1="August",V300,IF($J$1="September",V301,IF($J$1="October",V302,IF($J$1="November",V303,IF($J$1="December",V304)))))))))))))</f>
        <v>0</v>
      </c>
      <c r="H298" s="70"/>
      <c r="I298" s="168"/>
      <c r="J298" s="73" t="s">
        <v>68</v>
      </c>
      <c r="K298" s="76">
        <f>K293/$K$2/8*I298</f>
        <v>0</v>
      </c>
      <c r="L298" s="77"/>
      <c r="M298" s="53"/>
      <c r="N298" s="96"/>
      <c r="O298" s="97" t="s">
        <v>55</v>
      </c>
      <c r="P298" s="97"/>
      <c r="Q298" s="97"/>
      <c r="R298" s="97">
        <v>0</v>
      </c>
      <c r="S298" s="101"/>
      <c r="T298" s="97" t="s">
        <v>55</v>
      </c>
      <c r="U298" s="170"/>
      <c r="V298" s="99"/>
      <c r="W298" s="170" t="str">
        <f t="shared" si="55"/>
        <v/>
      </c>
      <c r="X298" s="99"/>
      <c r="Y298" s="170" t="str">
        <f t="shared" si="56"/>
        <v/>
      </c>
      <c r="Z298" s="102"/>
      <c r="AA298" s="53"/>
    </row>
    <row r="299" spans="1:27" s="51" customFormat="1" ht="21" customHeight="1" x14ac:dyDescent="0.25">
      <c r="A299" s="52"/>
      <c r="B299" s="71" t="s">
        <v>6</v>
      </c>
      <c r="C299" s="62">
        <f>IF($J$1="January",P293,IF($J$1="February",P294,IF($J$1="March",P295,IF($J$1="April",P296,IF($J$1="May",P297,IF($J$1="June",P298,IF($J$1="July",P299,IF($J$1="August",P300,IF($J$1="August",P300,IF($J$1="September",P301,IF($J$1="October",P302,IF($J$1="November",P303,IF($J$1="December",P304)))))))))))))</f>
        <v>27</v>
      </c>
      <c r="D299" s="53"/>
      <c r="E299" s="53"/>
      <c r="F299" s="71" t="s">
        <v>71</v>
      </c>
      <c r="G299" s="66">
        <f>IF($J$1="January",W293,IF($J$1="February",W294,IF($J$1="March",W295,IF($J$1="April",W296,IF($J$1="May",W297,IF($J$1="June",W298,IF($J$1="July",W299,IF($J$1="August",W300,IF($J$1="August",W300,IF($J$1="September",W301,IF($J$1="October",W302,IF($J$1="November",W303,IF($J$1="December",W304)))))))))))))</f>
        <v>26500</v>
      </c>
      <c r="H299" s="70"/>
      <c r="I299" s="317" t="s">
        <v>75</v>
      </c>
      <c r="J299" s="318"/>
      <c r="K299" s="76">
        <f>K297+K298</f>
        <v>28000</v>
      </c>
      <c r="L299" s="77"/>
      <c r="M299" s="53"/>
      <c r="N299" s="96"/>
      <c r="O299" s="97" t="s">
        <v>56</v>
      </c>
      <c r="P299" s="97"/>
      <c r="Q299" s="97"/>
      <c r="R299" s="97">
        <v>0</v>
      </c>
      <c r="S299" s="101"/>
      <c r="T299" s="97" t="s">
        <v>56</v>
      </c>
      <c r="U299" s="170"/>
      <c r="V299" s="99"/>
      <c r="W299" s="170" t="str">
        <f t="shared" si="55"/>
        <v/>
      </c>
      <c r="X299" s="99"/>
      <c r="Y299" s="170" t="str">
        <f t="shared" si="56"/>
        <v/>
      </c>
      <c r="Z299" s="102"/>
      <c r="AA299" s="53"/>
    </row>
    <row r="300" spans="1:27" s="51" customFormat="1" ht="21" customHeight="1" x14ac:dyDescent="0.25">
      <c r="A300" s="52"/>
      <c r="B300" s="71" t="s">
        <v>5</v>
      </c>
      <c r="C300" s="62">
        <f>IF($J$1="January",Q293,IF($J$1="February",Q294,IF($J$1="March",Q295,IF($J$1="April",Q296,IF($J$1="May",Q297,IF($J$1="June",Q298,IF($J$1="July",Q299,IF($J$1="August",Q300,IF($J$1="August",Q300,IF($J$1="September",Q301,IF($J$1="October",Q302,IF($J$1="November",Q303,IF($J$1="December",Q304)))))))))))))</f>
        <v>4</v>
      </c>
      <c r="D300" s="53"/>
      <c r="E300" s="53"/>
      <c r="F300" s="71" t="s">
        <v>24</v>
      </c>
      <c r="G300" s="66">
        <f>IF($J$1="January",X293,IF($J$1="February",X294,IF($J$1="March",X295,IF($J$1="April",X296,IF($J$1="May",X297,IF($J$1="June",X298,IF($J$1="July",X299,IF($J$1="August",X300,IF($J$1="August",X300,IF($J$1="September",X301,IF($J$1="October",X302,IF($J$1="November",X303,IF($J$1="December",X304)))))))))))))</f>
        <v>5000</v>
      </c>
      <c r="H300" s="70"/>
      <c r="I300" s="317" t="s">
        <v>76</v>
      </c>
      <c r="J300" s="318"/>
      <c r="K300" s="66">
        <f>G300</f>
        <v>5000</v>
      </c>
      <c r="L300" s="78"/>
      <c r="M300" s="53"/>
      <c r="N300" s="96"/>
      <c r="O300" s="97" t="s">
        <v>57</v>
      </c>
      <c r="P300" s="97"/>
      <c r="Q300" s="97"/>
      <c r="R300" s="97">
        <v>0</v>
      </c>
      <c r="S300" s="101"/>
      <c r="T300" s="97" t="s">
        <v>57</v>
      </c>
      <c r="U300" s="170"/>
      <c r="V300" s="99"/>
      <c r="W300" s="170" t="str">
        <f t="shared" si="55"/>
        <v/>
      </c>
      <c r="X300" s="99"/>
      <c r="Y300" s="170" t="str">
        <f t="shared" si="56"/>
        <v/>
      </c>
      <c r="Z300" s="102"/>
      <c r="AA300" s="53"/>
    </row>
    <row r="301" spans="1:27" s="51" customFormat="1" ht="21" customHeight="1" x14ac:dyDescent="0.25">
      <c r="A301" s="52"/>
      <c r="B301" s="79" t="s">
        <v>74</v>
      </c>
      <c r="C301" s="62">
        <f>IF($J$1="January",R293,IF($J$1="February",R294,IF($J$1="March",R295,IF($J$1="April",R296,IF($J$1="May",R297,IF($J$1="June",R298,IF($J$1="July",R299,IF($J$1="August",R300,IF($J$1="August",R300,IF($J$1="September",R301,IF($J$1="October",R302,IF($J$1="November",R303,IF($J$1="December",R304)))))))))))))</f>
        <v>2</v>
      </c>
      <c r="D301" s="53"/>
      <c r="E301" s="53"/>
      <c r="F301" s="71" t="s">
        <v>73</v>
      </c>
      <c r="G301" s="66">
        <f>IF($J$1="January",Y293,IF($J$1="February",Y294,IF($J$1="March",Y295,IF($J$1="April",Y296,IF($J$1="May",Y297,IF($J$1="June",Y298,IF($J$1="July",Y299,IF($J$1="August",Y300,IF($J$1="August",Y300,IF($J$1="September",Y301,IF($J$1="October",Y302,IF($J$1="November",Y303,IF($J$1="December",Y304)))))))))))))</f>
        <v>21500</v>
      </c>
      <c r="H301" s="53"/>
      <c r="I301" s="319" t="s">
        <v>69</v>
      </c>
      <c r="J301" s="320"/>
      <c r="K301" s="80">
        <f>K299-K300</f>
        <v>23000</v>
      </c>
      <c r="L301" s="81"/>
      <c r="M301" s="53"/>
      <c r="N301" s="96"/>
      <c r="O301" s="97" t="s">
        <v>62</v>
      </c>
      <c r="P301" s="97"/>
      <c r="Q301" s="97"/>
      <c r="R301" s="97">
        <v>0</v>
      </c>
      <c r="S301" s="101"/>
      <c r="T301" s="97" t="s">
        <v>62</v>
      </c>
      <c r="U301" s="170"/>
      <c r="V301" s="99"/>
      <c r="W301" s="170" t="str">
        <f t="shared" si="55"/>
        <v/>
      </c>
      <c r="X301" s="99"/>
      <c r="Y301" s="170" t="str">
        <f t="shared" si="56"/>
        <v/>
      </c>
      <c r="Z301" s="102"/>
      <c r="AA301" s="53"/>
    </row>
    <row r="302" spans="1:27" s="51" customFormat="1" ht="21" customHeight="1" x14ac:dyDescent="0.25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184"/>
      <c r="L302" s="69"/>
      <c r="M302" s="53"/>
      <c r="N302" s="96"/>
      <c r="O302" s="97" t="s">
        <v>58</v>
      </c>
      <c r="P302" s="97"/>
      <c r="Q302" s="97"/>
      <c r="R302" s="97">
        <v>0</v>
      </c>
      <c r="S302" s="101"/>
      <c r="T302" s="97" t="s">
        <v>58</v>
      </c>
      <c r="U302" s="170"/>
      <c r="V302" s="99"/>
      <c r="W302" s="170" t="str">
        <f t="shared" si="55"/>
        <v/>
      </c>
      <c r="X302" s="99"/>
      <c r="Y302" s="170" t="str">
        <f t="shared" si="56"/>
        <v/>
      </c>
      <c r="Z302" s="102"/>
      <c r="AA302" s="53"/>
    </row>
    <row r="303" spans="1:27" s="51" customFormat="1" ht="21" customHeight="1" x14ac:dyDescent="0.25">
      <c r="A303" s="52"/>
      <c r="B303" s="308" t="s">
        <v>104</v>
      </c>
      <c r="C303" s="308"/>
      <c r="D303" s="308"/>
      <c r="E303" s="308"/>
      <c r="F303" s="308"/>
      <c r="G303" s="308"/>
      <c r="H303" s="308"/>
      <c r="I303" s="308"/>
      <c r="J303" s="308"/>
      <c r="K303" s="308"/>
      <c r="L303" s="69"/>
      <c r="M303" s="53"/>
      <c r="N303" s="96"/>
      <c r="O303" s="97" t="s">
        <v>63</v>
      </c>
      <c r="P303" s="97"/>
      <c r="Q303" s="97"/>
      <c r="R303" s="97"/>
      <c r="S303" s="101"/>
      <c r="T303" s="97" t="s">
        <v>63</v>
      </c>
      <c r="U303" s="170"/>
      <c r="V303" s="99"/>
      <c r="W303" s="170" t="str">
        <f t="shared" si="55"/>
        <v/>
      </c>
      <c r="X303" s="99"/>
      <c r="Y303" s="170" t="str">
        <f t="shared" si="56"/>
        <v/>
      </c>
      <c r="Z303" s="102"/>
      <c r="AA303" s="53"/>
    </row>
    <row r="304" spans="1:27" s="51" customFormat="1" ht="21" customHeight="1" x14ac:dyDescent="0.25">
      <c r="A304" s="52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69"/>
      <c r="M304" s="53"/>
      <c r="N304" s="96"/>
      <c r="O304" s="97" t="s">
        <v>64</v>
      </c>
      <c r="P304" s="97"/>
      <c r="Q304" s="97"/>
      <c r="R304" s="97"/>
      <c r="S304" s="101"/>
      <c r="T304" s="97" t="s">
        <v>64</v>
      </c>
      <c r="U304" s="170"/>
      <c r="V304" s="99"/>
      <c r="W304" s="170" t="str">
        <f t="shared" si="55"/>
        <v/>
      </c>
      <c r="X304" s="99"/>
      <c r="Y304" s="170" t="str">
        <f t="shared" si="56"/>
        <v/>
      </c>
      <c r="Z304" s="102"/>
      <c r="AA304" s="53"/>
    </row>
    <row r="305" spans="1:27" s="51" customFormat="1" ht="21" customHeight="1" thickBot="1" x14ac:dyDescent="0.3">
      <c r="A305" s="82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N305" s="103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5"/>
    </row>
    <row r="306" spans="1:27" s="53" customFormat="1" ht="21" customHeight="1" thickBot="1" x14ac:dyDescent="0.3"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</row>
    <row r="307" spans="1:27" s="51" customFormat="1" ht="21" customHeight="1" x14ac:dyDescent="0.25">
      <c r="A307" s="321" t="s">
        <v>46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3"/>
      <c r="M307" s="50"/>
      <c r="N307" s="89"/>
      <c r="O307" s="309" t="s">
        <v>48</v>
      </c>
      <c r="P307" s="310"/>
      <c r="Q307" s="310"/>
      <c r="R307" s="311"/>
      <c r="S307" s="90"/>
      <c r="T307" s="309" t="s">
        <v>49</v>
      </c>
      <c r="U307" s="310"/>
      <c r="V307" s="310"/>
      <c r="W307" s="310"/>
      <c r="X307" s="310"/>
      <c r="Y307" s="311"/>
      <c r="Z307" s="91"/>
      <c r="AA307" s="50"/>
    </row>
    <row r="308" spans="1:27" s="51" customFormat="1" ht="21" customHeight="1" x14ac:dyDescent="0.25">
      <c r="A308" s="52"/>
      <c r="B308" s="53"/>
      <c r="C308" s="312" t="s">
        <v>102</v>
      </c>
      <c r="D308" s="312"/>
      <c r="E308" s="312"/>
      <c r="F308" s="312"/>
      <c r="G308" s="54" t="str">
        <f>$J$1</f>
        <v>March</v>
      </c>
      <c r="H308" s="313">
        <f>$K$1</f>
        <v>2020</v>
      </c>
      <c r="I308" s="313"/>
      <c r="J308" s="53"/>
      <c r="K308" s="55"/>
      <c r="L308" s="56"/>
      <c r="M308" s="55"/>
      <c r="N308" s="92"/>
      <c r="O308" s="93" t="s">
        <v>59</v>
      </c>
      <c r="P308" s="93" t="s">
        <v>6</v>
      </c>
      <c r="Q308" s="93" t="s">
        <v>5</v>
      </c>
      <c r="R308" s="93" t="s">
        <v>60</v>
      </c>
      <c r="S308" s="94"/>
      <c r="T308" s="93" t="s">
        <v>59</v>
      </c>
      <c r="U308" s="93" t="s">
        <v>61</v>
      </c>
      <c r="V308" s="93" t="s">
        <v>23</v>
      </c>
      <c r="W308" s="93" t="s">
        <v>22</v>
      </c>
      <c r="X308" s="93" t="s">
        <v>24</v>
      </c>
      <c r="Y308" s="93" t="s">
        <v>65</v>
      </c>
      <c r="Z308" s="95"/>
      <c r="AA308" s="55"/>
    </row>
    <row r="309" spans="1:27" s="51" customFormat="1" ht="21" customHeight="1" x14ac:dyDescent="0.25">
      <c r="A309" s="52"/>
      <c r="B309" s="53"/>
      <c r="C309" s="53"/>
      <c r="D309" s="58"/>
      <c r="E309" s="58"/>
      <c r="F309" s="58"/>
      <c r="G309" s="58"/>
      <c r="H309" s="58"/>
      <c r="I309" s="53"/>
      <c r="J309" s="59" t="s">
        <v>1</v>
      </c>
      <c r="K309" s="60">
        <v>45000</v>
      </c>
      <c r="L309" s="61"/>
      <c r="M309" s="53"/>
      <c r="N309" s="96"/>
      <c r="O309" s="97" t="s">
        <v>51</v>
      </c>
      <c r="P309" s="97">
        <v>31</v>
      </c>
      <c r="Q309" s="97">
        <v>0</v>
      </c>
      <c r="R309" s="97">
        <f>15-Q309</f>
        <v>15</v>
      </c>
      <c r="S309" s="98"/>
      <c r="T309" s="97" t="s">
        <v>51</v>
      </c>
      <c r="U309" s="99">
        <v>15000</v>
      </c>
      <c r="V309" s="99"/>
      <c r="W309" s="99">
        <f>V309+U309</f>
        <v>15000</v>
      </c>
      <c r="X309" s="99">
        <v>5000</v>
      </c>
      <c r="Y309" s="99">
        <f>W309-X309</f>
        <v>10000</v>
      </c>
      <c r="Z309" s="95"/>
      <c r="AA309" s="53"/>
    </row>
    <row r="310" spans="1:27" s="51" customFormat="1" ht="21" customHeight="1" x14ac:dyDescent="0.25">
      <c r="A310" s="52"/>
      <c r="B310" s="53" t="s">
        <v>0</v>
      </c>
      <c r="C310" s="63" t="s">
        <v>27</v>
      </c>
      <c r="D310" s="53"/>
      <c r="E310" s="53"/>
      <c r="F310" s="53"/>
      <c r="G310" s="53"/>
      <c r="H310" s="64"/>
      <c r="I310" s="58"/>
      <c r="J310" s="53"/>
      <c r="K310" s="53"/>
      <c r="L310" s="65"/>
      <c r="M310" s="50"/>
      <c r="N310" s="100"/>
      <c r="O310" s="97" t="s">
        <v>77</v>
      </c>
      <c r="P310" s="97">
        <v>29</v>
      </c>
      <c r="Q310" s="97">
        <v>0</v>
      </c>
      <c r="R310" s="97">
        <f>IF(Q310="","",R309-Q310)</f>
        <v>15</v>
      </c>
      <c r="S310" s="101"/>
      <c r="T310" s="97" t="s">
        <v>77</v>
      </c>
      <c r="U310" s="170">
        <f>Y309</f>
        <v>10000</v>
      </c>
      <c r="V310" s="99"/>
      <c r="W310" s="99">
        <f>V310+U310</f>
        <v>10000</v>
      </c>
      <c r="X310" s="99">
        <v>5000</v>
      </c>
      <c r="Y310" s="170">
        <f>IF(W310="","",W310-X310)</f>
        <v>5000</v>
      </c>
      <c r="Z310" s="102"/>
      <c r="AA310" s="50"/>
    </row>
    <row r="311" spans="1:27" s="51" customFormat="1" ht="21" customHeight="1" x14ac:dyDescent="0.25">
      <c r="A311" s="52"/>
      <c r="B311" s="67" t="s">
        <v>47</v>
      </c>
      <c r="C311" s="68"/>
      <c r="D311" s="53"/>
      <c r="E311" s="53"/>
      <c r="F311" s="314" t="s">
        <v>49</v>
      </c>
      <c r="G311" s="314"/>
      <c r="H311" s="53"/>
      <c r="I311" s="314" t="s">
        <v>50</v>
      </c>
      <c r="J311" s="314"/>
      <c r="K311" s="314"/>
      <c r="L311" s="69"/>
      <c r="M311" s="53"/>
      <c r="N311" s="96"/>
      <c r="O311" s="97" t="s">
        <v>52</v>
      </c>
      <c r="P311" s="97"/>
      <c r="Q311" s="97"/>
      <c r="R311" s="97" t="str">
        <f t="shared" ref="R311:R318" si="57">IF(Q311="","",R310-Q311)</f>
        <v/>
      </c>
      <c r="S311" s="101"/>
      <c r="T311" s="97" t="s">
        <v>52</v>
      </c>
      <c r="U311" s="170">
        <f>Y310</f>
        <v>5000</v>
      </c>
      <c r="V311" s="99"/>
      <c r="W311" s="99">
        <f>V311+U311</f>
        <v>5000</v>
      </c>
      <c r="X311" s="99"/>
      <c r="Y311" s="170">
        <f t="shared" ref="Y311:Y320" si="58">IF(W311="","",W311-X311)</f>
        <v>5000</v>
      </c>
      <c r="Z311" s="102"/>
      <c r="AA311" s="53"/>
    </row>
    <row r="312" spans="1:27" s="51" customFormat="1" ht="21" customHeight="1" x14ac:dyDescent="0.25">
      <c r="A312" s="52"/>
      <c r="B312" s="53"/>
      <c r="C312" s="53"/>
      <c r="D312" s="53"/>
      <c r="E312" s="53"/>
      <c r="F312" s="53"/>
      <c r="G312" s="53"/>
      <c r="H312" s="70"/>
      <c r="L312" s="57"/>
      <c r="M312" s="53"/>
      <c r="N312" s="96"/>
      <c r="O312" s="97" t="s">
        <v>53</v>
      </c>
      <c r="P312" s="97"/>
      <c r="Q312" s="97"/>
      <c r="R312" s="97" t="str">
        <f t="shared" si="57"/>
        <v/>
      </c>
      <c r="S312" s="101"/>
      <c r="T312" s="97" t="s">
        <v>53</v>
      </c>
      <c r="U312" s="170"/>
      <c r="V312" s="99"/>
      <c r="W312" s="170" t="str">
        <f t="shared" ref="W312:W320" si="59">IF(U312="","",U312+V312)</f>
        <v/>
      </c>
      <c r="X312" s="99"/>
      <c r="Y312" s="170" t="str">
        <f t="shared" si="58"/>
        <v/>
      </c>
      <c r="Z312" s="102"/>
      <c r="AA312" s="53"/>
    </row>
    <row r="313" spans="1:27" s="51" customFormat="1" ht="21" customHeight="1" x14ac:dyDescent="0.25">
      <c r="A313" s="52"/>
      <c r="B313" s="315" t="s">
        <v>48</v>
      </c>
      <c r="C313" s="316"/>
      <c r="D313" s="53"/>
      <c r="E313" s="53"/>
      <c r="F313" s="71" t="s">
        <v>70</v>
      </c>
      <c r="G313" s="66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5000</v>
      </c>
      <c r="H313" s="70"/>
      <c r="I313" s="72">
        <f>IF(C317&gt;0,$K$2,C315)</f>
        <v>31</v>
      </c>
      <c r="J313" s="73" t="s">
        <v>67</v>
      </c>
      <c r="K313" s="74">
        <f>K309/$K$2*I313</f>
        <v>45000</v>
      </c>
      <c r="L313" s="75"/>
      <c r="M313" s="53"/>
      <c r="N313" s="96"/>
      <c r="O313" s="97" t="s">
        <v>54</v>
      </c>
      <c r="P313" s="97"/>
      <c r="Q313" s="97"/>
      <c r="R313" s="97" t="str">
        <f t="shared" si="57"/>
        <v/>
      </c>
      <c r="S313" s="101"/>
      <c r="T313" s="97" t="s">
        <v>54</v>
      </c>
      <c r="U313" s="170" t="str">
        <f t="shared" ref="U313:U317" si="60">Y312</f>
        <v/>
      </c>
      <c r="V313" s="99"/>
      <c r="W313" s="170" t="str">
        <f t="shared" si="59"/>
        <v/>
      </c>
      <c r="X313" s="99"/>
      <c r="Y313" s="170" t="str">
        <f t="shared" si="58"/>
        <v/>
      </c>
      <c r="Z313" s="102"/>
      <c r="AA313" s="53"/>
    </row>
    <row r="314" spans="1:27" s="51" customFormat="1" ht="21" customHeight="1" x14ac:dyDescent="0.25">
      <c r="A314" s="52"/>
      <c r="B314" s="62"/>
      <c r="C314" s="62"/>
      <c r="D314" s="53"/>
      <c r="E314" s="53"/>
      <c r="F314" s="71" t="s">
        <v>23</v>
      </c>
      <c r="G314" s="66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70"/>
      <c r="I314" s="115"/>
      <c r="J314" s="73" t="s">
        <v>68</v>
      </c>
      <c r="K314" s="76">
        <f>K309/$K$2/8*I314</f>
        <v>0</v>
      </c>
      <c r="L314" s="77"/>
      <c r="M314" s="53"/>
      <c r="N314" s="96"/>
      <c r="O314" s="97" t="s">
        <v>55</v>
      </c>
      <c r="P314" s="97"/>
      <c r="Q314" s="97"/>
      <c r="R314" s="97" t="str">
        <f t="shared" si="57"/>
        <v/>
      </c>
      <c r="S314" s="101"/>
      <c r="T314" s="97" t="s">
        <v>55</v>
      </c>
      <c r="U314" s="170" t="str">
        <f t="shared" si="60"/>
        <v/>
      </c>
      <c r="V314" s="99"/>
      <c r="W314" s="170" t="str">
        <f t="shared" si="59"/>
        <v/>
      </c>
      <c r="X314" s="99"/>
      <c r="Y314" s="170" t="str">
        <f t="shared" si="58"/>
        <v/>
      </c>
      <c r="Z314" s="102"/>
      <c r="AA314" s="53"/>
    </row>
    <row r="315" spans="1:27" s="51" customFormat="1" ht="21" customHeight="1" x14ac:dyDescent="0.25">
      <c r="A315" s="52"/>
      <c r="B315" s="71" t="s">
        <v>6</v>
      </c>
      <c r="C315" s="62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0</v>
      </c>
      <c r="D315" s="53"/>
      <c r="E315" s="53"/>
      <c r="F315" s="71" t="s">
        <v>71</v>
      </c>
      <c r="G315" s="186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5000</v>
      </c>
      <c r="H315" s="70"/>
      <c r="I315" s="317" t="s">
        <v>75</v>
      </c>
      <c r="J315" s="318"/>
      <c r="K315" s="76">
        <f>K313+K314</f>
        <v>45000</v>
      </c>
      <c r="L315" s="77"/>
      <c r="M315" s="53"/>
      <c r="N315" s="96"/>
      <c r="O315" s="97" t="s">
        <v>56</v>
      </c>
      <c r="P315" s="97"/>
      <c r="Q315" s="97"/>
      <c r="R315" s="97" t="str">
        <f t="shared" si="57"/>
        <v/>
      </c>
      <c r="S315" s="101"/>
      <c r="T315" s="97" t="s">
        <v>56</v>
      </c>
      <c r="U315" s="170" t="str">
        <f t="shared" si="60"/>
        <v/>
      </c>
      <c r="V315" s="99"/>
      <c r="W315" s="170" t="str">
        <f t="shared" si="59"/>
        <v/>
      </c>
      <c r="X315" s="99"/>
      <c r="Y315" s="170" t="str">
        <f t="shared" si="58"/>
        <v/>
      </c>
      <c r="Z315" s="102"/>
      <c r="AA315" s="53"/>
    </row>
    <row r="316" spans="1:27" s="51" customFormat="1" ht="21" customHeight="1" x14ac:dyDescent="0.25">
      <c r="A316" s="52"/>
      <c r="B316" s="71" t="s">
        <v>5</v>
      </c>
      <c r="C316" s="62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53"/>
      <c r="E316" s="53"/>
      <c r="F316" s="71" t="s">
        <v>24</v>
      </c>
      <c r="G316" s="186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6" s="70"/>
      <c r="I316" s="317" t="s">
        <v>76</v>
      </c>
      <c r="J316" s="318"/>
      <c r="K316" s="66">
        <f>G316</f>
        <v>0</v>
      </c>
      <c r="L316" s="78"/>
      <c r="M316" s="53"/>
      <c r="N316" s="96"/>
      <c r="O316" s="97" t="s">
        <v>57</v>
      </c>
      <c r="P316" s="97"/>
      <c r="Q316" s="97"/>
      <c r="R316" s="97" t="str">
        <f t="shared" si="57"/>
        <v/>
      </c>
      <c r="S316" s="101"/>
      <c r="T316" s="97" t="s">
        <v>57</v>
      </c>
      <c r="U316" s="170" t="str">
        <f t="shared" si="60"/>
        <v/>
      </c>
      <c r="V316" s="99"/>
      <c r="W316" s="170" t="str">
        <f t="shared" si="59"/>
        <v/>
      </c>
      <c r="X316" s="99"/>
      <c r="Y316" s="170" t="str">
        <f t="shared" si="58"/>
        <v/>
      </c>
      <c r="Z316" s="102"/>
      <c r="AA316" s="53"/>
    </row>
    <row r="317" spans="1:27" s="51" customFormat="1" ht="21" customHeight="1" x14ac:dyDescent="0.25">
      <c r="A317" s="52"/>
      <c r="B317" s="79" t="s">
        <v>74</v>
      </c>
      <c r="C317" s="62" t="str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/>
      </c>
      <c r="D317" s="53"/>
      <c r="E317" s="53"/>
      <c r="F317" s="71" t="s">
        <v>73</v>
      </c>
      <c r="G317" s="186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5000</v>
      </c>
      <c r="H317" s="53"/>
      <c r="I317" s="319" t="s">
        <v>69</v>
      </c>
      <c r="J317" s="320"/>
      <c r="K317" s="80">
        <f>K315-K316</f>
        <v>45000</v>
      </c>
      <c r="L317" s="81"/>
      <c r="M317" s="53"/>
      <c r="N317" s="96"/>
      <c r="O317" s="97" t="s">
        <v>62</v>
      </c>
      <c r="P317" s="97"/>
      <c r="Q317" s="97"/>
      <c r="R317" s="97" t="str">
        <f t="shared" si="57"/>
        <v/>
      </c>
      <c r="S317" s="101"/>
      <c r="T317" s="97" t="s">
        <v>62</v>
      </c>
      <c r="U317" s="170" t="str">
        <f t="shared" si="60"/>
        <v/>
      </c>
      <c r="V317" s="99"/>
      <c r="W317" s="170" t="str">
        <f t="shared" si="59"/>
        <v/>
      </c>
      <c r="X317" s="99"/>
      <c r="Y317" s="170" t="str">
        <f t="shared" si="58"/>
        <v/>
      </c>
      <c r="Z317" s="102"/>
      <c r="AA317" s="53"/>
    </row>
    <row r="318" spans="1:27" s="51" customFormat="1" ht="21" customHeight="1" x14ac:dyDescent="0.25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69"/>
      <c r="M318" s="53"/>
      <c r="N318" s="96"/>
      <c r="O318" s="97" t="s">
        <v>58</v>
      </c>
      <c r="P318" s="97"/>
      <c r="Q318" s="97"/>
      <c r="R318" s="97" t="str">
        <f t="shared" si="57"/>
        <v/>
      </c>
      <c r="S318" s="101"/>
      <c r="T318" s="97" t="s">
        <v>58</v>
      </c>
      <c r="U318" s="170" t="str">
        <f>Y317</f>
        <v/>
      </c>
      <c r="V318" s="99"/>
      <c r="W318" s="170" t="str">
        <f t="shared" si="59"/>
        <v/>
      </c>
      <c r="X318" s="99"/>
      <c r="Y318" s="170" t="str">
        <f t="shared" si="58"/>
        <v/>
      </c>
      <c r="Z318" s="102"/>
      <c r="AA318" s="53"/>
    </row>
    <row r="319" spans="1:27" s="51" customFormat="1" ht="21" customHeight="1" x14ac:dyDescent="0.25">
      <c r="A319" s="52"/>
      <c r="B319" s="308" t="s">
        <v>104</v>
      </c>
      <c r="C319" s="308"/>
      <c r="D319" s="308"/>
      <c r="E319" s="308"/>
      <c r="F319" s="308"/>
      <c r="G319" s="308"/>
      <c r="H319" s="308"/>
      <c r="I319" s="308"/>
      <c r="J319" s="308"/>
      <c r="K319" s="308"/>
      <c r="L319" s="69"/>
      <c r="M319" s="53"/>
      <c r="N319" s="96"/>
      <c r="O319" s="97" t="s">
        <v>63</v>
      </c>
      <c r="P319" s="97"/>
      <c r="Q319" s="97"/>
      <c r="R319" s="97">
        <v>0</v>
      </c>
      <c r="S319" s="101"/>
      <c r="T319" s="97" t="s">
        <v>63</v>
      </c>
      <c r="U319" s="170" t="str">
        <f>Y318</f>
        <v/>
      </c>
      <c r="V319" s="99"/>
      <c r="W319" s="170" t="str">
        <f t="shared" si="59"/>
        <v/>
      </c>
      <c r="X319" s="99"/>
      <c r="Y319" s="170" t="str">
        <f t="shared" si="58"/>
        <v/>
      </c>
      <c r="Z319" s="102"/>
      <c r="AA319" s="53"/>
    </row>
    <row r="320" spans="1:27" s="51" customFormat="1" ht="21" customHeight="1" x14ac:dyDescent="0.25">
      <c r="A320" s="52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69"/>
      <c r="M320" s="53"/>
      <c r="N320" s="96"/>
      <c r="O320" s="97" t="s">
        <v>64</v>
      </c>
      <c r="P320" s="97"/>
      <c r="Q320" s="97"/>
      <c r="R320" s="97">
        <v>0</v>
      </c>
      <c r="S320" s="101"/>
      <c r="T320" s="97" t="s">
        <v>64</v>
      </c>
      <c r="U320" s="170" t="str">
        <f>Y319</f>
        <v/>
      </c>
      <c r="V320" s="99"/>
      <c r="W320" s="170" t="str">
        <f t="shared" si="59"/>
        <v/>
      </c>
      <c r="X320" s="99"/>
      <c r="Y320" s="170" t="str">
        <f t="shared" si="58"/>
        <v/>
      </c>
      <c r="Z320" s="102"/>
      <c r="AA320" s="53"/>
    </row>
    <row r="321" spans="1:27" s="51" customFormat="1" ht="21" customHeight="1" thickBot="1" x14ac:dyDescent="0.3">
      <c r="A321" s="82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N321" s="103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5"/>
    </row>
    <row r="322" spans="1:27" s="53" customFormat="1" ht="21" customHeight="1" thickBot="1" x14ac:dyDescent="0.3"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 spans="1:27" s="51" customFormat="1" ht="21" customHeight="1" x14ac:dyDescent="0.25">
      <c r="A323" s="321" t="s">
        <v>46</v>
      </c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3"/>
      <c r="M323" s="50"/>
      <c r="N323" s="89"/>
      <c r="O323" s="309" t="s">
        <v>48</v>
      </c>
      <c r="P323" s="310"/>
      <c r="Q323" s="310"/>
      <c r="R323" s="311"/>
      <c r="S323" s="90"/>
      <c r="T323" s="309" t="s">
        <v>49</v>
      </c>
      <c r="U323" s="310"/>
      <c r="V323" s="310"/>
      <c r="W323" s="310"/>
      <c r="X323" s="310"/>
      <c r="Y323" s="311"/>
      <c r="Z323" s="91"/>
      <c r="AA323" s="50"/>
    </row>
    <row r="324" spans="1:27" s="51" customFormat="1" ht="21" customHeight="1" x14ac:dyDescent="0.25">
      <c r="A324" s="52"/>
      <c r="B324" s="53"/>
      <c r="C324" s="312" t="s">
        <v>102</v>
      </c>
      <c r="D324" s="312"/>
      <c r="E324" s="312"/>
      <c r="F324" s="312"/>
      <c r="G324" s="54" t="str">
        <f>$J$1</f>
        <v>March</v>
      </c>
      <c r="H324" s="313">
        <f>$K$1</f>
        <v>2020</v>
      </c>
      <c r="I324" s="313"/>
      <c r="J324" s="53"/>
      <c r="K324" s="55"/>
      <c r="L324" s="56"/>
      <c r="M324" s="55"/>
      <c r="N324" s="92"/>
      <c r="O324" s="93" t="s">
        <v>59</v>
      </c>
      <c r="P324" s="93" t="s">
        <v>6</v>
      </c>
      <c r="Q324" s="93" t="s">
        <v>5</v>
      </c>
      <c r="R324" s="93" t="s">
        <v>60</v>
      </c>
      <c r="S324" s="94"/>
      <c r="T324" s="93" t="s">
        <v>59</v>
      </c>
      <c r="U324" s="93" t="s">
        <v>61</v>
      </c>
      <c r="V324" s="93" t="s">
        <v>23</v>
      </c>
      <c r="W324" s="93" t="s">
        <v>22</v>
      </c>
      <c r="X324" s="93" t="s">
        <v>24</v>
      </c>
      <c r="Y324" s="93" t="s">
        <v>65</v>
      </c>
      <c r="Z324" s="95"/>
      <c r="AA324" s="55"/>
    </row>
    <row r="325" spans="1:27" s="51" customFormat="1" ht="21" customHeight="1" x14ac:dyDescent="0.25">
      <c r="A325" s="52"/>
      <c r="B325" s="53"/>
      <c r="C325" s="53"/>
      <c r="D325" s="58"/>
      <c r="E325" s="58"/>
      <c r="F325" s="58"/>
      <c r="G325" s="58"/>
      <c r="H325" s="58"/>
      <c r="I325" s="53"/>
      <c r="J325" s="59" t="s">
        <v>1</v>
      </c>
      <c r="K325" s="60">
        <f>21500+3000</f>
        <v>24500</v>
      </c>
      <c r="L325" s="61"/>
      <c r="M325" s="53"/>
      <c r="N325" s="96"/>
      <c r="O325" s="97" t="s">
        <v>51</v>
      </c>
      <c r="P325" s="97">
        <v>31</v>
      </c>
      <c r="Q325" s="97">
        <v>0</v>
      </c>
      <c r="R325" s="97">
        <f>15-Q325</f>
        <v>15</v>
      </c>
      <c r="S325" s="98"/>
      <c r="T325" s="97" t="s">
        <v>51</v>
      </c>
      <c r="U325" s="99">
        <v>41290</v>
      </c>
      <c r="V325" s="99">
        <v>500</v>
      </c>
      <c r="W325" s="99">
        <f>V325+U325</f>
        <v>41790</v>
      </c>
      <c r="X325" s="99">
        <v>5500</v>
      </c>
      <c r="Y325" s="99">
        <f>W325-X325</f>
        <v>36290</v>
      </c>
      <c r="Z325" s="95"/>
      <c r="AA325" s="53"/>
    </row>
    <row r="326" spans="1:27" s="51" customFormat="1" ht="21" customHeight="1" x14ac:dyDescent="0.25">
      <c r="A326" s="52"/>
      <c r="B326" s="53" t="s">
        <v>0</v>
      </c>
      <c r="C326" s="63" t="s">
        <v>26</v>
      </c>
      <c r="D326" s="53"/>
      <c r="E326" s="53"/>
      <c r="F326" s="53"/>
      <c r="G326" s="53"/>
      <c r="H326" s="64"/>
      <c r="I326" s="58"/>
      <c r="J326" s="53"/>
      <c r="K326" s="53"/>
      <c r="L326" s="65"/>
      <c r="M326" s="50"/>
      <c r="N326" s="100"/>
      <c r="O326" s="97" t="s">
        <v>77</v>
      </c>
      <c r="P326" s="97">
        <v>29</v>
      </c>
      <c r="Q326" s="97">
        <v>0</v>
      </c>
      <c r="R326" s="97">
        <f>IF(Q326="","",R325-Q326)</f>
        <v>15</v>
      </c>
      <c r="S326" s="101"/>
      <c r="T326" s="97" t="s">
        <v>77</v>
      </c>
      <c r="U326" s="170">
        <f>Y325</f>
        <v>36290</v>
      </c>
      <c r="V326" s="99">
        <f>5000+2000</f>
        <v>7000</v>
      </c>
      <c r="W326" s="170">
        <f>IF(U326="","",U326+V326)</f>
        <v>43290</v>
      </c>
      <c r="X326" s="99">
        <v>7000</v>
      </c>
      <c r="Y326" s="170">
        <f>IF(W326="","",W326-X326)</f>
        <v>36290</v>
      </c>
      <c r="Z326" s="102"/>
      <c r="AA326" s="50"/>
    </row>
    <row r="327" spans="1:27" s="51" customFormat="1" ht="21" customHeight="1" x14ac:dyDescent="0.25">
      <c r="A327" s="52"/>
      <c r="B327" s="67" t="s">
        <v>47</v>
      </c>
      <c r="C327" s="68"/>
      <c r="D327" s="53"/>
      <c r="E327" s="53"/>
      <c r="F327" s="314" t="s">
        <v>49</v>
      </c>
      <c r="G327" s="314"/>
      <c r="H327" s="53"/>
      <c r="I327" s="314" t="s">
        <v>50</v>
      </c>
      <c r="J327" s="314"/>
      <c r="K327" s="314"/>
      <c r="L327" s="69"/>
      <c r="M327" s="53"/>
      <c r="N327" s="96"/>
      <c r="O327" s="97" t="s">
        <v>52</v>
      </c>
      <c r="P327" s="97">
        <v>29</v>
      </c>
      <c r="Q327" s="97">
        <v>2</v>
      </c>
      <c r="R327" s="97">
        <f>IF(Q327="","",R326-Q327)+2</f>
        <v>15</v>
      </c>
      <c r="S327" s="101"/>
      <c r="T327" s="97" t="s">
        <v>52</v>
      </c>
      <c r="U327" s="170">
        <f>Y326</f>
        <v>36290</v>
      </c>
      <c r="V327" s="99"/>
      <c r="W327" s="170">
        <f t="shared" ref="W327:W336" si="61">IF(U327="","",U327+V327)</f>
        <v>36290</v>
      </c>
      <c r="X327" s="99">
        <v>5000</v>
      </c>
      <c r="Y327" s="170">
        <f t="shared" ref="Y327:Y336" si="62">IF(W327="","",W327-X327)</f>
        <v>31290</v>
      </c>
      <c r="Z327" s="102"/>
      <c r="AA327" s="53"/>
    </row>
    <row r="328" spans="1:27" s="51" customFormat="1" ht="21" customHeight="1" x14ac:dyDescent="0.25">
      <c r="A328" s="52"/>
      <c r="B328" s="53"/>
      <c r="C328" s="53"/>
      <c r="D328" s="53"/>
      <c r="E328" s="53"/>
      <c r="F328" s="53"/>
      <c r="G328" s="53"/>
      <c r="H328" s="70"/>
      <c r="L328" s="57"/>
      <c r="M328" s="53"/>
      <c r="N328" s="96"/>
      <c r="O328" s="97" t="s">
        <v>53</v>
      </c>
      <c r="P328" s="97"/>
      <c r="Q328" s="97"/>
      <c r="R328" s="97" t="str">
        <f t="shared" ref="R328:R332" si="63">IF(Q328="","",R327-Q328)</f>
        <v/>
      </c>
      <c r="S328" s="101"/>
      <c r="T328" s="97" t="s">
        <v>53</v>
      </c>
      <c r="U328" s="170"/>
      <c r="V328" s="99"/>
      <c r="W328" s="170" t="str">
        <f t="shared" si="61"/>
        <v/>
      </c>
      <c r="X328" s="99"/>
      <c r="Y328" s="170" t="str">
        <f t="shared" si="62"/>
        <v/>
      </c>
      <c r="Z328" s="102"/>
      <c r="AA328" s="53"/>
    </row>
    <row r="329" spans="1:27" s="51" customFormat="1" ht="21" customHeight="1" x14ac:dyDescent="0.25">
      <c r="A329" s="52"/>
      <c r="B329" s="315" t="s">
        <v>48</v>
      </c>
      <c r="C329" s="316"/>
      <c r="D329" s="53"/>
      <c r="E329" s="53"/>
      <c r="F329" s="71" t="s">
        <v>70</v>
      </c>
      <c r="G329" s="186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36290</v>
      </c>
      <c r="H329" s="70"/>
      <c r="I329" s="72">
        <f>IF(C333&gt;0,$K$2,C331)-2</f>
        <v>29</v>
      </c>
      <c r="J329" s="73" t="s">
        <v>67</v>
      </c>
      <c r="K329" s="74">
        <f>K325/$K$2*I329</f>
        <v>22919.354838709678</v>
      </c>
      <c r="L329" s="75"/>
      <c r="M329" s="53"/>
      <c r="N329" s="96"/>
      <c r="O329" s="97" t="s">
        <v>54</v>
      </c>
      <c r="P329" s="97"/>
      <c r="Q329" s="97"/>
      <c r="R329" s="97" t="str">
        <f t="shared" si="63"/>
        <v/>
      </c>
      <c r="S329" s="101"/>
      <c r="T329" s="97" t="s">
        <v>54</v>
      </c>
      <c r="U329" s="170"/>
      <c r="V329" s="99"/>
      <c r="W329" s="170" t="str">
        <f t="shared" si="61"/>
        <v/>
      </c>
      <c r="X329" s="99"/>
      <c r="Y329" s="170" t="str">
        <f t="shared" si="62"/>
        <v/>
      </c>
      <c r="Z329" s="102"/>
      <c r="AA329" s="53"/>
    </row>
    <row r="330" spans="1:27" s="51" customFormat="1" ht="21" customHeight="1" x14ac:dyDescent="0.25">
      <c r="A330" s="52"/>
      <c r="B330" s="62"/>
      <c r="C330" s="62"/>
      <c r="D330" s="53"/>
      <c r="E330" s="53"/>
      <c r="F330" s="71" t="s">
        <v>23</v>
      </c>
      <c r="G330" s="186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70"/>
      <c r="I330" s="115">
        <v>19</v>
      </c>
      <c r="J330" s="73" t="s">
        <v>68</v>
      </c>
      <c r="K330" s="76">
        <f>K325/$K$2/8*I330</f>
        <v>1877.0161290322583</v>
      </c>
      <c r="L330" s="77"/>
      <c r="M330" s="53"/>
      <c r="N330" s="96"/>
      <c r="O330" s="97" t="s">
        <v>55</v>
      </c>
      <c r="P330" s="97"/>
      <c r="Q330" s="97"/>
      <c r="R330" s="97" t="str">
        <f t="shared" si="63"/>
        <v/>
      </c>
      <c r="S330" s="101"/>
      <c r="T330" s="97" t="s">
        <v>55</v>
      </c>
      <c r="U330" s="170"/>
      <c r="V330" s="99"/>
      <c r="W330" s="170" t="str">
        <f t="shared" si="61"/>
        <v/>
      </c>
      <c r="X330" s="99"/>
      <c r="Y330" s="170" t="str">
        <f t="shared" si="62"/>
        <v/>
      </c>
      <c r="Z330" s="102"/>
      <c r="AA330" s="53"/>
    </row>
    <row r="331" spans="1:27" s="51" customFormat="1" ht="21" customHeight="1" x14ac:dyDescent="0.25">
      <c r="A331" s="52"/>
      <c r="B331" s="71" t="s">
        <v>6</v>
      </c>
      <c r="C331" s="62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29</v>
      </c>
      <c r="D331" s="53"/>
      <c r="E331" s="53"/>
      <c r="F331" s="71" t="s">
        <v>71</v>
      </c>
      <c r="G331" s="186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36290</v>
      </c>
      <c r="H331" s="70"/>
      <c r="I331" s="317" t="s">
        <v>75</v>
      </c>
      <c r="J331" s="318"/>
      <c r="K331" s="76">
        <f>K329+K330</f>
        <v>24796.370967741936</v>
      </c>
      <c r="L331" s="77"/>
      <c r="M331" s="53"/>
      <c r="N331" s="96"/>
      <c r="O331" s="97" t="s">
        <v>56</v>
      </c>
      <c r="P331" s="97"/>
      <c r="Q331" s="97"/>
      <c r="R331" s="97">
        <v>0</v>
      </c>
      <c r="S331" s="101"/>
      <c r="T331" s="97" t="s">
        <v>56</v>
      </c>
      <c r="U331" s="170"/>
      <c r="V331" s="99"/>
      <c r="W331" s="170" t="str">
        <f t="shared" si="61"/>
        <v/>
      </c>
      <c r="X331" s="99"/>
      <c r="Y331" s="170" t="str">
        <f t="shared" si="62"/>
        <v/>
      </c>
      <c r="Z331" s="102"/>
      <c r="AA331" s="53"/>
    </row>
    <row r="332" spans="1:27" s="51" customFormat="1" ht="21" customHeight="1" x14ac:dyDescent="0.25">
      <c r="A332" s="52"/>
      <c r="B332" s="71" t="s">
        <v>5</v>
      </c>
      <c r="C332" s="62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2</v>
      </c>
      <c r="D332" s="53"/>
      <c r="E332" s="53"/>
      <c r="F332" s="71" t="s">
        <v>24</v>
      </c>
      <c r="G332" s="186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5000</v>
      </c>
      <c r="H332" s="70"/>
      <c r="I332" s="317" t="s">
        <v>76</v>
      </c>
      <c r="J332" s="318"/>
      <c r="K332" s="66">
        <f>G332</f>
        <v>5000</v>
      </c>
      <c r="L332" s="78"/>
      <c r="M332" s="53"/>
      <c r="N332" s="96"/>
      <c r="O332" s="97" t="s">
        <v>57</v>
      </c>
      <c r="P332" s="97"/>
      <c r="Q332" s="97"/>
      <c r="R332" s="97" t="str">
        <f t="shared" si="63"/>
        <v/>
      </c>
      <c r="S332" s="101"/>
      <c r="T332" s="97" t="s">
        <v>57</v>
      </c>
      <c r="U332" s="170"/>
      <c r="V332" s="99"/>
      <c r="W332" s="170" t="str">
        <f t="shared" si="61"/>
        <v/>
      </c>
      <c r="X332" s="99"/>
      <c r="Y332" s="170" t="str">
        <f t="shared" si="62"/>
        <v/>
      </c>
      <c r="Z332" s="102"/>
      <c r="AA332" s="53"/>
    </row>
    <row r="333" spans="1:27" s="51" customFormat="1" ht="21" customHeight="1" x14ac:dyDescent="0.25">
      <c r="A333" s="52"/>
      <c r="B333" s="79" t="s">
        <v>74</v>
      </c>
      <c r="C333" s="62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15</v>
      </c>
      <c r="D333" s="53"/>
      <c r="E333" s="53"/>
      <c r="F333" s="71" t="s">
        <v>73</v>
      </c>
      <c r="G333" s="186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31290</v>
      </c>
      <c r="H333" s="53"/>
      <c r="I333" s="319" t="s">
        <v>69</v>
      </c>
      <c r="J333" s="320"/>
      <c r="K333" s="80">
        <f>K331-K332</f>
        <v>19796.370967741936</v>
      </c>
      <c r="L333" s="81"/>
      <c r="M333" s="53"/>
      <c r="N333" s="96"/>
      <c r="O333" s="97" t="s">
        <v>62</v>
      </c>
      <c r="P333" s="97"/>
      <c r="Q333" s="97"/>
      <c r="R333" s="97">
        <v>0</v>
      </c>
      <c r="S333" s="101"/>
      <c r="T333" s="97" t="s">
        <v>62</v>
      </c>
      <c r="U333" s="170"/>
      <c r="V333" s="99"/>
      <c r="W333" s="170" t="str">
        <f t="shared" si="61"/>
        <v/>
      </c>
      <c r="X333" s="99"/>
      <c r="Y333" s="170" t="str">
        <f t="shared" si="62"/>
        <v/>
      </c>
      <c r="Z333" s="102"/>
      <c r="AA333" s="53"/>
    </row>
    <row r="334" spans="1:27" s="51" customFormat="1" ht="21" customHeight="1" x14ac:dyDescent="0.25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69"/>
      <c r="M334" s="53"/>
      <c r="N334" s="96"/>
      <c r="O334" s="97" t="s">
        <v>58</v>
      </c>
      <c r="P334" s="97"/>
      <c r="Q334" s="97"/>
      <c r="R334" s="97">
        <v>0</v>
      </c>
      <c r="S334" s="101"/>
      <c r="T334" s="97" t="s">
        <v>58</v>
      </c>
      <c r="U334" s="170"/>
      <c r="V334" s="99"/>
      <c r="W334" s="170" t="str">
        <f t="shared" si="61"/>
        <v/>
      </c>
      <c r="X334" s="99"/>
      <c r="Y334" s="170" t="str">
        <f t="shared" si="62"/>
        <v/>
      </c>
      <c r="Z334" s="102"/>
      <c r="AA334" s="53"/>
    </row>
    <row r="335" spans="1:27" s="51" customFormat="1" ht="21" customHeight="1" x14ac:dyDescent="0.25">
      <c r="A335" s="52"/>
      <c r="B335" s="308" t="s">
        <v>104</v>
      </c>
      <c r="C335" s="308"/>
      <c r="D335" s="308"/>
      <c r="E335" s="308"/>
      <c r="F335" s="308"/>
      <c r="G335" s="308"/>
      <c r="H335" s="308"/>
      <c r="I335" s="308"/>
      <c r="J335" s="308"/>
      <c r="K335" s="308"/>
      <c r="L335" s="69"/>
      <c r="M335" s="53"/>
      <c r="N335" s="96"/>
      <c r="O335" s="97" t="s">
        <v>63</v>
      </c>
      <c r="P335" s="97"/>
      <c r="Q335" s="97"/>
      <c r="R335" s="97">
        <v>0</v>
      </c>
      <c r="S335" s="101"/>
      <c r="T335" s="97" t="s">
        <v>63</v>
      </c>
      <c r="U335" s="170"/>
      <c r="V335" s="99"/>
      <c r="W335" s="170" t="str">
        <f t="shared" si="61"/>
        <v/>
      </c>
      <c r="X335" s="99"/>
      <c r="Y335" s="170" t="str">
        <f t="shared" si="62"/>
        <v/>
      </c>
      <c r="Z335" s="102"/>
      <c r="AA335" s="53"/>
    </row>
    <row r="336" spans="1:27" s="51" customFormat="1" ht="21" customHeight="1" x14ac:dyDescent="0.25">
      <c r="A336" s="52"/>
      <c r="B336" s="308"/>
      <c r="C336" s="308"/>
      <c r="D336" s="308"/>
      <c r="E336" s="308"/>
      <c r="F336" s="308"/>
      <c r="G336" s="308"/>
      <c r="H336" s="308"/>
      <c r="I336" s="308"/>
      <c r="J336" s="308"/>
      <c r="K336" s="308"/>
      <c r="L336" s="69"/>
      <c r="M336" s="53"/>
      <c r="N336" s="96"/>
      <c r="O336" s="97" t="s">
        <v>64</v>
      </c>
      <c r="P336" s="97"/>
      <c r="Q336" s="97"/>
      <c r="R336" s="97">
        <v>0</v>
      </c>
      <c r="S336" s="101"/>
      <c r="T336" s="97" t="s">
        <v>64</v>
      </c>
      <c r="U336" s="170"/>
      <c r="V336" s="99"/>
      <c r="W336" s="170" t="str">
        <f t="shared" si="61"/>
        <v/>
      </c>
      <c r="X336" s="99"/>
      <c r="Y336" s="170" t="str">
        <f t="shared" si="62"/>
        <v/>
      </c>
      <c r="Z336" s="102"/>
      <c r="AA336" s="53"/>
    </row>
    <row r="337" spans="1:26" s="51" customFormat="1" ht="21" customHeight="1" thickBot="1" x14ac:dyDescent="0.3">
      <c r="A337" s="82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N337" s="103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5"/>
    </row>
    <row r="338" spans="1:26" s="53" customFormat="1" ht="21" customHeight="1" thickBot="1" x14ac:dyDescent="0.3"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 spans="1:26" s="51" customFormat="1" ht="21" customHeight="1" x14ac:dyDescent="0.25">
      <c r="A339" s="321" t="s">
        <v>46</v>
      </c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3"/>
      <c r="M339" s="135"/>
      <c r="N339" s="89"/>
      <c r="O339" s="309" t="s">
        <v>48</v>
      </c>
      <c r="P339" s="310"/>
      <c r="Q339" s="310"/>
      <c r="R339" s="311"/>
      <c r="S339" s="90"/>
      <c r="T339" s="309" t="s">
        <v>49</v>
      </c>
      <c r="U339" s="310"/>
      <c r="V339" s="310"/>
      <c r="W339" s="310"/>
      <c r="X339" s="310"/>
      <c r="Y339" s="311"/>
      <c r="Z339" s="91"/>
    </row>
    <row r="340" spans="1:26" s="51" customFormat="1" ht="21" customHeight="1" x14ac:dyDescent="0.25">
      <c r="A340" s="52"/>
      <c r="B340" s="53"/>
      <c r="C340" s="312" t="s">
        <v>102</v>
      </c>
      <c r="D340" s="312"/>
      <c r="E340" s="312"/>
      <c r="F340" s="312"/>
      <c r="G340" s="54" t="str">
        <f>$J$1</f>
        <v>March</v>
      </c>
      <c r="H340" s="313">
        <f>$K$1</f>
        <v>2020</v>
      </c>
      <c r="I340" s="313"/>
      <c r="J340" s="53"/>
      <c r="K340" s="55"/>
      <c r="L340" s="56"/>
      <c r="M340" s="55"/>
      <c r="N340" s="92"/>
      <c r="O340" s="93" t="s">
        <v>59</v>
      </c>
      <c r="P340" s="93" t="s">
        <v>6</v>
      </c>
      <c r="Q340" s="93" t="s">
        <v>5</v>
      </c>
      <c r="R340" s="93" t="s">
        <v>60</v>
      </c>
      <c r="S340" s="94"/>
      <c r="T340" s="93" t="s">
        <v>59</v>
      </c>
      <c r="U340" s="93" t="s">
        <v>61</v>
      </c>
      <c r="V340" s="93" t="s">
        <v>23</v>
      </c>
      <c r="W340" s="93" t="s">
        <v>22</v>
      </c>
      <c r="X340" s="93" t="s">
        <v>24</v>
      </c>
      <c r="Y340" s="93" t="s">
        <v>65</v>
      </c>
      <c r="Z340" s="95"/>
    </row>
    <row r="341" spans="1:26" s="51" customFormat="1" ht="21" customHeight="1" x14ac:dyDescent="0.25">
      <c r="A341" s="52"/>
      <c r="B341" s="53"/>
      <c r="C341" s="53"/>
      <c r="D341" s="58"/>
      <c r="E341" s="58"/>
      <c r="F341" s="58"/>
      <c r="G341" s="58"/>
      <c r="H341" s="58"/>
      <c r="I341" s="53"/>
      <c r="J341" s="59" t="s">
        <v>1</v>
      </c>
      <c r="K341" s="60">
        <v>14000</v>
      </c>
      <c r="L341" s="61"/>
      <c r="M341" s="53"/>
      <c r="N341" s="96"/>
      <c r="O341" s="97" t="s">
        <v>51</v>
      </c>
      <c r="P341" s="97">
        <v>28</v>
      </c>
      <c r="Q341" s="97">
        <v>3</v>
      </c>
      <c r="R341" s="97">
        <v>0</v>
      </c>
      <c r="S341" s="98"/>
      <c r="T341" s="97" t="s">
        <v>51</v>
      </c>
      <c r="U341" s="99"/>
      <c r="V341" s="99"/>
      <c r="W341" s="99">
        <f>V341+U341</f>
        <v>0</v>
      </c>
      <c r="X341" s="99"/>
      <c r="Y341" s="99">
        <f>W341-X341</f>
        <v>0</v>
      </c>
      <c r="Z341" s="95"/>
    </row>
    <row r="342" spans="1:26" s="51" customFormat="1" ht="21" customHeight="1" x14ac:dyDescent="0.25">
      <c r="A342" s="52"/>
      <c r="B342" s="53" t="s">
        <v>0</v>
      </c>
      <c r="C342" s="108" t="s">
        <v>181</v>
      </c>
      <c r="D342" s="53"/>
      <c r="E342" s="53"/>
      <c r="F342" s="53"/>
      <c r="G342" s="53"/>
      <c r="H342" s="64"/>
      <c r="I342" s="58"/>
      <c r="J342" s="53"/>
      <c r="K342" s="53"/>
      <c r="L342" s="65"/>
      <c r="M342" s="135"/>
      <c r="N342" s="100"/>
      <c r="O342" s="97" t="s">
        <v>77</v>
      </c>
      <c r="P342" s="97">
        <v>21</v>
      </c>
      <c r="Q342" s="97">
        <v>8</v>
      </c>
      <c r="R342" s="97">
        <v>0</v>
      </c>
      <c r="S342" s="101"/>
      <c r="T342" s="97" t="s">
        <v>77</v>
      </c>
      <c r="U342" s="170">
        <f>Y341</f>
        <v>0</v>
      </c>
      <c r="V342" s="99"/>
      <c r="W342" s="170">
        <f>IF(U342="","",U342+V342)</f>
        <v>0</v>
      </c>
      <c r="X342" s="99"/>
      <c r="Y342" s="170">
        <f>IF(W342="","",W342-X342)</f>
        <v>0</v>
      </c>
      <c r="Z342" s="102"/>
    </row>
    <row r="343" spans="1:26" s="51" customFormat="1" ht="21" customHeight="1" x14ac:dyDescent="0.25">
      <c r="A343" s="52"/>
      <c r="B343" s="67" t="s">
        <v>47</v>
      </c>
      <c r="C343" s="108"/>
      <c r="D343" s="53"/>
      <c r="E343" s="53"/>
      <c r="F343" s="314" t="s">
        <v>49</v>
      </c>
      <c r="G343" s="314"/>
      <c r="H343" s="53"/>
      <c r="I343" s="314" t="s">
        <v>50</v>
      </c>
      <c r="J343" s="314"/>
      <c r="K343" s="314"/>
      <c r="L343" s="69"/>
      <c r="M343" s="53"/>
      <c r="N343" s="96"/>
      <c r="O343" s="97" t="s">
        <v>52</v>
      </c>
      <c r="P343" s="97"/>
      <c r="Q343" s="97"/>
      <c r="R343" s="97">
        <v>0</v>
      </c>
      <c r="S343" s="101"/>
      <c r="T343" s="97" t="s">
        <v>52</v>
      </c>
      <c r="U343" s="170">
        <f>IF($J$1="April",Y342,Y342)</f>
        <v>0</v>
      </c>
      <c r="V343" s="99"/>
      <c r="W343" s="170">
        <f t="shared" ref="W343:W352" si="64">IF(U343="","",U343+V343)</f>
        <v>0</v>
      </c>
      <c r="X343" s="99"/>
      <c r="Y343" s="170">
        <f t="shared" ref="Y343:Y352" si="65">IF(W343="","",W343-X343)</f>
        <v>0</v>
      </c>
      <c r="Z343" s="102"/>
    </row>
    <row r="344" spans="1:26" s="51" customFormat="1" ht="21" customHeight="1" x14ac:dyDescent="0.25">
      <c r="A344" s="52"/>
      <c r="B344" s="53"/>
      <c r="C344" s="53"/>
      <c r="D344" s="53"/>
      <c r="E344" s="53"/>
      <c r="F344" s="53"/>
      <c r="G344" s="53"/>
      <c r="H344" s="70"/>
      <c r="L344" s="57"/>
      <c r="M344" s="53"/>
      <c r="N344" s="96"/>
      <c r="O344" s="97" t="s">
        <v>53</v>
      </c>
      <c r="P344" s="97"/>
      <c r="Q344" s="97"/>
      <c r="R344" s="97">
        <v>0</v>
      </c>
      <c r="S344" s="101"/>
      <c r="T344" s="97" t="s">
        <v>53</v>
      </c>
      <c r="U344" s="170">
        <f>IF($J$1="April",Y343,Y343)</f>
        <v>0</v>
      </c>
      <c r="V344" s="99"/>
      <c r="W344" s="170">
        <f t="shared" si="64"/>
        <v>0</v>
      </c>
      <c r="X344" s="99"/>
      <c r="Y344" s="170">
        <f t="shared" si="65"/>
        <v>0</v>
      </c>
      <c r="Z344" s="102"/>
    </row>
    <row r="345" spans="1:26" s="51" customFormat="1" ht="21" customHeight="1" x14ac:dyDescent="0.25">
      <c r="A345" s="52"/>
      <c r="B345" s="315" t="s">
        <v>48</v>
      </c>
      <c r="C345" s="316"/>
      <c r="D345" s="53"/>
      <c r="E345" s="53"/>
      <c r="F345" s="71" t="s">
        <v>70</v>
      </c>
      <c r="G345" s="66">
        <f>IF($J$1="January",U341,IF($J$1="February",U342,IF($J$1="March",U343,IF($J$1="April",U344,IF($J$1="May",U345,IF($J$1="June",U346,IF($J$1="July",U347,IF($J$1="August",U348,IF($J$1="August",U348,IF($J$1="September",U349,IF($J$1="October",U350,IF($J$1="November",U351,IF($J$1="December",U352)))))))))))))</f>
        <v>0</v>
      </c>
      <c r="H345" s="70"/>
      <c r="I345" s="72">
        <f>IF(C349&gt;0,$K$2,C347)</f>
        <v>0</v>
      </c>
      <c r="J345" s="73" t="s">
        <v>67</v>
      </c>
      <c r="K345" s="74">
        <f>K341/$K$2*I345</f>
        <v>0</v>
      </c>
      <c r="L345" s="75"/>
      <c r="M345" s="53"/>
      <c r="N345" s="96"/>
      <c r="O345" s="97" t="s">
        <v>54</v>
      </c>
      <c r="P345" s="97"/>
      <c r="Q345" s="97"/>
      <c r="R345" s="97" t="str">
        <f t="shared" ref="R345:R348" si="66">IF(Q345="","",R344-Q345)</f>
        <v/>
      </c>
      <c r="S345" s="101"/>
      <c r="T345" s="97" t="s">
        <v>54</v>
      </c>
      <c r="U345" s="170">
        <f>IF($J$1="May",Y344,Y344)</f>
        <v>0</v>
      </c>
      <c r="V345" s="99"/>
      <c r="W345" s="170">
        <f t="shared" si="64"/>
        <v>0</v>
      </c>
      <c r="X345" s="99"/>
      <c r="Y345" s="170">
        <f t="shared" si="65"/>
        <v>0</v>
      </c>
      <c r="Z345" s="102"/>
    </row>
    <row r="346" spans="1:26" s="51" customFormat="1" ht="21" customHeight="1" x14ac:dyDescent="0.25">
      <c r="A346" s="52"/>
      <c r="B346" s="62"/>
      <c r="C346" s="62"/>
      <c r="D346" s="53"/>
      <c r="E346" s="53"/>
      <c r="F346" s="71" t="s">
        <v>23</v>
      </c>
      <c r="G346" s="66">
        <f>IF($J$1="January",V341,IF($J$1="February",V342,IF($J$1="March",V343,IF($J$1="April",V344,IF($J$1="May",V345,IF($J$1="June",V346,IF($J$1="July",V347,IF($J$1="August",V348,IF($J$1="August",V348,IF($J$1="September",V349,IF($J$1="October",V350,IF($J$1="November",V351,IF($J$1="December",V352)))))))))))))</f>
        <v>0</v>
      </c>
      <c r="H346" s="70"/>
      <c r="I346" s="115">
        <v>6</v>
      </c>
      <c r="J346" s="73" t="s">
        <v>68</v>
      </c>
      <c r="K346" s="76">
        <f>K341/$K$2/8*I346</f>
        <v>338.70967741935488</v>
      </c>
      <c r="L346" s="77"/>
      <c r="M346" s="53"/>
      <c r="N346" s="96"/>
      <c r="O346" s="97" t="s">
        <v>55</v>
      </c>
      <c r="P346" s="97"/>
      <c r="Q346" s="97"/>
      <c r="R346" s="97">
        <v>0</v>
      </c>
      <c r="S346" s="101"/>
      <c r="T346" s="97" t="s">
        <v>55</v>
      </c>
      <c r="U346" s="170">
        <f>IF($J$1="May",Y345,Y345)</f>
        <v>0</v>
      </c>
      <c r="V346" s="99"/>
      <c r="W346" s="170">
        <f t="shared" si="64"/>
        <v>0</v>
      </c>
      <c r="X346" s="99"/>
      <c r="Y346" s="170">
        <f t="shared" si="65"/>
        <v>0</v>
      </c>
      <c r="Z346" s="102"/>
    </row>
    <row r="347" spans="1:26" s="51" customFormat="1" ht="21" customHeight="1" x14ac:dyDescent="0.25">
      <c r="A347" s="52"/>
      <c r="B347" s="71" t="s">
        <v>6</v>
      </c>
      <c r="C347" s="62">
        <f>IF($J$1="January",P341,IF($J$1="February",P342,IF($J$1="March",P343,IF($J$1="April",P344,IF($J$1="May",P345,IF($J$1="June",P346,IF($J$1="July",P347,IF($J$1="August",P348,IF($J$1="August",P348,IF($J$1="September",P349,IF($J$1="October",P350,IF($J$1="November",P351,IF($J$1="December",P352)))))))))))))</f>
        <v>0</v>
      </c>
      <c r="D347" s="53"/>
      <c r="E347" s="53"/>
      <c r="F347" s="71" t="s">
        <v>71</v>
      </c>
      <c r="G347" s="66">
        <f>IF($J$1="January",W341,IF($J$1="February",W342,IF($J$1="March",W343,IF($J$1="April",W344,IF($J$1="May",W345,IF($J$1="June",W346,IF($J$1="July",W347,IF($J$1="August",W348,IF($J$1="August",W348,IF($J$1="September",W349,IF($J$1="October",W350,IF($J$1="November",W351,IF($J$1="December",W352)))))))))))))</f>
        <v>0</v>
      </c>
      <c r="H347" s="70"/>
      <c r="I347" s="317" t="s">
        <v>75</v>
      </c>
      <c r="J347" s="318"/>
      <c r="K347" s="76">
        <f>K345+K346</f>
        <v>338.70967741935488</v>
      </c>
      <c r="L347" s="77"/>
      <c r="M347" s="53"/>
      <c r="N347" s="96"/>
      <c r="O347" s="97" t="s">
        <v>56</v>
      </c>
      <c r="P347" s="97"/>
      <c r="Q347" s="97"/>
      <c r="R347" s="97">
        <v>0</v>
      </c>
      <c r="S347" s="101"/>
      <c r="T347" s="97" t="s">
        <v>56</v>
      </c>
      <c r="U347" s="170">
        <f>IF($J$1="May",Y346,Y346)</f>
        <v>0</v>
      </c>
      <c r="V347" s="99"/>
      <c r="W347" s="170">
        <f t="shared" si="64"/>
        <v>0</v>
      </c>
      <c r="X347" s="99"/>
      <c r="Y347" s="170">
        <f t="shared" si="65"/>
        <v>0</v>
      </c>
      <c r="Z347" s="102"/>
    </row>
    <row r="348" spans="1:26" s="51" customFormat="1" ht="21" customHeight="1" x14ac:dyDescent="0.25">
      <c r="A348" s="52"/>
      <c r="B348" s="71" t="s">
        <v>5</v>
      </c>
      <c r="C348" s="62">
        <f>IF($J$1="January",Q341,IF($J$1="February",Q342,IF($J$1="March",Q343,IF($J$1="April",Q344,IF($J$1="May",Q345,IF($J$1="June",Q346,IF($J$1="July",Q347,IF($J$1="August",Q348,IF($J$1="August",Q348,IF($J$1="September",Q349,IF($J$1="October",Q350,IF($J$1="November",Q351,IF($J$1="December",Q352)))))))))))))</f>
        <v>0</v>
      </c>
      <c r="D348" s="53"/>
      <c r="E348" s="53"/>
      <c r="F348" s="71" t="s">
        <v>24</v>
      </c>
      <c r="G348" s="66">
        <f>IF($J$1="January",X341,IF($J$1="February",X342,IF($J$1="March",X343,IF($J$1="April",X344,IF($J$1="May",X345,IF($J$1="June",X346,IF($J$1="July",X347,IF($J$1="August",X348,IF($J$1="August",X348,IF($J$1="September",X349,IF($J$1="October",X350,IF($J$1="November",X351,IF($J$1="December",X352)))))))))))))</f>
        <v>0</v>
      </c>
      <c r="H348" s="70"/>
      <c r="I348" s="317" t="s">
        <v>76</v>
      </c>
      <c r="J348" s="318"/>
      <c r="K348" s="66">
        <f>G348</f>
        <v>0</v>
      </c>
      <c r="L348" s="78"/>
      <c r="M348" s="53"/>
      <c r="N348" s="96"/>
      <c r="O348" s="97" t="s">
        <v>57</v>
      </c>
      <c r="P348" s="97"/>
      <c r="Q348" s="97"/>
      <c r="R348" s="97" t="str">
        <f t="shared" si="66"/>
        <v/>
      </c>
      <c r="S348" s="101"/>
      <c r="T348" s="97" t="s">
        <v>57</v>
      </c>
      <c r="U348" s="170">
        <f t="shared" ref="U348:U351" si="67">IF($J$1="May",Y347,Y347)</f>
        <v>0</v>
      </c>
      <c r="V348" s="99"/>
      <c r="W348" s="170">
        <f t="shared" si="64"/>
        <v>0</v>
      </c>
      <c r="X348" s="99"/>
      <c r="Y348" s="170">
        <f t="shared" si="65"/>
        <v>0</v>
      </c>
      <c r="Z348" s="102"/>
    </row>
    <row r="349" spans="1:26" s="51" customFormat="1" ht="21" customHeight="1" x14ac:dyDescent="0.25">
      <c r="A349" s="52"/>
      <c r="B349" s="79" t="s">
        <v>74</v>
      </c>
      <c r="C349" s="62">
        <f>IF($J$1="January",R341,IF($J$1="February",R342,IF($J$1="March",R343,IF($J$1="April",R344,IF($J$1="May",R345,IF($J$1="June",R346,IF($J$1="July",R347,IF($J$1="August",R348,IF($J$1="August",R348,IF($J$1="September",R349,IF($J$1="October",R350,IF($J$1="November",R351,IF($J$1="December",R352)))))))))))))</f>
        <v>0</v>
      </c>
      <c r="D349" s="53"/>
      <c r="E349" s="53"/>
      <c r="F349" s="71" t="s">
        <v>73</v>
      </c>
      <c r="G349" s="66">
        <f>IF($J$1="January",Y341,IF($J$1="February",Y342,IF($J$1="March",Y343,IF($J$1="April",Y344,IF($J$1="May",Y345,IF($J$1="June",Y346,IF($J$1="July",Y347,IF($J$1="August",Y348,IF($J$1="August",Y348,IF($J$1="September",Y349,IF($J$1="October",Y350,IF($J$1="November",Y351,IF($J$1="December",Y352)))))))))))))</f>
        <v>0</v>
      </c>
      <c r="H349" s="53"/>
      <c r="I349" s="319" t="s">
        <v>69</v>
      </c>
      <c r="J349" s="320"/>
      <c r="K349" s="80">
        <f>K347-K348</f>
        <v>338.70967741935488</v>
      </c>
      <c r="L349" s="81"/>
      <c r="M349" s="53"/>
      <c r="N349" s="96"/>
      <c r="O349" s="97" t="s">
        <v>62</v>
      </c>
      <c r="P349" s="97"/>
      <c r="Q349" s="97"/>
      <c r="R349" s="97">
        <v>0</v>
      </c>
      <c r="S349" s="101"/>
      <c r="T349" s="97" t="s">
        <v>62</v>
      </c>
      <c r="U349" s="170">
        <f t="shared" si="67"/>
        <v>0</v>
      </c>
      <c r="V349" s="99"/>
      <c r="W349" s="170">
        <f t="shared" si="64"/>
        <v>0</v>
      </c>
      <c r="X349" s="99"/>
      <c r="Y349" s="170">
        <f t="shared" si="65"/>
        <v>0</v>
      </c>
      <c r="Z349" s="102"/>
    </row>
    <row r="350" spans="1:26" s="51" customFormat="1" ht="21" customHeight="1" x14ac:dyDescent="0.25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69"/>
      <c r="M350" s="53"/>
      <c r="N350" s="96"/>
      <c r="O350" s="97" t="s">
        <v>58</v>
      </c>
      <c r="P350" s="97"/>
      <c r="Q350" s="97"/>
      <c r="R350" s="97">
        <v>0</v>
      </c>
      <c r="S350" s="101"/>
      <c r="T350" s="97" t="s">
        <v>58</v>
      </c>
      <c r="U350" s="170">
        <f t="shared" si="67"/>
        <v>0</v>
      </c>
      <c r="V350" s="99"/>
      <c r="W350" s="170">
        <f t="shared" si="64"/>
        <v>0</v>
      </c>
      <c r="X350" s="99"/>
      <c r="Y350" s="170">
        <f t="shared" si="65"/>
        <v>0</v>
      </c>
      <c r="Z350" s="102"/>
    </row>
    <row r="351" spans="1:26" s="51" customFormat="1" ht="21" customHeight="1" x14ac:dyDescent="0.25">
      <c r="A351" s="52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69"/>
      <c r="M351" s="53"/>
      <c r="N351" s="96"/>
      <c r="O351" s="97" t="s">
        <v>63</v>
      </c>
      <c r="P351" s="97"/>
      <c r="Q351" s="97"/>
      <c r="R351" s="97">
        <v>0</v>
      </c>
      <c r="S351" s="101"/>
      <c r="T351" s="97" t="s">
        <v>63</v>
      </c>
      <c r="U351" s="170">
        <f t="shared" si="67"/>
        <v>0</v>
      </c>
      <c r="V351" s="99"/>
      <c r="W351" s="170">
        <f t="shared" si="64"/>
        <v>0</v>
      </c>
      <c r="X351" s="99"/>
      <c r="Y351" s="170">
        <f t="shared" si="65"/>
        <v>0</v>
      </c>
      <c r="Z351" s="102"/>
    </row>
    <row r="352" spans="1:26" s="51" customFormat="1" ht="21" customHeight="1" x14ac:dyDescent="0.25">
      <c r="A352" s="52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69"/>
      <c r="M352" s="53"/>
      <c r="N352" s="96"/>
      <c r="O352" s="97" t="s">
        <v>64</v>
      </c>
      <c r="P352" s="97"/>
      <c r="Q352" s="97"/>
      <c r="R352" s="97">
        <v>0</v>
      </c>
      <c r="S352" s="101"/>
      <c r="T352" s="97" t="s">
        <v>64</v>
      </c>
      <c r="U352" s="170" t="str">
        <f>IF($J$1="Dec",Y351,"")</f>
        <v/>
      </c>
      <c r="V352" s="99"/>
      <c r="W352" s="170" t="str">
        <f t="shared" si="64"/>
        <v/>
      </c>
      <c r="X352" s="99"/>
      <c r="Y352" s="170" t="str">
        <f t="shared" si="65"/>
        <v/>
      </c>
      <c r="Z352" s="102"/>
    </row>
    <row r="353" spans="1:26" s="51" customFormat="1" ht="21" customHeight="1" thickBot="1" x14ac:dyDescent="0.3">
      <c r="A353" s="82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N353" s="103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5"/>
    </row>
    <row r="354" spans="1:26" s="53" customFormat="1" ht="21" hidden="1" customHeight="1" thickBot="1" x14ac:dyDescent="0.3"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 spans="1:26" s="51" customFormat="1" ht="21" hidden="1" customHeight="1" x14ac:dyDescent="0.25">
      <c r="A355" s="327" t="s">
        <v>46</v>
      </c>
      <c r="B355" s="328"/>
      <c r="C355" s="328"/>
      <c r="D355" s="328"/>
      <c r="E355" s="328"/>
      <c r="F355" s="328"/>
      <c r="G355" s="328"/>
      <c r="H355" s="328"/>
      <c r="I355" s="328"/>
      <c r="J355" s="328"/>
      <c r="K355" s="328"/>
      <c r="L355" s="329"/>
      <c r="M355" s="138"/>
      <c r="N355" s="89"/>
      <c r="O355" s="309" t="s">
        <v>48</v>
      </c>
      <c r="P355" s="310"/>
      <c r="Q355" s="310"/>
      <c r="R355" s="311"/>
      <c r="S355" s="90"/>
      <c r="T355" s="309" t="s">
        <v>49</v>
      </c>
      <c r="U355" s="310"/>
      <c r="V355" s="310"/>
      <c r="W355" s="310"/>
      <c r="X355" s="310"/>
      <c r="Y355" s="311"/>
      <c r="Z355" s="88"/>
    </row>
    <row r="356" spans="1:26" s="51" customFormat="1" ht="21" hidden="1" customHeight="1" x14ac:dyDescent="0.25">
      <c r="A356" s="52"/>
      <c r="B356" s="53"/>
      <c r="C356" s="312" t="s">
        <v>102</v>
      </c>
      <c r="D356" s="312"/>
      <c r="E356" s="312"/>
      <c r="F356" s="312"/>
      <c r="G356" s="54" t="str">
        <f>$J$1</f>
        <v>March</v>
      </c>
      <c r="H356" s="313">
        <f>$K$1</f>
        <v>2020</v>
      </c>
      <c r="I356" s="313"/>
      <c r="J356" s="53"/>
      <c r="K356" s="55"/>
      <c r="L356" s="56"/>
      <c r="M356" s="55"/>
      <c r="N356" s="92"/>
      <c r="O356" s="93" t="s">
        <v>59</v>
      </c>
      <c r="P356" s="93" t="s">
        <v>6</v>
      </c>
      <c r="Q356" s="93" t="s">
        <v>5</v>
      </c>
      <c r="R356" s="93" t="s">
        <v>60</v>
      </c>
      <c r="S356" s="94"/>
      <c r="T356" s="93" t="s">
        <v>59</v>
      </c>
      <c r="U356" s="93" t="s">
        <v>61</v>
      </c>
      <c r="V356" s="93" t="s">
        <v>23</v>
      </c>
      <c r="W356" s="93" t="s">
        <v>22</v>
      </c>
      <c r="X356" s="93" t="s">
        <v>24</v>
      </c>
      <c r="Y356" s="93" t="s">
        <v>65</v>
      </c>
      <c r="Z356" s="88"/>
    </row>
    <row r="357" spans="1:26" s="51" customFormat="1" ht="21" hidden="1" customHeight="1" x14ac:dyDescent="0.25">
      <c r="A357" s="52"/>
      <c r="B357" s="53"/>
      <c r="C357" s="53"/>
      <c r="D357" s="58"/>
      <c r="E357" s="58"/>
      <c r="F357" s="58"/>
      <c r="G357" s="58"/>
      <c r="H357" s="58"/>
      <c r="I357" s="53"/>
      <c r="J357" s="59" t="s">
        <v>1</v>
      </c>
      <c r="K357" s="60"/>
      <c r="L357" s="61"/>
      <c r="M357" s="53"/>
      <c r="N357" s="96"/>
      <c r="O357" s="97" t="s">
        <v>51</v>
      </c>
      <c r="P357" s="97"/>
      <c r="Q357" s="97"/>
      <c r="R357" s="97"/>
      <c r="S357" s="98"/>
      <c r="T357" s="97" t="s">
        <v>51</v>
      </c>
      <c r="U357" s="99"/>
      <c r="V357" s="99"/>
      <c r="W357" s="99">
        <f>V357+U357</f>
        <v>0</v>
      </c>
      <c r="X357" s="99"/>
      <c r="Y357" s="99">
        <f>W357-X357</f>
        <v>0</v>
      </c>
      <c r="Z357" s="88"/>
    </row>
    <row r="358" spans="1:26" s="51" customFormat="1" ht="21" hidden="1" customHeight="1" x14ac:dyDescent="0.25">
      <c r="A358" s="52"/>
      <c r="B358" s="53" t="s">
        <v>0</v>
      </c>
      <c r="C358" s="108"/>
      <c r="D358" s="53"/>
      <c r="E358" s="53"/>
      <c r="F358" s="53"/>
      <c r="G358" s="53"/>
      <c r="H358" s="64"/>
      <c r="I358" s="58"/>
      <c r="J358" s="53"/>
      <c r="K358" s="53"/>
      <c r="L358" s="65"/>
      <c r="M358" s="138"/>
      <c r="N358" s="100"/>
      <c r="O358" s="97" t="s">
        <v>77</v>
      </c>
      <c r="P358" s="97"/>
      <c r="Q358" s="97"/>
      <c r="R358" s="97" t="str">
        <f>IF(Q358="","",R357-Q358)</f>
        <v/>
      </c>
      <c r="S358" s="101"/>
      <c r="T358" s="97" t="s">
        <v>77</v>
      </c>
      <c r="U358" s="170">
        <f>Y357</f>
        <v>0</v>
      </c>
      <c r="V358" s="99"/>
      <c r="W358" s="170">
        <f>IF(U358="","",U358+V358)</f>
        <v>0</v>
      </c>
      <c r="X358" s="99"/>
      <c r="Y358" s="170">
        <f>IF(W358="","",W358-X358)</f>
        <v>0</v>
      </c>
      <c r="Z358" s="88"/>
    </row>
    <row r="359" spans="1:26" s="51" customFormat="1" ht="21" hidden="1" customHeight="1" x14ac:dyDescent="0.25">
      <c r="A359" s="52"/>
      <c r="B359" s="67" t="s">
        <v>47</v>
      </c>
      <c r="C359" s="68"/>
      <c r="D359" s="53"/>
      <c r="E359" s="53"/>
      <c r="F359" s="314" t="s">
        <v>49</v>
      </c>
      <c r="G359" s="314"/>
      <c r="H359" s="53"/>
      <c r="I359" s="314" t="s">
        <v>50</v>
      </c>
      <c r="J359" s="314"/>
      <c r="K359" s="314"/>
      <c r="L359" s="69"/>
      <c r="M359" s="53"/>
      <c r="N359" s="96"/>
      <c r="O359" s="97" t="s">
        <v>52</v>
      </c>
      <c r="P359" s="97"/>
      <c r="Q359" s="97"/>
      <c r="R359" s="97" t="str">
        <f t="shared" ref="R359:R368" si="68">IF(Q359="","",R358-Q359)</f>
        <v/>
      </c>
      <c r="S359" s="101"/>
      <c r="T359" s="97" t="s">
        <v>52</v>
      </c>
      <c r="U359" s="170">
        <f>IF($J$1="April",Y358,Y358)</f>
        <v>0</v>
      </c>
      <c r="V359" s="99"/>
      <c r="W359" s="170">
        <f t="shared" ref="W359:W368" si="69">IF(U359="","",U359+V359)</f>
        <v>0</v>
      </c>
      <c r="X359" s="99"/>
      <c r="Y359" s="170">
        <f t="shared" ref="Y359:Y368" si="70">IF(W359="","",W359-X359)</f>
        <v>0</v>
      </c>
      <c r="Z359" s="88"/>
    </row>
    <row r="360" spans="1:26" s="51" customFormat="1" ht="21" hidden="1" customHeight="1" x14ac:dyDescent="0.25">
      <c r="A360" s="52"/>
      <c r="B360" s="53"/>
      <c r="C360" s="53"/>
      <c r="D360" s="53"/>
      <c r="E360" s="53"/>
      <c r="F360" s="53"/>
      <c r="G360" s="53"/>
      <c r="H360" s="70"/>
      <c r="L360" s="57"/>
      <c r="M360" s="53"/>
      <c r="N360" s="96"/>
      <c r="O360" s="97" t="s">
        <v>53</v>
      </c>
      <c r="P360" s="97"/>
      <c r="Q360" s="97"/>
      <c r="R360" s="97" t="str">
        <f t="shared" si="68"/>
        <v/>
      </c>
      <c r="S360" s="101"/>
      <c r="T360" s="97" t="s">
        <v>53</v>
      </c>
      <c r="U360" s="170">
        <f>IF($J$1="April",Y359,Y359)</f>
        <v>0</v>
      </c>
      <c r="V360" s="99"/>
      <c r="W360" s="170">
        <f t="shared" si="69"/>
        <v>0</v>
      </c>
      <c r="X360" s="99"/>
      <c r="Y360" s="170">
        <f t="shared" si="70"/>
        <v>0</v>
      </c>
      <c r="Z360" s="88"/>
    </row>
    <row r="361" spans="1:26" s="51" customFormat="1" ht="21" hidden="1" customHeight="1" x14ac:dyDescent="0.25">
      <c r="A361" s="52"/>
      <c r="B361" s="315" t="s">
        <v>48</v>
      </c>
      <c r="C361" s="316"/>
      <c r="D361" s="53"/>
      <c r="E361" s="53"/>
      <c r="F361" s="71" t="s">
        <v>70</v>
      </c>
      <c r="G361" s="66">
        <f>IF($J$1="January",U357,IF($J$1="February",U358,IF($J$1="March",U359,IF($J$1="April",U360,IF($J$1="May",U361,IF($J$1="June",U362,IF($J$1="July",U363,IF($J$1="August",U364,IF($J$1="August",U364,IF($J$1="September",U365,IF($J$1="October",U366,IF($J$1="November",U367,IF($J$1="December",U368)))))))))))))</f>
        <v>0</v>
      </c>
      <c r="H361" s="70"/>
      <c r="I361" s="72"/>
      <c r="J361" s="73" t="s">
        <v>67</v>
      </c>
      <c r="K361" s="74">
        <f>K357/$K$2*I361</f>
        <v>0</v>
      </c>
      <c r="L361" s="75"/>
      <c r="M361" s="53"/>
      <c r="N361" s="96"/>
      <c r="O361" s="97" t="s">
        <v>54</v>
      </c>
      <c r="P361" s="97"/>
      <c r="Q361" s="97"/>
      <c r="R361" s="97" t="str">
        <f t="shared" si="68"/>
        <v/>
      </c>
      <c r="S361" s="101"/>
      <c r="T361" s="97" t="s">
        <v>54</v>
      </c>
      <c r="U361" s="170">
        <f>IF($J$1="May",Y360,Y360)</f>
        <v>0</v>
      </c>
      <c r="V361" s="99"/>
      <c r="W361" s="170">
        <f t="shared" si="69"/>
        <v>0</v>
      </c>
      <c r="X361" s="99"/>
      <c r="Y361" s="170">
        <f t="shared" si="70"/>
        <v>0</v>
      </c>
      <c r="Z361" s="88"/>
    </row>
    <row r="362" spans="1:26" s="51" customFormat="1" ht="21" hidden="1" customHeight="1" x14ac:dyDescent="0.25">
      <c r="A362" s="52"/>
      <c r="B362" s="62"/>
      <c r="C362" s="62"/>
      <c r="D362" s="53"/>
      <c r="E362" s="53"/>
      <c r="F362" s="71" t="s">
        <v>23</v>
      </c>
      <c r="G362" s="66">
        <f>IF($J$1="January",V357,IF($J$1="February",V358,IF($J$1="March",V359,IF($J$1="April",V360,IF($J$1="May",V361,IF($J$1="June",V362,IF($J$1="July",V363,IF($J$1="August",V364,IF($J$1="August",V364,IF($J$1="September",V365,IF($J$1="October",V366,IF($J$1="November",V367,IF($J$1="December",V368)))))))))))))</f>
        <v>0</v>
      </c>
      <c r="H362" s="70"/>
      <c r="I362" s="115"/>
      <c r="J362" s="73" t="s">
        <v>68</v>
      </c>
      <c r="K362" s="76">
        <f>K357/$K$2/8*I362</f>
        <v>0</v>
      </c>
      <c r="L362" s="77"/>
      <c r="M362" s="53"/>
      <c r="N362" s="96"/>
      <c r="O362" s="97" t="s">
        <v>55</v>
      </c>
      <c r="P362" s="97"/>
      <c r="Q362" s="97"/>
      <c r="R362" s="97" t="str">
        <f t="shared" si="68"/>
        <v/>
      </c>
      <c r="S362" s="101"/>
      <c r="T362" s="97" t="s">
        <v>55</v>
      </c>
      <c r="U362" s="170">
        <f>IF($J$1="May",Y361,Y361)</f>
        <v>0</v>
      </c>
      <c r="V362" s="99"/>
      <c r="W362" s="170">
        <f t="shared" si="69"/>
        <v>0</v>
      </c>
      <c r="X362" s="99"/>
      <c r="Y362" s="170">
        <f t="shared" si="70"/>
        <v>0</v>
      </c>
      <c r="Z362" s="88"/>
    </row>
    <row r="363" spans="1:26" s="51" customFormat="1" ht="21" hidden="1" customHeight="1" x14ac:dyDescent="0.25">
      <c r="A363" s="52"/>
      <c r="B363" s="71" t="s">
        <v>6</v>
      </c>
      <c r="C363" s="62">
        <f>IF($J$1="January",P357,IF($J$1="February",P358,IF($J$1="March",P359,IF($J$1="April",P360,IF($J$1="May",P361,IF($J$1="June",P362,IF($J$1="July",P363,IF($J$1="August",P364,IF($J$1="August",P364,IF($J$1="September",P365,IF($J$1="October",P366,IF($J$1="November",P367,IF($J$1="December",P368)))))))))))))</f>
        <v>0</v>
      </c>
      <c r="D363" s="53"/>
      <c r="E363" s="53"/>
      <c r="F363" s="71" t="s">
        <v>71</v>
      </c>
      <c r="G363" s="66">
        <f>IF($J$1="January",W357,IF($J$1="February",W358,IF($J$1="March",W359,IF($J$1="April",W360,IF($J$1="May",W361,IF($J$1="June",W362,IF($J$1="July",W363,IF($J$1="August",W364,IF($J$1="August",W364,IF($J$1="September",W365,IF($J$1="October",W366,IF($J$1="November",W367,IF($J$1="December",W368)))))))))))))</f>
        <v>0</v>
      </c>
      <c r="H363" s="70"/>
      <c r="I363" s="317" t="s">
        <v>75</v>
      </c>
      <c r="J363" s="318"/>
      <c r="K363" s="76">
        <f>K361+K362</f>
        <v>0</v>
      </c>
      <c r="L363" s="77"/>
      <c r="M363" s="53"/>
      <c r="N363" s="96"/>
      <c r="O363" s="97" t="s">
        <v>56</v>
      </c>
      <c r="P363" s="97"/>
      <c r="Q363" s="97"/>
      <c r="R363" s="97" t="str">
        <f t="shared" si="68"/>
        <v/>
      </c>
      <c r="S363" s="101"/>
      <c r="T363" s="97" t="s">
        <v>56</v>
      </c>
      <c r="U363" s="170" t="str">
        <f>IF($J$1="July",Y362,"")</f>
        <v/>
      </c>
      <c r="V363" s="99"/>
      <c r="W363" s="170" t="str">
        <f t="shared" si="69"/>
        <v/>
      </c>
      <c r="X363" s="99"/>
      <c r="Y363" s="170" t="str">
        <f t="shared" si="70"/>
        <v/>
      </c>
      <c r="Z363" s="88"/>
    </row>
    <row r="364" spans="1:26" s="51" customFormat="1" ht="21" hidden="1" customHeight="1" x14ac:dyDescent="0.25">
      <c r="A364" s="52"/>
      <c r="B364" s="71" t="s">
        <v>5</v>
      </c>
      <c r="C364" s="62">
        <f>IF($J$1="January",Q357,IF($J$1="February",Q358,IF($J$1="March",Q359,IF($J$1="April",Q360,IF($J$1="May",Q361,IF($J$1="June",Q362,IF($J$1="July",Q363,IF($J$1="August",Q364,IF($J$1="August",Q364,IF($J$1="September",Q365,IF($J$1="October",Q366,IF($J$1="November",Q367,IF($J$1="December",Q368)))))))))))))</f>
        <v>0</v>
      </c>
      <c r="D364" s="53"/>
      <c r="E364" s="53"/>
      <c r="F364" s="71" t="s">
        <v>24</v>
      </c>
      <c r="G364" s="66">
        <f>IF($J$1="January",X357,IF($J$1="February",X358,IF($J$1="March",X359,IF($J$1="April",X360,IF($J$1="May",X361,IF($J$1="June",X362,IF($J$1="July",X363,IF($J$1="August",X364,IF($J$1="August",X364,IF($J$1="September",X365,IF($J$1="October",X366,IF($J$1="November",X367,IF($J$1="December",X368)))))))))))))</f>
        <v>0</v>
      </c>
      <c r="H364" s="70"/>
      <c r="I364" s="317" t="s">
        <v>76</v>
      </c>
      <c r="J364" s="318"/>
      <c r="K364" s="66">
        <f>G364</f>
        <v>0</v>
      </c>
      <c r="L364" s="78"/>
      <c r="M364" s="53"/>
      <c r="N364" s="96"/>
      <c r="O364" s="97" t="s">
        <v>57</v>
      </c>
      <c r="P364" s="97"/>
      <c r="Q364" s="97"/>
      <c r="R364" s="97" t="str">
        <f t="shared" si="68"/>
        <v/>
      </c>
      <c r="S364" s="101"/>
      <c r="T364" s="97" t="s">
        <v>57</v>
      </c>
      <c r="U364" s="170" t="str">
        <f>IF($J$1="August",Y363,"")</f>
        <v/>
      </c>
      <c r="V364" s="99"/>
      <c r="W364" s="170" t="str">
        <f t="shared" si="69"/>
        <v/>
      </c>
      <c r="X364" s="99"/>
      <c r="Y364" s="170" t="str">
        <f t="shared" si="70"/>
        <v/>
      </c>
      <c r="Z364" s="88"/>
    </row>
    <row r="365" spans="1:26" s="51" customFormat="1" ht="21" hidden="1" customHeight="1" x14ac:dyDescent="0.25">
      <c r="A365" s="52"/>
      <c r="B365" s="79" t="s">
        <v>74</v>
      </c>
      <c r="C365" s="62" t="str">
        <f>IF($J$1="January",R357,IF($J$1="February",R358,IF($J$1="March",R359,IF($J$1="April",R360,IF($J$1="May",R361,IF($J$1="June",R362,IF($J$1="July",R363,IF($J$1="August",R364,IF($J$1="August",R364,IF($J$1="September",R365,IF($J$1="October",R366,IF($J$1="November",R367,IF($J$1="December",R368)))))))))))))</f>
        <v/>
      </c>
      <c r="D365" s="53"/>
      <c r="E365" s="53"/>
      <c r="F365" s="71" t="s">
        <v>73</v>
      </c>
      <c r="G365" s="66">
        <f>IF($J$1="January",Y357,IF($J$1="February",Y358,IF($J$1="March",Y359,IF($J$1="April",Y360,IF($J$1="May",Y361,IF($J$1="June",Y362,IF($J$1="July",Y363,IF($J$1="August",Y364,IF($J$1="August",Y364,IF($J$1="September",Y365,IF($J$1="October",Y366,IF($J$1="November",Y367,IF($J$1="December",Y368)))))))))))))</f>
        <v>0</v>
      </c>
      <c r="H365" s="53"/>
      <c r="I365" s="319" t="s">
        <v>69</v>
      </c>
      <c r="J365" s="320"/>
      <c r="K365" s="80">
        <f>K363-K364</f>
        <v>0</v>
      </c>
      <c r="L365" s="81"/>
      <c r="M365" s="53"/>
      <c r="N365" s="96"/>
      <c r="O365" s="97" t="s">
        <v>62</v>
      </c>
      <c r="P365" s="97"/>
      <c r="Q365" s="97"/>
      <c r="R365" s="97" t="str">
        <f t="shared" si="68"/>
        <v/>
      </c>
      <c r="S365" s="101"/>
      <c r="T365" s="97" t="s">
        <v>62</v>
      </c>
      <c r="U365" s="170" t="str">
        <f>IF($J$1="Sept",Y364,"")</f>
        <v/>
      </c>
      <c r="V365" s="99"/>
      <c r="W365" s="170" t="str">
        <f t="shared" si="69"/>
        <v/>
      </c>
      <c r="X365" s="99"/>
      <c r="Y365" s="170" t="str">
        <f t="shared" si="70"/>
        <v/>
      </c>
      <c r="Z365" s="88"/>
    </row>
    <row r="366" spans="1:26" s="51" customFormat="1" ht="21" hidden="1" customHeight="1" x14ac:dyDescent="0.25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69"/>
      <c r="M366" s="53"/>
      <c r="N366" s="96"/>
      <c r="O366" s="97" t="s">
        <v>58</v>
      </c>
      <c r="P366" s="97"/>
      <c r="Q366" s="97"/>
      <c r="R366" s="97" t="str">
        <f t="shared" si="68"/>
        <v/>
      </c>
      <c r="S366" s="101"/>
      <c r="T366" s="97" t="s">
        <v>58</v>
      </c>
      <c r="U366" s="170" t="str">
        <f>IF($J$1="October",Y365,"")</f>
        <v/>
      </c>
      <c r="V366" s="99"/>
      <c r="W366" s="170" t="str">
        <f t="shared" si="69"/>
        <v/>
      </c>
      <c r="X366" s="99"/>
      <c r="Y366" s="170" t="str">
        <f t="shared" si="70"/>
        <v/>
      </c>
      <c r="Z366" s="88"/>
    </row>
    <row r="367" spans="1:26" s="51" customFormat="1" ht="21" hidden="1" customHeight="1" x14ac:dyDescent="0.25">
      <c r="A367" s="52"/>
      <c r="B367" s="308" t="s">
        <v>104</v>
      </c>
      <c r="C367" s="308"/>
      <c r="D367" s="308"/>
      <c r="E367" s="308"/>
      <c r="F367" s="308"/>
      <c r="G367" s="308"/>
      <c r="H367" s="308"/>
      <c r="I367" s="308"/>
      <c r="J367" s="308"/>
      <c r="K367" s="308"/>
      <c r="L367" s="69"/>
      <c r="M367" s="53"/>
      <c r="N367" s="96"/>
      <c r="O367" s="97" t="s">
        <v>63</v>
      </c>
      <c r="P367" s="97"/>
      <c r="Q367" s="97"/>
      <c r="R367" s="97" t="str">
        <f t="shared" si="68"/>
        <v/>
      </c>
      <c r="S367" s="101"/>
      <c r="T367" s="97" t="s">
        <v>63</v>
      </c>
      <c r="U367" s="170" t="str">
        <f>IF($J$1="November",Y366,"")</f>
        <v/>
      </c>
      <c r="V367" s="99"/>
      <c r="W367" s="170" t="str">
        <f t="shared" si="69"/>
        <v/>
      </c>
      <c r="X367" s="99"/>
      <c r="Y367" s="170" t="str">
        <f t="shared" si="70"/>
        <v/>
      </c>
      <c r="Z367" s="88"/>
    </row>
    <row r="368" spans="1:26" s="51" customFormat="1" ht="21" hidden="1" customHeight="1" x14ac:dyDescent="0.25">
      <c r="A368" s="52"/>
      <c r="B368" s="308"/>
      <c r="C368" s="308"/>
      <c r="D368" s="308"/>
      <c r="E368" s="308"/>
      <c r="F368" s="308"/>
      <c r="G368" s="308"/>
      <c r="H368" s="308"/>
      <c r="I368" s="308"/>
      <c r="J368" s="308"/>
      <c r="K368" s="308"/>
      <c r="L368" s="69"/>
      <c r="M368" s="53"/>
      <c r="N368" s="96"/>
      <c r="O368" s="97" t="s">
        <v>64</v>
      </c>
      <c r="P368" s="97"/>
      <c r="Q368" s="97"/>
      <c r="R368" s="97" t="str">
        <f t="shared" si="68"/>
        <v/>
      </c>
      <c r="S368" s="101"/>
      <c r="T368" s="97" t="s">
        <v>64</v>
      </c>
      <c r="U368" s="170" t="str">
        <f>IF($J$1="Dec",Y367,"")</f>
        <v/>
      </c>
      <c r="V368" s="99"/>
      <c r="W368" s="170" t="str">
        <f t="shared" si="69"/>
        <v/>
      </c>
      <c r="X368" s="99"/>
      <c r="Y368" s="170" t="str">
        <f t="shared" si="70"/>
        <v/>
      </c>
      <c r="Z368" s="88"/>
    </row>
    <row r="369" spans="1:26" s="51" customFormat="1" ht="21" hidden="1" customHeight="1" thickBot="1" x14ac:dyDescent="0.3">
      <c r="A369" s="82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N369" s="103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88"/>
    </row>
    <row r="370" spans="1:26" s="53" customFormat="1" ht="21" customHeight="1" thickBot="1" x14ac:dyDescent="0.3"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 spans="1:26" s="51" customFormat="1" ht="21" customHeight="1" x14ac:dyDescent="0.25">
      <c r="A371" s="321" t="s">
        <v>46</v>
      </c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3"/>
      <c r="M371" s="138"/>
      <c r="N371" s="89"/>
      <c r="O371" s="309" t="s">
        <v>48</v>
      </c>
      <c r="P371" s="310"/>
      <c r="Q371" s="310"/>
      <c r="R371" s="311"/>
      <c r="S371" s="90"/>
      <c r="T371" s="309" t="s">
        <v>49</v>
      </c>
      <c r="U371" s="310"/>
      <c r="V371" s="310"/>
      <c r="W371" s="310"/>
      <c r="X371" s="310"/>
      <c r="Y371" s="311"/>
      <c r="Z371" s="88"/>
    </row>
    <row r="372" spans="1:26" s="51" customFormat="1" ht="21" customHeight="1" x14ac:dyDescent="0.25">
      <c r="A372" s="52"/>
      <c r="B372" s="53"/>
      <c r="C372" s="312" t="s">
        <v>102</v>
      </c>
      <c r="D372" s="312"/>
      <c r="E372" s="312"/>
      <c r="F372" s="312"/>
      <c r="G372" s="54" t="str">
        <f>$J$1</f>
        <v>March</v>
      </c>
      <c r="H372" s="313">
        <f>$K$1</f>
        <v>2020</v>
      </c>
      <c r="I372" s="313"/>
      <c r="J372" s="53"/>
      <c r="K372" s="55"/>
      <c r="L372" s="56"/>
      <c r="M372" s="55"/>
      <c r="N372" s="92"/>
      <c r="O372" s="93" t="s">
        <v>59</v>
      </c>
      <c r="P372" s="93" t="s">
        <v>6</v>
      </c>
      <c r="Q372" s="93" t="s">
        <v>5</v>
      </c>
      <c r="R372" s="93" t="s">
        <v>60</v>
      </c>
      <c r="S372" s="94"/>
      <c r="T372" s="93" t="s">
        <v>59</v>
      </c>
      <c r="U372" s="93" t="s">
        <v>61</v>
      </c>
      <c r="V372" s="93" t="s">
        <v>23</v>
      </c>
      <c r="W372" s="93" t="s">
        <v>22</v>
      </c>
      <c r="X372" s="93" t="s">
        <v>24</v>
      </c>
      <c r="Y372" s="93" t="s">
        <v>65</v>
      </c>
      <c r="Z372" s="88"/>
    </row>
    <row r="373" spans="1:26" s="51" customFormat="1" ht="21" customHeight="1" x14ac:dyDescent="0.25">
      <c r="A373" s="52"/>
      <c r="B373" s="53"/>
      <c r="C373" s="53"/>
      <c r="D373" s="58"/>
      <c r="E373" s="58"/>
      <c r="F373" s="58"/>
      <c r="G373" s="58"/>
      <c r="H373" s="58"/>
      <c r="I373" s="53"/>
      <c r="J373" s="59" t="s">
        <v>1</v>
      </c>
      <c r="K373" s="60">
        <v>17500</v>
      </c>
      <c r="L373" s="61"/>
      <c r="M373" s="53"/>
      <c r="N373" s="96"/>
      <c r="O373" s="97" t="s">
        <v>51</v>
      </c>
      <c r="P373" s="97">
        <v>25</v>
      </c>
      <c r="Q373" s="97">
        <v>6</v>
      </c>
      <c r="R373" s="97">
        <f>15-Q373+4</f>
        <v>13</v>
      </c>
      <c r="S373" s="98"/>
      <c r="T373" s="97" t="s">
        <v>51</v>
      </c>
      <c r="U373" s="99">
        <v>6030</v>
      </c>
      <c r="V373" s="99"/>
      <c r="W373" s="99">
        <f>V373+U373</f>
        <v>6030</v>
      </c>
      <c r="X373" s="99">
        <v>1000</v>
      </c>
      <c r="Y373" s="99">
        <f>W373-X373</f>
        <v>5030</v>
      </c>
      <c r="Z373" s="88"/>
    </row>
    <row r="374" spans="1:26" s="51" customFormat="1" ht="21" customHeight="1" x14ac:dyDescent="0.25">
      <c r="A374" s="52"/>
      <c r="B374" s="53" t="s">
        <v>0</v>
      </c>
      <c r="C374" s="108" t="s">
        <v>111</v>
      </c>
      <c r="D374" s="53"/>
      <c r="E374" s="53"/>
      <c r="F374" s="53"/>
      <c r="G374" s="53"/>
      <c r="H374" s="64"/>
      <c r="I374" s="58"/>
      <c r="J374" s="53"/>
      <c r="K374" s="53"/>
      <c r="L374" s="65"/>
      <c r="M374" s="138"/>
      <c r="N374" s="100"/>
      <c r="O374" s="97" t="s">
        <v>77</v>
      </c>
      <c r="P374" s="97">
        <v>26</v>
      </c>
      <c r="Q374" s="97">
        <v>3</v>
      </c>
      <c r="R374" s="97">
        <f>R373-Q374</f>
        <v>10</v>
      </c>
      <c r="S374" s="101"/>
      <c r="T374" s="97" t="s">
        <v>77</v>
      </c>
      <c r="U374" s="170">
        <f>Y373</f>
        <v>5030</v>
      </c>
      <c r="V374" s="99"/>
      <c r="W374" s="99">
        <f>V374+U374</f>
        <v>5030</v>
      </c>
      <c r="X374" s="99">
        <v>1000</v>
      </c>
      <c r="Y374" s="170">
        <f>IF(W374="","",W374-X374)</f>
        <v>4030</v>
      </c>
      <c r="Z374" s="88"/>
    </row>
    <row r="375" spans="1:26" s="51" customFormat="1" ht="21" customHeight="1" x14ac:dyDescent="0.25">
      <c r="A375" s="52"/>
      <c r="B375" s="67" t="s">
        <v>47</v>
      </c>
      <c r="C375" s="68"/>
      <c r="D375" s="53"/>
      <c r="E375" s="53"/>
      <c r="F375" s="314" t="s">
        <v>49</v>
      </c>
      <c r="G375" s="314"/>
      <c r="H375" s="53"/>
      <c r="I375" s="314" t="s">
        <v>50</v>
      </c>
      <c r="J375" s="314"/>
      <c r="K375" s="314"/>
      <c r="L375" s="69"/>
      <c r="M375" s="53"/>
      <c r="N375" s="96"/>
      <c r="O375" s="97" t="s">
        <v>52</v>
      </c>
      <c r="P375" s="97">
        <v>26</v>
      </c>
      <c r="Q375" s="97">
        <v>5</v>
      </c>
      <c r="R375" s="97">
        <f>R374-Q375</f>
        <v>5</v>
      </c>
      <c r="S375" s="101"/>
      <c r="T375" s="97" t="s">
        <v>52</v>
      </c>
      <c r="U375" s="170">
        <f>Y374</f>
        <v>4030</v>
      </c>
      <c r="V375" s="99"/>
      <c r="W375" s="170">
        <f t="shared" ref="W375:W384" si="71">IF(U375="","",U375+V375)</f>
        <v>4030</v>
      </c>
      <c r="X375" s="99">
        <v>1000</v>
      </c>
      <c r="Y375" s="170">
        <f t="shared" ref="Y375:Y384" si="72">IF(W375="","",W375-X375)</f>
        <v>3030</v>
      </c>
      <c r="Z375" s="88"/>
    </row>
    <row r="376" spans="1:26" s="51" customFormat="1" ht="21" customHeight="1" x14ac:dyDescent="0.25">
      <c r="A376" s="52"/>
      <c r="B376" s="53"/>
      <c r="C376" s="53"/>
      <c r="D376" s="53"/>
      <c r="E376" s="53"/>
      <c r="F376" s="53"/>
      <c r="G376" s="53"/>
      <c r="H376" s="70"/>
      <c r="L376" s="57"/>
      <c r="M376" s="53"/>
      <c r="N376" s="96"/>
      <c r="O376" s="97" t="s">
        <v>53</v>
      </c>
      <c r="P376" s="97"/>
      <c r="Q376" s="97"/>
      <c r="R376" s="97">
        <v>0</v>
      </c>
      <c r="S376" s="101"/>
      <c r="T376" s="97" t="s">
        <v>53</v>
      </c>
      <c r="U376" s="170"/>
      <c r="V376" s="99"/>
      <c r="W376" s="170" t="str">
        <f t="shared" si="71"/>
        <v/>
      </c>
      <c r="X376" s="99"/>
      <c r="Y376" s="170" t="str">
        <f t="shared" si="72"/>
        <v/>
      </c>
      <c r="Z376" s="88"/>
    </row>
    <row r="377" spans="1:26" s="51" customFormat="1" ht="21" customHeight="1" x14ac:dyDescent="0.25">
      <c r="A377" s="52"/>
      <c r="B377" s="315" t="s">
        <v>48</v>
      </c>
      <c r="C377" s="316"/>
      <c r="D377" s="53"/>
      <c r="E377" s="53"/>
      <c r="F377" s="71" t="s">
        <v>70</v>
      </c>
      <c r="G377" s="66">
        <f>IF($J$1="January",U373,IF($J$1="February",U374,IF($J$1="March",U375,IF($J$1="April",U376,IF($J$1="May",U377,IF($J$1="June",U378,IF($J$1="July",U379,IF($J$1="August",U380,IF($J$1="August",U380,IF($J$1="September",U381,IF($J$1="October",U382,IF($J$1="November",U383,IF($J$1="December",U384)))))))))))))</f>
        <v>4030</v>
      </c>
      <c r="H377" s="70"/>
      <c r="I377" s="72">
        <f>IF(C381&gt;0,$K$2,C379)</f>
        <v>31</v>
      </c>
      <c r="J377" s="73" t="s">
        <v>67</v>
      </c>
      <c r="K377" s="74">
        <f>K373/$K$2*I377</f>
        <v>17500</v>
      </c>
      <c r="L377" s="75"/>
      <c r="M377" s="53"/>
      <c r="N377" s="96"/>
      <c r="O377" s="97" t="s">
        <v>54</v>
      </c>
      <c r="P377" s="97"/>
      <c r="Q377" s="97"/>
      <c r="R377" s="97">
        <v>0</v>
      </c>
      <c r="S377" s="101"/>
      <c r="T377" s="97" t="s">
        <v>54</v>
      </c>
      <c r="U377" s="170"/>
      <c r="V377" s="99"/>
      <c r="W377" s="170">
        <f>V377+U377</f>
        <v>0</v>
      </c>
      <c r="X377" s="99"/>
      <c r="Y377" s="170">
        <f t="shared" si="72"/>
        <v>0</v>
      </c>
      <c r="Z377" s="88"/>
    </row>
    <row r="378" spans="1:26" s="51" customFormat="1" ht="21" customHeight="1" x14ac:dyDescent="0.25">
      <c r="A378" s="52"/>
      <c r="B378" s="62"/>
      <c r="C378" s="62"/>
      <c r="D378" s="53"/>
      <c r="E378" s="53"/>
      <c r="F378" s="71" t="s">
        <v>23</v>
      </c>
      <c r="G378" s="66">
        <f>IF($J$1="January",V373,IF($J$1="February",V374,IF($J$1="March",V375,IF($J$1="April",V376,IF($J$1="May",V377,IF($J$1="June",V378,IF($J$1="July",V379,IF($J$1="August",V380,IF($J$1="August",V380,IF($J$1="September",V381,IF($J$1="October",V382,IF($J$1="November",V383,IF($J$1="December",V384)))))))))))))</f>
        <v>0</v>
      </c>
      <c r="H378" s="70"/>
      <c r="I378" s="115"/>
      <c r="J378" s="73" t="s">
        <v>68</v>
      </c>
      <c r="K378" s="76">
        <f>K373/$K$2/8*I378</f>
        <v>0</v>
      </c>
      <c r="L378" s="77"/>
      <c r="M378" s="53"/>
      <c r="N378" s="96"/>
      <c r="O378" s="97" t="s">
        <v>55</v>
      </c>
      <c r="P378" s="97"/>
      <c r="Q378" s="97"/>
      <c r="R378" s="97">
        <v>0</v>
      </c>
      <c r="S378" s="101"/>
      <c r="T378" s="97" t="s">
        <v>55</v>
      </c>
      <c r="U378" s="170">
        <f t="shared" ref="U378:U383" si="73">Y377</f>
        <v>0</v>
      </c>
      <c r="V378" s="99"/>
      <c r="W378" s="170">
        <f t="shared" si="71"/>
        <v>0</v>
      </c>
      <c r="X378" s="99"/>
      <c r="Y378" s="170">
        <f t="shared" si="72"/>
        <v>0</v>
      </c>
      <c r="Z378" s="88"/>
    </row>
    <row r="379" spans="1:26" s="51" customFormat="1" ht="21" customHeight="1" x14ac:dyDescent="0.25">
      <c r="A379" s="52"/>
      <c r="B379" s="71" t="s">
        <v>6</v>
      </c>
      <c r="C379" s="62">
        <f>IF($J$1="January",P373,IF($J$1="February",P374,IF($J$1="March",P375,IF($J$1="April",P376,IF($J$1="May",P377,IF($J$1="June",P378,IF($J$1="July",P379,IF($J$1="August",P380,IF($J$1="August",P380,IF($J$1="September",P381,IF($J$1="October",P382,IF($J$1="November",P383,IF($J$1="December",P384)))))))))))))</f>
        <v>26</v>
      </c>
      <c r="D379" s="53"/>
      <c r="E379" s="53"/>
      <c r="F379" s="71" t="s">
        <v>71</v>
      </c>
      <c r="G379" s="66">
        <f>IF($J$1="January",W373,IF($J$1="February",W374,IF($J$1="March",W375,IF($J$1="April",W376,IF($J$1="May",W377,IF($J$1="June",W378,IF($J$1="July",W379,IF($J$1="August",W380,IF($J$1="August",W380,IF($J$1="September",W381,IF($J$1="October",W382,IF($J$1="November",W383,IF($J$1="December",W384)))))))))))))</f>
        <v>4030</v>
      </c>
      <c r="H379" s="70"/>
      <c r="I379" s="317" t="s">
        <v>75</v>
      </c>
      <c r="J379" s="318"/>
      <c r="K379" s="76">
        <f>K377+K378</f>
        <v>17500</v>
      </c>
      <c r="L379" s="77"/>
      <c r="M379" s="53"/>
      <c r="N379" s="96"/>
      <c r="O379" s="97" t="s">
        <v>56</v>
      </c>
      <c r="P379" s="97"/>
      <c r="Q379" s="97"/>
      <c r="R379" s="97">
        <v>0</v>
      </c>
      <c r="S379" s="101"/>
      <c r="T379" s="97" t="s">
        <v>56</v>
      </c>
      <c r="U379" s="170">
        <f t="shared" si="73"/>
        <v>0</v>
      </c>
      <c r="V379" s="99"/>
      <c r="W379" s="170">
        <f t="shared" si="71"/>
        <v>0</v>
      </c>
      <c r="X379" s="99"/>
      <c r="Y379" s="170">
        <f t="shared" si="72"/>
        <v>0</v>
      </c>
      <c r="Z379" s="88"/>
    </row>
    <row r="380" spans="1:26" s="51" customFormat="1" ht="21" customHeight="1" x14ac:dyDescent="0.25">
      <c r="A380" s="52"/>
      <c r="B380" s="71" t="s">
        <v>5</v>
      </c>
      <c r="C380" s="62">
        <f>IF($J$1="January",Q373,IF($J$1="February",Q374,IF($J$1="March",Q375,IF($J$1="April",Q376,IF($J$1="May",Q377,IF($J$1="June",Q378,IF($J$1="July",Q379,IF($J$1="August",Q380,IF($J$1="August",Q380,IF($J$1="September",Q381,IF($J$1="October",Q382,IF($J$1="November",Q383,IF($J$1="December",Q384)))))))))))))</f>
        <v>5</v>
      </c>
      <c r="D380" s="53"/>
      <c r="E380" s="53"/>
      <c r="F380" s="71" t="s">
        <v>24</v>
      </c>
      <c r="G380" s="66">
        <f>IF($J$1="January",X373,IF($J$1="February",X374,IF($J$1="March",X375,IF($J$1="April",X376,IF($J$1="May",X377,IF($J$1="June",X378,IF($J$1="July",X379,IF($J$1="August",X380,IF($J$1="August",X380,IF($J$1="September",X381,IF($J$1="October",X382,IF($J$1="November",X383,IF($J$1="December",X384)))))))))))))</f>
        <v>1000</v>
      </c>
      <c r="H380" s="70"/>
      <c r="I380" s="317" t="s">
        <v>76</v>
      </c>
      <c r="J380" s="318"/>
      <c r="K380" s="66">
        <f>G380</f>
        <v>1000</v>
      </c>
      <c r="L380" s="78"/>
      <c r="M380" s="53"/>
      <c r="N380" s="96"/>
      <c r="O380" s="97" t="s">
        <v>57</v>
      </c>
      <c r="P380" s="97"/>
      <c r="Q380" s="97"/>
      <c r="R380" s="97">
        <v>0</v>
      </c>
      <c r="S380" s="101"/>
      <c r="T380" s="97" t="s">
        <v>57</v>
      </c>
      <c r="U380" s="170">
        <f t="shared" si="73"/>
        <v>0</v>
      </c>
      <c r="V380" s="99"/>
      <c r="W380" s="170">
        <f t="shared" si="71"/>
        <v>0</v>
      </c>
      <c r="X380" s="99"/>
      <c r="Y380" s="170">
        <f t="shared" si="72"/>
        <v>0</v>
      </c>
      <c r="Z380" s="88"/>
    </row>
    <row r="381" spans="1:26" s="51" customFormat="1" ht="21" customHeight="1" x14ac:dyDescent="0.25">
      <c r="A381" s="52"/>
      <c r="B381" s="79" t="s">
        <v>74</v>
      </c>
      <c r="C381" s="62">
        <f>IF($J$1="January",R373,IF($J$1="February",R374,IF($J$1="March",R375,IF($J$1="April",R376,IF($J$1="May",R377,IF($J$1="June",R378,IF($J$1="July",R379,IF($J$1="August",R380,IF($J$1="August",R380,IF($J$1="September",R381,IF($J$1="October",R382,IF($J$1="November",R383,IF($J$1="December",R384)))))))))))))</f>
        <v>5</v>
      </c>
      <c r="D381" s="53"/>
      <c r="E381" s="53"/>
      <c r="F381" s="71" t="s">
        <v>73</v>
      </c>
      <c r="G381" s="66">
        <f>IF($J$1="January",Y373,IF($J$1="February",Y374,IF($J$1="March",Y375,IF($J$1="April",Y376,IF($J$1="May",Y377,IF($J$1="June",Y378,IF($J$1="July",Y379,IF($J$1="August",Y380,IF($J$1="August",Y380,IF($J$1="September",Y381,IF($J$1="October",Y382,IF($J$1="November",Y383,IF($J$1="December",Y384)))))))))))))</f>
        <v>3030</v>
      </c>
      <c r="H381" s="53"/>
      <c r="I381" s="319" t="s">
        <v>69</v>
      </c>
      <c r="J381" s="320"/>
      <c r="K381" s="80">
        <f>K379-K380</f>
        <v>16500</v>
      </c>
      <c r="L381" s="81"/>
      <c r="M381" s="53"/>
      <c r="N381" s="96"/>
      <c r="O381" s="97" t="s">
        <v>62</v>
      </c>
      <c r="P381" s="97"/>
      <c r="Q381" s="97"/>
      <c r="R381" s="97">
        <v>0</v>
      </c>
      <c r="S381" s="101"/>
      <c r="T381" s="97" t="s">
        <v>62</v>
      </c>
      <c r="U381" s="170">
        <f t="shared" si="73"/>
        <v>0</v>
      </c>
      <c r="V381" s="99"/>
      <c r="W381" s="170">
        <f t="shared" si="71"/>
        <v>0</v>
      </c>
      <c r="X381" s="99"/>
      <c r="Y381" s="170">
        <f t="shared" si="72"/>
        <v>0</v>
      </c>
      <c r="Z381" s="88"/>
    </row>
    <row r="382" spans="1:26" s="51" customFormat="1" ht="21" customHeight="1" x14ac:dyDescent="0.25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69"/>
      <c r="M382" s="53"/>
      <c r="N382" s="96"/>
      <c r="O382" s="97" t="s">
        <v>58</v>
      </c>
      <c r="P382" s="97"/>
      <c r="Q382" s="97"/>
      <c r="R382" s="97">
        <v>0</v>
      </c>
      <c r="S382" s="101"/>
      <c r="T382" s="97" t="s">
        <v>58</v>
      </c>
      <c r="U382" s="170">
        <f t="shared" si="73"/>
        <v>0</v>
      </c>
      <c r="V382" s="99"/>
      <c r="W382" s="170">
        <f t="shared" si="71"/>
        <v>0</v>
      </c>
      <c r="X382" s="99"/>
      <c r="Y382" s="170">
        <f t="shared" si="72"/>
        <v>0</v>
      </c>
      <c r="Z382" s="88"/>
    </row>
    <row r="383" spans="1:26" s="51" customFormat="1" ht="21" customHeight="1" x14ac:dyDescent="0.25">
      <c r="A383" s="52"/>
      <c r="B383" s="308" t="s">
        <v>104</v>
      </c>
      <c r="C383" s="308"/>
      <c r="D383" s="308"/>
      <c r="E383" s="308"/>
      <c r="F383" s="308"/>
      <c r="G383" s="308"/>
      <c r="H383" s="308"/>
      <c r="I383" s="308"/>
      <c r="J383" s="308"/>
      <c r="K383" s="308"/>
      <c r="L383" s="69"/>
      <c r="M383" s="53"/>
      <c r="N383" s="96"/>
      <c r="O383" s="97" t="s">
        <v>63</v>
      </c>
      <c r="P383" s="97"/>
      <c r="Q383" s="97"/>
      <c r="R383" s="97">
        <v>0</v>
      </c>
      <c r="S383" s="101"/>
      <c r="T383" s="97" t="s">
        <v>63</v>
      </c>
      <c r="U383" s="170">
        <f t="shared" si="73"/>
        <v>0</v>
      </c>
      <c r="V383" s="99"/>
      <c r="W383" s="170">
        <f t="shared" si="71"/>
        <v>0</v>
      </c>
      <c r="X383" s="99"/>
      <c r="Y383" s="170">
        <f t="shared" si="72"/>
        <v>0</v>
      </c>
      <c r="Z383" s="88"/>
    </row>
    <row r="384" spans="1:26" s="51" customFormat="1" ht="21" customHeight="1" x14ac:dyDescent="0.25">
      <c r="A384" s="52"/>
      <c r="B384" s="308"/>
      <c r="C384" s="308"/>
      <c r="D384" s="308"/>
      <c r="E384" s="308"/>
      <c r="F384" s="308"/>
      <c r="G384" s="308"/>
      <c r="H384" s="308"/>
      <c r="I384" s="308"/>
      <c r="J384" s="308"/>
      <c r="K384" s="308"/>
      <c r="L384" s="69"/>
      <c r="M384" s="53"/>
      <c r="N384" s="96"/>
      <c r="O384" s="97" t="s">
        <v>64</v>
      </c>
      <c r="P384" s="97"/>
      <c r="Q384" s="97"/>
      <c r="R384" s="97">
        <v>0</v>
      </c>
      <c r="S384" s="101"/>
      <c r="T384" s="97" t="s">
        <v>64</v>
      </c>
      <c r="U384" s="170">
        <f>Y383</f>
        <v>0</v>
      </c>
      <c r="V384" s="99"/>
      <c r="W384" s="170">
        <f t="shared" si="71"/>
        <v>0</v>
      </c>
      <c r="X384" s="99"/>
      <c r="Y384" s="170">
        <f t="shared" si="72"/>
        <v>0</v>
      </c>
      <c r="Z384" s="88"/>
    </row>
    <row r="385" spans="1:26" s="51" customFormat="1" ht="21" customHeight="1" thickBot="1" x14ac:dyDescent="0.3">
      <c r="A385" s="82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4"/>
      <c r="N385" s="103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88"/>
    </row>
    <row r="386" spans="1:26" s="53" customFormat="1" ht="21" customHeight="1" thickBot="1" x14ac:dyDescent="0.3"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</row>
    <row r="387" spans="1:26" s="51" customFormat="1" ht="21" customHeight="1" x14ac:dyDescent="0.25">
      <c r="A387" s="321" t="s">
        <v>46</v>
      </c>
      <c r="B387" s="322"/>
      <c r="C387" s="322"/>
      <c r="D387" s="322"/>
      <c r="E387" s="322"/>
      <c r="F387" s="322"/>
      <c r="G387" s="322"/>
      <c r="H387" s="322"/>
      <c r="I387" s="322"/>
      <c r="J387" s="322"/>
      <c r="K387" s="322"/>
      <c r="L387" s="323"/>
      <c r="M387" s="138"/>
      <c r="N387" s="89"/>
      <c r="O387" s="309" t="s">
        <v>48</v>
      </c>
      <c r="P387" s="310"/>
      <c r="Q387" s="310"/>
      <c r="R387" s="311"/>
      <c r="S387" s="90"/>
      <c r="T387" s="309" t="s">
        <v>49</v>
      </c>
      <c r="U387" s="310"/>
      <c r="V387" s="310"/>
      <c r="W387" s="310"/>
      <c r="X387" s="310"/>
      <c r="Y387" s="311"/>
      <c r="Z387" s="88"/>
    </row>
    <row r="388" spans="1:26" s="51" customFormat="1" ht="21" customHeight="1" x14ac:dyDescent="0.25">
      <c r="A388" s="52"/>
      <c r="B388" s="53"/>
      <c r="C388" s="312" t="s">
        <v>102</v>
      </c>
      <c r="D388" s="312"/>
      <c r="E388" s="312"/>
      <c r="F388" s="312"/>
      <c r="G388" s="54" t="str">
        <f>$J$1</f>
        <v>March</v>
      </c>
      <c r="H388" s="313">
        <f>$K$1</f>
        <v>2020</v>
      </c>
      <c r="I388" s="313"/>
      <c r="J388" s="53"/>
      <c r="K388" s="55"/>
      <c r="L388" s="56"/>
      <c r="M388" s="55"/>
      <c r="N388" s="92"/>
      <c r="O388" s="93" t="s">
        <v>59</v>
      </c>
      <c r="P388" s="93" t="s">
        <v>6</v>
      </c>
      <c r="Q388" s="93" t="s">
        <v>5</v>
      </c>
      <c r="R388" s="93" t="s">
        <v>60</v>
      </c>
      <c r="S388" s="94"/>
      <c r="T388" s="93" t="s">
        <v>59</v>
      </c>
      <c r="U388" s="93" t="s">
        <v>61</v>
      </c>
      <c r="V388" s="93" t="s">
        <v>23</v>
      </c>
      <c r="W388" s="93" t="s">
        <v>22</v>
      </c>
      <c r="X388" s="93" t="s">
        <v>24</v>
      </c>
      <c r="Y388" s="93" t="s">
        <v>65</v>
      </c>
      <c r="Z388" s="88"/>
    </row>
    <row r="389" spans="1:26" s="51" customFormat="1" ht="21" customHeight="1" x14ac:dyDescent="0.25">
      <c r="A389" s="52"/>
      <c r="B389" s="53"/>
      <c r="C389" s="53"/>
      <c r="D389" s="58"/>
      <c r="E389" s="58"/>
      <c r="F389" s="58"/>
      <c r="G389" s="58"/>
      <c r="H389" s="58"/>
      <c r="I389" s="53"/>
      <c r="J389" s="59" t="s">
        <v>1</v>
      </c>
      <c r="K389" s="60"/>
      <c r="L389" s="61"/>
      <c r="M389" s="53"/>
      <c r="N389" s="96"/>
      <c r="O389" s="97" t="s">
        <v>51</v>
      </c>
      <c r="P389" s="97"/>
      <c r="Q389" s="97"/>
      <c r="R389" s="97">
        <v>15</v>
      </c>
      <c r="S389" s="98"/>
      <c r="T389" s="97" t="s">
        <v>51</v>
      </c>
      <c r="U389" s="99"/>
      <c r="V389" s="99"/>
      <c r="W389" s="99">
        <f>V389+U389</f>
        <v>0</v>
      </c>
      <c r="X389" s="99"/>
      <c r="Y389" s="99">
        <f>W389-X389</f>
        <v>0</v>
      </c>
      <c r="Z389" s="88"/>
    </row>
    <row r="390" spans="1:26" s="51" customFormat="1" ht="21" customHeight="1" x14ac:dyDescent="0.25">
      <c r="A390" s="52"/>
      <c r="B390" s="53" t="s">
        <v>0</v>
      </c>
      <c r="C390" s="108"/>
      <c r="D390" s="53"/>
      <c r="E390" s="53"/>
      <c r="F390" s="53"/>
      <c r="G390" s="53"/>
      <c r="H390" s="64"/>
      <c r="I390" s="58"/>
      <c r="J390" s="53"/>
      <c r="K390" s="53"/>
      <c r="L390" s="65"/>
      <c r="M390" s="138"/>
      <c r="N390" s="100"/>
      <c r="O390" s="97" t="s">
        <v>77</v>
      </c>
      <c r="P390" s="97"/>
      <c r="Q390" s="97"/>
      <c r="R390" s="97">
        <f>R389-Q390</f>
        <v>15</v>
      </c>
      <c r="S390" s="101"/>
      <c r="T390" s="97" t="s">
        <v>77</v>
      </c>
      <c r="U390" s="170">
        <f>Y389</f>
        <v>0</v>
      </c>
      <c r="V390" s="99"/>
      <c r="W390" s="170">
        <f>IF(U390="","",U390+V390)</f>
        <v>0</v>
      </c>
      <c r="X390" s="99"/>
      <c r="Y390" s="170">
        <f>IF(W390="","",W390-X390)</f>
        <v>0</v>
      </c>
      <c r="Z390" s="88"/>
    </row>
    <row r="391" spans="1:26" s="51" customFormat="1" ht="21" customHeight="1" x14ac:dyDescent="0.25">
      <c r="A391" s="52"/>
      <c r="B391" s="67" t="s">
        <v>47</v>
      </c>
      <c r="C391" s="68"/>
      <c r="D391" s="53"/>
      <c r="E391" s="53"/>
      <c r="F391" s="314" t="s">
        <v>49</v>
      </c>
      <c r="G391" s="314"/>
      <c r="H391" s="53"/>
      <c r="I391" s="314" t="s">
        <v>50</v>
      </c>
      <c r="J391" s="314"/>
      <c r="K391" s="314"/>
      <c r="L391" s="69"/>
      <c r="M391" s="53"/>
      <c r="N391" s="96"/>
      <c r="O391" s="97" t="s">
        <v>52</v>
      </c>
      <c r="P391" s="97"/>
      <c r="Q391" s="97"/>
      <c r="R391" s="97" t="str">
        <f t="shared" ref="R391:R400" si="74">IF(Q391="","",R390-Q391)</f>
        <v/>
      </c>
      <c r="S391" s="101"/>
      <c r="T391" s="97" t="s">
        <v>52</v>
      </c>
      <c r="U391" s="170"/>
      <c r="V391" s="99"/>
      <c r="W391" s="170" t="str">
        <f t="shared" ref="W391:W400" si="75">IF(U391="","",U391+V391)</f>
        <v/>
      </c>
      <c r="X391" s="99"/>
      <c r="Y391" s="170" t="str">
        <f t="shared" ref="Y391:Y400" si="76">IF(W391="","",W391-X391)</f>
        <v/>
      </c>
      <c r="Z391" s="88"/>
    </row>
    <row r="392" spans="1:26" s="51" customFormat="1" ht="21" customHeight="1" x14ac:dyDescent="0.25">
      <c r="A392" s="52"/>
      <c r="B392" s="53"/>
      <c r="C392" s="53"/>
      <c r="D392" s="53"/>
      <c r="E392" s="53"/>
      <c r="F392" s="53"/>
      <c r="G392" s="53"/>
      <c r="H392" s="70"/>
      <c r="L392" s="57"/>
      <c r="M392" s="53"/>
      <c r="N392" s="96"/>
      <c r="O392" s="97" t="s">
        <v>53</v>
      </c>
      <c r="P392" s="97"/>
      <c r="Q392" s="97"/>
      <c r="R392" s="97" t="str">
        <f t="shared" si="74"/>
        <v/>
      </c>
      <c r="S392" s="101"/>
      <c r="T392" s="97" t="s">
        <v>53</v>
      </c>
      <c r="U392" s="170"/>
      <c r="V392" s="99"/>
      <c r="W392" s="170" t="str">
        <f t="shared" si="75"/>
        <v/>
      </c>
      <c r="X392" s="99"/>
      <c r="Y392" s="170" t="str">
        <f t="shared" si="76"/>
        <v/>
      </c>
      <c r="Z392" s="88"/>
    </row>
    <row r="393" spans="1:26" s="51" customFormat="1" ht="21" customHeight="1" x14ac:dyDescent="0.25">
      <c r="A393" s="52"/>
      <c r="B393" s="315" t="s">
        <v>48</v>
      </c>
      <c r="C393" s="316"/>
      <c r="D393" s="53"/>
      <c r="E393" s="53"/>
      <c r="F393" s="71" t="s">
        <v>70</v>
      </c>
      <c r="G393" s="66">
        <f>IF($J$1="January",U389,IF($J$1="February",U390,IF($J$1="March",U391,IF($J$1="April",U392,IF($J$1="May",U393,IF($J$1="June",U394,IF($J$1="July",U395,IF($J$1="August",U396,IF($J$1="August",U396,IF($J$1="September",U397,IF($J$1="October",U398,IF($J$1="November",U399,IF($J$1="December",U400)))))))))))))</f>
        <v>0</v>
      </c>
      <c r="H393" s="70"/>
      <c r="I393" s="72"/>
      <c r="J393" s="73" t="s">
        <v>67</v>
      </c>
      <c r="K393" s="74">
        <f>K389/$K$2*I393</f>
        <v>0</v>
      </c>
      <c r="L393" s="75"/>
      <c r="M393" s="53"/>
      <c r="N393" s="96"/>
      <c r="O393" s="97" t="s">
        <v>54</v>
      </c>
      <c r="P393" s="97"/>
      <c r="Q393" s="97"/>
      <c r="R393" s="97" t="str">
        <f t="shared" si="74"/>
        <v/>
      </c>
      <c r="S393" s="101"/>
      <c r="T393" s="97" t="s">
        <v>54</v>
      </c>
      <c r="U393" s="170"/>
      <c r="V393" s="99"/>
      <c r="W393" s="170" t="str">
        <f t="shared" si="75"/>
        <v/>
      </c>
      <c r="X393" s="99"/>
      <c r="Y393" s="170" t="str">
        <f t="shared" si="76"/>
        <v/>
      </c>
      <c r="Z393" s="88"/>
    </row>
    <row r="394" spans="1:26" s="51" customFormat="1" ht="21" customHeight="1" x14ac:dyDescent="0.25">
      <c r="A394" s="52"/>
      <c r="B394" s="62"/>
      <c r="C394" s="62"/>
      <c r="D394" s="53"/>
      <c r="E394" s="53"/>
      <c r="F394" s="71" t="s">
        <v>23</v>
      </c>
      <c r="G394" s="66">
        <f>IF($J$1="January",V389,IF($J$1="February",V390,IF($J$1="March",V391,IF($J$1="April",V392,IF($J$1="May",V393,IF($J$1="June",V394,IF($J$1="July",V395,IF($J$1="August",V396,IF($J$1="August",V396,IF($J$1="September",V397,IF($J$1="October",V398,IF($J$1="November",V399,IF($J$1="December",V400)))))))))))))</f>
        <v>0</v>
      </c>
      <c r="H394" s="70"/>
      <c r="I394" s="115"/>
      <c r="J394" s="73" t="s">
        <v>68</v>
      </c>
      <c r="K394" s="76">
        <f>K389/$K$2/8*I394</f>
        <v>0</v>
      </c>
      <c r="L394" s="77"/>
      <c r="M394" s="53"/>
      <c r="N394" s="96"/>
      <c r="O394" s="97" t="s">
        <v>55</v>
      </c>
      <c r="P394" s="97"/>
      <c r="Q394" s="97"/>
      <c r="R394" s="97" t="str">
        <f t="shared" si="74"/>
        <v/>
      </c>
      <c r="S394" s="101"/>
      <c r="T394" s="97" t="s">
        <v>55</v>
      </c>
      <c r="U394" s="170"/>
      <c r="V394" s="99"/>
      <c r="W394" s="170" t="str">
        <f t="shared" si="75"/>
        <v/>
      </c>
      <c r="X394" s="99"/>
      <c r="Y394" s="170" t="str">
        <f t="shared" si="76"/>
        <v/>
      </c>
      <c r="Z394" s="88"/>
    </row>
    <row r="395" spans="1:26" s="51" customFormat="1" ht="21" customHeight="1" x14ac:dyDescent="0.25">
      <c r="A395" s="52"/>
      <c r="B395" s="71" t="s">
        <v>6</v>
      </c>
      <c r="C395" s="62">
        <f>IF($J$1="January",P389,IF($J$1="February",P390,IF($J$1="March",P391,IF($J$1="April",P392,IF($J$1="May",P393,IF($J$1="June",P394,IF($J$1="July",P395,IF($J$1="August",P396,IF($J$1="August",P396,IF($J$1="September",P397,IF($J$1="October",P398,IF($J$1="November",P399,IF($J$1="December",P400)))))))))))))</f>
        <v>0</v>
      </c>
      <c r="D395" s="53"/>
      <c r="E395" s="53"/>
      <c r="F395" s="71" t="s">
        <v>71</v>
      </c>
      <c r="G395" s="66" t="str">
        <f>IF($J$1="January",W389,IF($J$1="February",W390,IF($J$1="March",W391,IF($J$1="April",W392,IF($J$1="May",W393,IF($J$1="June",W394,IF($J$1="July",W395,IF($J$1="August",W396,IF($J$1="August",W396,IF($J$1="September",W397,IF($J$1="October",W398,IF($J$1="November",W399,IF($J$1="December",W400)))))))))))))</f>
        <v/>
      </c>
      <c r="H395" s="70"/>
      <c r="I395" s="317" t="s">
        <v>75</v>
      </c>
      <c r="J395" s="318"/>
      <c r="K395" s="76">
        <f>K393+K394</f>
        <v>0</v>
      </c>
      <c r="L395" s="77"/>
      <c r="M395" s="53"/>
      <c r="N395" s="96"/>
      <c r="O395" s="97" t="s">
        <v>56</v>
      </c>
      <c r="P395" s="97"/>
      <c r="Q395" s="97"/>
      <c r="R395" s="97" t="str">
        <f t="shared" si="74"/>
        <v/>
      </c>
      <c r="S395" s="101"/>
      <c r="T395" s="97" t="s">
        <v>56</v>
      </c>
      <c r="U395" s="170"/>
      <c r="V395" s="99"/>
      <c r="W395" s="170" t="str">
        <f t="shared" si="75"/>
        <v/>
      </c>
      <c r="X395" s="99"/>
      <c r="Y395" s="170" t="str">
        <f t="shared" si="76"/>
        <v/>
      </c>
      <c r="Z395" s="88"/>
    </row>
    <row r="396" spans="1:26" s="51" customFormat="1" ht="21" customHeight="1" x14ac:dyDescent="0.25">
      <c r="A396" s="52"/>
      <c r="B396" s="71" t="s">
        <v>5</v>
      </c>
      <c r="C396" s="62">
        <f>IF($J$1="January",Q389,IF($J$1="February",Q390,IF($J$1="March",Q391,IF($J$1="April",Q392,IF($J$1="May",Q393,IF($J$1="June",Q394,IF($J$1="July",Q395,IF($J$1="August",Q396,IF($J$1="August",Q396,IF($J$1="September",Q397,IF($J$1="October",Q398,IF($J$1="November",Q399,IF($J$1="December",Q400)))))))))))))</f>
        <v>0</v>
      </c>
      <c r="D396" s="53"/>
      <c r="E396" s="53"/>
      <c r="F396" s="71" t="s">
        <v>24</v>
      </c>
      <c r="G396" s="66">
        <f>IF($J$1="January",X389,IF($J$1="February",X390,IF($J$1="March",X391,IF($J$1="April",X392,IF($J$1="May",X393,IF($J$1="June",X394,IF($J$1="July",X395,IF($J$1="August",X396,IF($J$1="August",X396,IF($J$1="September",X397,IF($J$1="October",X398,IF($J$1="November",X399,IF($J$1="December",X400)))))))))))))</f>
        <v>0</v>
      </c>
      <c r="H396" s="70"/>
      <c r="I396" s="317" t="s">
        <v>76</v>
      </c>
      <c r="J396" s="318"/>
      <c r="K396" s="66">
        <f>G396</f>
        <v>0</v>
      </c>
      <c r="L396" s="78"/>
      <c r="M396" s="53"/>
      <c r="N396" s="96"/>
      <c r="O396" s="97" t="s">
        <v>57</v>
      </c>
      <c r="P396" s="97"/>
      <c r="Q396" s="97"/>
      <c r="R396" s="97" t="str">
        <f t="shared" si="74"/>
        <v/>
      </c>
      <c r="S396" s="101"/>
      <c r="T396" s="97" t="s">
        <v>57</v>
      </c>
      <c r="U396" s="170"/>
      <c r="V396" s="99"/>
      <c r="W396" s="170" t="str">
        <f t="shared" si="75"/>
        <v/>
      </c>
      <c r="X396" s="99"/>
      <c r="Y396" s="170" t="str">
        <f t="shared" si="76"/>
        <v/>
      </c>
      <c r="Z396" s="88"/>
    </row>
    <row r="397" spans="1:26" s="51" customFormat="1" ht="21" customHeight="1" x14ac:dyDescent="0.25">
      <c r="A397" s="52"/>
      <c r="B397" s="79" t="s">
        <v>74</v>
      </c>
      <c r="C397" s="62" t="str">
        <f>IF($J$1="January",R389,IF($J$1="February",R390,IF($J$1="March",R391,IF($J$1="April",R392,IF($J$1="May",R393,IF($J$1="June",R394,IF($J$1="July",R395,IF($J$1="August",R396,IF($J$1="August",R396,IF($J$1="September",R397,IF($J$1="October",R398,IF($J$1="November",R399,IF($J$1="December",R400)))))))))))))</f>
        <v/>
      </c>
      <c r="D397" s="53"/>
      <c r="E397" s="53"/>
      <c r="F397" s="71" t="s">
        <v>73</v>
      </c>
      <c r="G397" s="66" t="str">
        <f>IF($J$1="January",Y389,IF($J$1="February",Y390,IF($J$1="March",Y391,IF($J$1="April",Y392,IF($J$1="May",Y393,IF($J$1="June",Y394,IF($J$1="July",Y395,IF($J$1="August",Y396,IF($J$1="August",Y396,IF($J$1="September",Y397,IF($J$1="October",Y398,IF($J$1="November",Y399,IF($J$1="December",Y400)))))))))))))</f>
        <v/>
      </c>
      <c r="H397" s="53"/>
      <c r="I397" s="319" t="s">
        <v>69</v>
      </c>
      <c r="J397" s="320"/>
      <c r="K397" s="80">
        <f>K395-K396</f>
        <v>0</v>
      </c>
      <c r="L397" s="81"/>
      <c r="M397" s="53"/>
      <c r="N397" s="96"/>
      <c r="O397" s="97" t="s">
        <v>62</v>
      </c>
      <c r="P397" s="97"/>
      <c r="Q397" s="97"/>
      <c r="R397" s="97" t="str">
        <f t="shared" si="74"/>
        <v/>
      </c>
      <c r="S397" s="101"/>
      <c r="T397" s="97" t="s">
        <v>62</v>
      </c>
      <c r="U397" s="170"/>
      <c r="V397" s="99"/>
      <c r="W397" s="170" t="str">
        <f t="shared" si="75"/>
        <v/>
      </c>
      <c r="X397" s="99"/>
      <c r="Y397" s="170" t="str">
        <f t="shared" si="76"/>
        <v/>
      </c>
      <c r="Z397" s="88"/>
    </row>
    <row r="398" spans="1:26" s="51" customFormat="1" ht="21" customHeight="1" x14ac:dyDescent="0.25">
      <c r="A398" s="52"/>
      <c r="B398" s="53"/>
      <c r="C398" s="53"/>
      <c r="D398" s="53"/>
      <c r="E398" s="53"/>
      <c r="F398" s="53"/>
      <c r="G398" s="53"/>
      <c r="H398" s="53"/>
      <c r="I398" s="53"/>
      <c r="J398" s="184"/>
      <c r="K398" s="184"/>
      <c r="L398" s="69"/>
      <c r="M398" s="53"/>
      <c r="N398" s="96"/>
      <c r="O398" s="97" t="s">
        <v>58</v>
      </c>
      <c r="P398" s="97"/>
      <c r="Q398" s="97"/>
      <c r="R398" s="97" t="str">
        <f t="shared" si="74"/>
        <v/>
      </c>
      <c r="S398" s="101"/>
      <c r="T398" s="97" t="s">
        <v>58</v>
      </c>
      <c r="U398" s="170"/>
      <c r="V398" s="99"/>
      <c r="W398" s="170" t="str">
        <f t="shared" si="75"/>
        <v/>
      </c>
      <c r="X398" s="99"/>
      <c r="Y398" s="170" t="str">
        <f t="shared" si="76"/>
        <v/>
      </c>
      <c r="Z398" s="88"/>
    </row>
    <row r="399" spans="1:26" s="51" customFormat="1" ht="21" customHeight="1" x14ac:dyDescent="0.25">
      <c r="A399" s="52"/>
      <c r="B399" s="308" t="s">
        <v>104</v>
      </c>
      <c r="C399" s="308"/>
      <c r="D399" s="308"/>
      <c r="E399" s="308"/>
      <c r="F399" s="308"/>
      <c r="G399" s="308"/>
      <c r="H399" s="308"/>
      <c r="I399" s="308"/>
      <c r="J399" s="308"/>
      <c r="K399" s="308"/>
      <c r="L399" s="69"/>
      <c r="M399" s="53"/>
      <c r="N399" s="96"/>
      <c r="O399" s="97" t="s">
        <v>63</v>
      </c>
      <c r="P399" s="97"/>
      <c r="Q399" s="97"/>
      <c r="R399" s="97" t="str">
        <f t="shared" si="74"/>
        <v/>
      </c>
      <c r="S399" s="101"/>
      <c r="T399" s="97" t="s">
        <v>63</v>
      </c>
      <c r="U399" s="170"/>
      <c r="V399" s="99"/>
      <c r="W399" s="170" t="str">
        <f t="shared" si="75"/>
        <v/>
      </c>
      <c r="X399" s="99"/>
      <c r="Y399" s="170" t="str">
        <f t="shared" si="76"/>
        <v/>
      </c>
      <c r="Z399" s="88"/>
    </row>
    <row r="400" spans="1:26" s="51" customFormat="1" ht="21" customHeight="1" x14ac:dyDescent="0.25">
      <c r="A400" s="52"/>
      <c r="B400" s="308"/>
      <c r="C400" s="308"/>
      <c r="D400" s="308"/>
      <c r="E400" s="308"/>
      <c r="F400" s="308"/>
      <c r="G400" s="308"/>
      <c r="H400" s="308"/>
      <c r="I400" s="308"/>
      <c r="J400" s="308"/>
      <c r="K400" s="308"/>
      <c r="L400" s="69"/>
      <c r="M400" s="53"/>
      <c r="N400" s="96"/>
      <c r="O400" s="97" t="s">
        <v>64</v>
      </c>
      <c r="P400" s="97"/>
      <c r="Q400" s="97"/>
      <c r="R400" s="97" t="str">
        <f t="shared" si="74"/>
        <v/>
      </c>
      <c r="S400" s="101"/>
      <c r="T400" s="97" t="s">
        <v>64</v>
      </c>
      <c r="U400" s="170"/>
      <c r="V400" s="99"/>
      <c r="W400" s="170" t="str">
        <f t="shared" si="75"/>
        <v/>
      </c>
      <c r="X400" s="99"/>
      <c r="Y400" s="170" t="str">
        <f t="shared" si="76"/>
        <v/>
      </c>
      <c r="Z400" s="88"/>
    </row>
    <row r="401" spans="1:26" s="51" customFormat="1" ht="21" customHeight="1" thickBot="1" x14ac:dyDescent="0.3">
      <c r="A401" s="82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4"/>
      <c r="N401" s="103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88"/>
    </row>
    <row r="402" spans="1:26" s="53" customFormat="1" ht="21" hidden="1" customHeight="1" thickBot="1" x14ac:dyDescent="0.3"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</row>
    <row r="403" spans="1:26" s="51" customFormat="1" ht="21" hidden="1" customHeight="1" x14ac:dyDescent="0.25">
      <c r="A403" s="334" t="s">
        <v>46</v>
      </c>
      <c r="B403" s="335"/>
      <c r="C403" s="335"/>
      <c r="D403" s="335"/>
      <c r="E403" s="335"/>
      <c r="F403" s="335"/>
      <c r="G403" s="335"/>
      <c r="H403" s="335"/>
      <c r="I403" s="335"/>
      <c r="J403" s="335"/>
      <c r="K403" s="335"/>
      <c r="L403" s="336"/>
      <c r="M403" s="138"/>
      <c r="N403" s="89"/>
      <c r="O403" s="309" t="s">
        <v>48</v>
      </c>
      <c r="P403" s="310"/>
      <c r="Q403" s="310"/>
      <c r="R403" s="311"/>
      <c r="S403" s="90"/>
      <c r="T403" s="309" t="s">
        <v>49</v>
      </c>
      <c r="U403" s="310"/>
      <c r="V403" s="310"/>
      <c r="W403" s="310"/>
      <c r="X403" s="310"/>
      <c r="Y403" s="311"/>
      <c r="Z403" s="88"/>
    </row>
    <row r="404" spans="1:26" s="51" customFormat="1" ht="21" hidden="1" customHeight="1" x14ac:dyDescent="0.25">
      <c r="A404" s="52"/>
      <c r="B404" s="53"/>
      <c r="C404" s="312" t="s">
        <v>102</v>
      </c>
      <c r="D404" s="312"/>
      <c r="E404" s="312"/>
      <c r="F404" s="312"/>
      <c r="G404" s="54" t="str">
        <f>$J$1</f>
        <v>March</v>
      </c>
      <c r="H404" s="313">
        <f>$K$1</f>
        <v>2020</v>
      </c>
      <c r="I404" s="313"/>
      <c r="J404" s="53"/>
      <c r="K404" s="55"/>
      <c r="L404" s="56"/>
      <c r="M404" s="55"/>
      <c r="N404" s="92"/>
      <c r="O404" s="93" t="s">
        <v>59</v>
      </c>
      <c r="P404" s="93" t="s">
        <v>6</v>
      </c>
      <c r="Q404" s="93" t="s">
        <v>5</v>
      </c>
      <c r="R404" s="93" t="s">
        <v>60</v>
      </c>
      <c r="S404" s="94"/>
      <c r="T404" s="93" t="s">
        <v>59</v>
      </c>
      <c r="U404" s="93" t="s">
        <v>61</v>
      </c>
      <c r="V404" s="93" t="s">
        <v>23</v>
      </c>
      <c r="W404" s="93" t="s">
        <v>22</v>
      </c>
      <c r="X404" s="93" t="s">
        <v>24</v>
      </c>
      <c r="Y404" s="93" t="s">
        <v>65</v>
      </c>
      <c r="Z404" s="88"/>
    </row>
    <row r="405" spans="1:26" s="51" customFormat="1" ht="21" hidden="1" customHeight="1" x14ac:dyDescent="0.25">
      <c r="A405" s="52"/>
      <c r="B405" s="53"/>
      <c r="C405" s="53"/>
      <c r="D405" s="58"/>
      <c r="E405" s="58"/>
      <c r="F405" s="58"/>
      <c r="G405" s="58"/>
      <c r="H405" s="58"/>
      <c r="I405" s="53"/>
      <c r="J405" s="59" t="s">
        <v>1</v>
      </c>
      <c r="K405" s="60"/>
      <c r="L405" s="61"/>
      <c r="M405" s="53"/>
      <c r="N405" s="96"/>
      <c r="O405" s="97" t="s">
        <v>51</v>
      </c>
      <c r="P405" s="97"/>
      <c r="Q405" s="97"/>
      <c r="R405" s="97">
        <v>15</v>
      </c>
      <c r="S405" s="98"/>
      <c r="T405" s="97" t="s">
        <v>51</v>
      </c>
      <c r="U405" s="99"/>
      <c r="V405" s="99"/>
      <c r="W405" s="99">
        <f>V405+U405</f>
        <v>0</v>
      </c>
      <c r="X405" s="99"/>
      <c r="Y405" s="99">
        <f>W405-X405</f>
        <v>0</v>
      </c>
      <c r="Z405" s="88"/>
    </row>
    <row r="406" spans="1:26" s="51" customFormat="1" ht="21" hidden="1" customHeight="1" x14ac:dyDescent="0.25">
      <c r="A406" s="52"/>
      <c r="B406" s="53" t="s">
        <v>0</v>
      </c>
      <c r="C406" s="108"/>
      <c r="D406" s="53"/>
      <c r="E406" s="53"/>
      <c r="F406" s="53"/>
      <c r="G406" s="53"/>
      <c r="H406" s="64"/>
      <c r="I406" s="58"/>
      <c r="J406" s="53"/>
      <c r="K406" s="53"/>
      <c r="L406" s="65"/>
      <c r="M406" s="138"/>
      <c r="N406" s="100"/>
      <c r="O406" s="97" t="s">
        <v>77</v>
      </c>
      <c r="P406" s="97"/>
      <c r="Q406" s="97"/>
      <c r="R406" s="97">
        <v>0</v>
      </c>
      <c r="S406" s="101"/>
      <c r="T406" s="97" t="s">
        <v>77</v>
      </c>
      <c r="U406" s="170">
        <f>Y405</f>
        <v>0</v>
      </c>
      <c r="V406" s="99"/>
      <c r="W406" s="170">
        <f>IF(U406="","",U406+V406)</f>
        <v>0</v>
      </c>
      <c r="X406" s="99"/>
      <c r="Y406" s="170">
        <f>IF(W406="","",W406-X406)</f>
        <v>0</v>
      </c>
      <c r="Z406" s="88"/>
    </row>
    <row r="407" spans="1:26" s="51" customFormat="1" ht="21" hidden="1" customHeight="1" x14ac:dyDescent="0.25">
      <c r="A407" s="52"/>
      <c r="B407" s="67" t="s">
        <v>47</v>
      </c>
      <c r="C407" s="68"/>
      <c r="D407" s="53"/>
      <c r="E407" s="53"/>
      <c r="F407" s="314" t="s">
        <v>49</v>
      </c>
      <c r="G407" s="314"/>
      <c r="H407" s="53"/>
      <c r="I407" s="314" t="s">
        <v>50</v>
      </c>
      <c r="J407" s="314"/>
      <c r="K407" s="314"/>
      <c r="L407" s="69"/>
      <c r="M407" s="53"/>
      <c r="N407" s="96"/>
      <c r="O407" s="97" t="s">
        <v>52</v>
      </c>
      <c r="P407" s="97"/>
      <c r="Q407" s="97"/>
      <c r="R407" s="97">
        <v>0</v>
      </c>
      <c r="S407" s="101"/>
      <c r="T407" s="97" t="s">
        <v>52</v>
      </c>
      <c r="U407" s="170"/>
      <c r="V407" s="99"/>
      <c r="W407" s="170" t="str">
        <f t="shared" ref="W407:W416" si="77">IF(U407="","",U407+V407)</f>
        <v/>
      </c>
      <c r="X407" s="99"/>
      <c r="Y407" s="170" t="str">
        <f t="shared" ref="Y407:Y416" si="78">IF(W407="","",W407-X407)</f>
        <v/>
      </c>
      <c r="Z407" s="88"/>
    </row>
    <row r="408" spans="1:26" s="51" customFormat="1" ht="21" hidden="1" customHeight="1" x14ac:dyDescent="0.25">
      <c r="A408" s="52"/>
      <c r="B408" s="53"/>
      <c r="C408" s="53"/>
      <c r="D408" s="53"/>
      <c r="E408" s="53"/>
      <c r="F408" s="53"/>
      <c r="G408" s="53"/>
      <c r="H408" s="70"/>
      <c r="L408" s="57"/>
      <c r="M408" s="53"/>
      <c r="N408" s="96"/>
      <c r="O408" s="97" t="s">
        <v>53</v>
      </c>
      <c r="P408" s="97"/>
      <c r="Q408" s="97"/>
      <c r="R408" s="97">
        <v>0</v>
      </c>
      <c r="S408" s="101"/>
      <c r="T408" s="97" t="s">
        <v>53</v>
      </c>
      <c r="U408" s="170" t="str">
        <f>IF($J$1="April",Y407,Y407)</f>
        <v/>
      </c>
      <c r="V408" s="99"/>
      <c r="W408" s="170" t="str">
        <f t="shared" si="77"/>
        <v/>
      </c>
      <c r="X408" s="99"/>
      <c r="Y408" s="170" t="str">
        <f t="shared" si="78"/>
        <v/>
      </c>
      <c r="Z408" s="88"/>
    </row>
    <row r="409" spans="1:26" s="51" customFormat="1" ht="21" hidden="1" customHeight="1" x14ac:dyDescent="0.25">
      <c r="A409" s="52"/>
      <c r="B409" s="315" t="s">
        <v>48</v>
      </c>
      <c r="C409" s="316"/>
      <c r="D409" s="53"/>
      <c r="E409" s="53"/>
      <c r="F409" s="71" t="s">
        <v>70</v>
      </c>
      <c r="G409" s="66">
        <f>IF($J$1="January",U405,IF($J$1="February",U406,IF($J$1="March",U407,IF($J$1="April",U408,IF($J$1="May",U409,IF($J$1="June",U410,IF($J$1="July",U411,IF($J$1="August",U412,IF($J$1="August",U412,IF($J$1="September",U413,IF($J$1="October",U414,IF($J$1="November",U415,IF($J$1="December",U416)))))))))))))</f>
        <v>0</v>
      </c>
      <c r="H409" s="70"/>
      <c r="I409" s="72"/>
      <c r="J409" s="73" t="s">
        <v>67</v>
      </c>
      <c r="K409" s="74">
        <f>K405/$K$2*I409</f>
        <v>0</v>
      </c>
      <c r="L409" s="75"/>
      <c r="M409" s="53"/>
      <c r="N409" s="96"/>
      <c r="O409" s="97" t="s">
        <v>54</v>
      </c>
      <c r="P409" s="97"/>
      <c r="Q409" s="97"/>
      <c r="R409" s="97">
        <v>0</v>
      </c>
      <c r="S409" s="101"/>
      <c r="T409" s="97" t="s">
        <v>54</v>
      </c>
      <c r="U409" s="170"/>
      <c r="V409" s="99"/>
      <c r="W409" s="170" t="str">
        <f t="shared" si="77"/>
        <v/>
      </c>
      <c r="X409" s="99"/>
      <c r="Y409" s="170" t="str">
        <f t="shared" si="78"/>
        <v/>
      </c>
      <c r="Z409" s="88"/>
    </row>
    <row r="410" spans="1:26" s="51" customFormat="1" ht="21" hidden="1" customHeight="1" x14ac:dyDescent="0.25">
      <c r="A410" s="52"/>
      <c r="B410" s="62"/>
      <c r="C410" s="62"/>
      <c r="D410" s="53"/>
      <c r="E410" s="53"/>
      <c r="F410" s="71" t="s">
        <v>23</v>
      </c>
      <c r="G410" s="66">
        <f>IF($J$1="January",V405,IF($J$1="February",V406,IF($J$1="March",V407,IF($J$1="April",V408,IF($J$1="May",V409,IF($J$1="June",V410,IF($J$1="July",V411,IF($J$1="August",V412,IF($J$1="August",V412,IF($J$1="September",V413,IF($J$1="October",V414,IF($J$1="November",V415,IF($J$1="December",V416)))))))))))))</f>
        <v>0</v>
      </c>
      <c r="H410" s="70"/>
      <c r="I410" s="115"/>
      <c r="J410" s="73" t="s">
        <v>68</v>
      </c>
      <c r="K410" s="76">
        <f>K405/$K$2/8*I410</f>
        <v>0</v>
      </c>
      <c r="L410" s="77"/>
      <c r="M410" s="53"/>
      <c r="N410" s="96"/>
      <c r="O410" s="97" t="s">
        <v>55</v>
      </c>
      <c r="P410" s="97"/>
      <c r="Q410" s="97"/>
      <c r="R410" s="97">
        <v>0</v>
      </c>
      <c r="S410" s="101"/>
      <c r="T410" s="97" t="s">
        <v>55</v>
      </c>
      <c r="U410" s="170" t="str">
        <f>Y409</f>
        <v/>
      </c>
      <c r="V410" s="99"/>
      <c r="W410" s="170">
        <f>V410</f>
        <v>0</v>
      </c>
      <c r="X410" s="99"/>
      <c r="Y410" s="170">
        <f t="shared" si="78"/>
        <v>0</v>
      </c>
      <c r="Z410" s="88"/>
    </row>
    <row r="411" spans="1:26" s="51" customFormat="1" ht="21" hidden="1" customHeight="1" x14ac:dyDescent="0.25">
      <c r="A411" s="52"/>
      <c r="B411" s="71" t="s">
        <v>6</v>
      </c>
      <c r="C411" s="62">
        <f>IF($J$1="January",P405,IF($J$1="February",P406,IF($J$1="March",P407,IF($J$1="April",P408,IF($J$1="May",P409,IF($J$1="June",P410,IF($J$1="July",P411,IF($J$1="August",P412,IF($J$1="August",P412,IF($J$1="September",P413,IF($J$1="October",P414,IF($J$1="November",P415,IF($J$1="December",P416)))))))))))))</f>
        <v>0</v>
      </c>
      <c r="D411" s="53"/>
      <c r="E411" s="53"/>
      <c r="F411" s="71" t="s">
        <v>71</v>
      </c>
      <c r="G411" s="66" t="str">
        <f>IF($J$1="January",W405,IF($J$1="February",W406,IF($J$1="March",W407,IF($J$1="April",W408,IF($J$1="May",W409,IF($J$1="June",W410,IF($J$1="July",W411,IF($J$1="August",W412,IF($J$1="August",W412,IF($J$1="September",W413,IF($J$1="October",W414,IF($J$1="November",W415,IF($J$1="December",W416)))))))))))))</f>
        <v/>
      </c>
      <c r="H411" s="70"/>
      <c r="I411" s="317" t="s">
        <v>75</v>
      </c>
      <c r="J411" s="318"/>
      <c r="K411" s="76">
        <f>K409+K410</f>
        <v>0</v>
      </c>
      <c r="L411" s="77"/>
      <c r="M411" s="53"/>
      <c r="N411" s="96"/>
      <c r="O411" s="97" t="s">
        <v>56</v>
      </c>
      <c r="P411" s="97"/>
      <c r="Q411" s="97"/>
      <c r="R411" s="97">
        <v>0</v>
      </c>
      <c r="S411" s="101"/>
      <c r="T411" s="97" t="s">
        <v>56</v>
      </c>
      <c r="U411" s="170"/>
      <c r="V411" s="99"/>
      <c r="W411" s="170" t="str">
        <f t="shared" si="77"/>
        <v/>
      </c>
      <c r="X411" s="99"/>
      <c r="Y411" s="170" t="str">
        <f t="shared" si="78"/>
        <v/>
      </c>
      <c r="Z411" s="88"/>
    </row>
    <row r="412" spans="1:26" s="51" customFormat="1" ht="21" hidden="1" customHeight="1" x14ac:dyDescent="0.25">
      <c r="A412" s="52"/>
      <c r="B412" s="71" t="s">
        <v>5</v>
      </c>
      <c r="C412" s="62">
        <f>IF($J$1="January",Q405,IF($J$1="February",Q406,IF($J$1="March",Q407,IF($J$1="April",Q408,IF($J$1="May",Q409,IF($J$1="June",Q410,IF($J$1="July",Q411,IF($J$1="August",Q412,IF($J$1="August",Q412,IF($J$1="September",Q413,IF($J$1="October",Q414,IF($J$1="November",Q415,IF($J$1="December",Q416)))))))))))))</f>
        <v>0</v>
      </c>
      <c r="D412" s="53"/>
      <c r="E412" s="53"/>
      <c r="F412" s="71" t="s">
        <v>24</v>
      </c>
      <c r="G412" s="66">
        <f>IF($J$1="January",X405,IF($J$1="February",X406,IF($J$1="March",X407,IF($J$1="April",X408,IF($J$1="May",X409,IF($J$1="June",X410,IF($J$1="July",X411,IF($J$1="August",X412,IF($J$1="August",X412,IF($J$1="September",X413,IF($J$1="October",X414,IF($J$1="November",X415,IF($J$1="December",X416)))))))))))))</f>
        <v>0</v>
      </c>
      <c r="H412" s="70"/>
      <c r="I412" s="317" t="s">
        <v>76</v>
      </c>
      <c r="J412" s="318"/>
      <c r="K412" s="66">
        <f>G412</f>
        <v>0</v>
      </c>
      <c r="L412" s="78"/>
      <c r="M412" s="53"/>
      <c r="N412" s="96"/>
      <c r="O412" s="97" t="s">
        <v>57</v>
      </c>
      <c r="P412" s="97"/>
      <c r="Q412" s="97"/>
      <c r="R412" s="97">
        <v>0</v>
      </c>
      <c r="S412" s="101"/>
      <c r="T412" s="97" t="s">
        <v>57</v>
      </c>
      <c r="U412" s="170" t="str">
        <f>Y411</f>
        <v/>
      </c>
      <c r="V412" s="99"/>
      <c r="W412" s="170">
        <f>V412</f>
        <v>0</v>
      </c>
      <c r="X412" s="99"/>
      <c r="Y412" s="170">
        <f t="shared" si="78"/>
        <v>0</v>
      </c>
      <c r="Z412" s="88"/>
    </row>
    <row r="413" spans="1:26" s="51" customFormat="1" ht="21" hidden="1" customHeight="1" x14ac:dyDescent="0.25">
      <c r="A413" s="52"/>
      <c r="B413" s="79" t="s">
        <v>74</v>
      </c>
      <c r="C413" s="62">
        <f>IF($J$1="January",R405,IF($J$1="February",R406,IF($J$1="March",R407,IF($J$1="April",R408,IF($J$1="May",R409,IF($J$1="June",R410,IF($J$1="July",R411,IF($J$1="August",R412,IF($J$1="August",R412,IF($J$1="September",R413,IF($J$1="October",R414,IF($J$1="November",R415,IF($J$1="December",R416)))))))))))))</f>
        <v>0</v>
      </c>
      <c r="D413" s="53"/>
      <c r="E413" s="53"/>
      <c r="F413" s="71" t="s">
        <v>73</v>
      </c>
      <c r="G413" s="66" t="str">
        <f>IF($J$1="January",Y405,IF($J$1="February",Y406,IF($J$1="March",Y407,IF($J$1="April",Y408,IF($J$1="May",Y409,IF($J$1="June",Y410,IF($J$1="July",Y411,IF($J$1="August",Y412,IF($J$1="August",Y412,IF($J$1="September",Y413,IF($J$1="October",Y414,IF($J$1="November",Y415,IF($J$1="December",Y416)))))))))))))</f>
        <v/>
      </c>
      <c r="H413" s="53"/>
      <c r="I413" s="319" t="s">
        <v>69</v>
      </c>
      <c r="J413" s="320"/>
      <c r="K413" s="80">
        <f>K411-K412</f>
        <v>0</v>
      </c>
      <c r="L413" s="81"/>
      <c r="M413" s="53"/>
      <c r="N413" s="96"/>
      <c r="O413" s="97" t="s">
        <v>62</v>
      </c>
      <c r="P413" s="97"/>
      <c r="Q413" s="97"/>
      <c r="R413" s="97">
        <v>0</v>
      </c>
      <c r="S413" s="101"/>
      <c r="T413" s="97" t="s">
        <v>62</v>
      </c>
      <c r="U413" s="170">
        <f>Y412</f>
        <v>0</v>
      </c>
      <c r="V413" s="99"/>
      <c r="W413" s="170">
        <f t="shared" si="77"/>
        <v>0</v>
      </c>
      <c r="X413" s="99"/>
      <c r="Y413" s="170">
        <f t="shared" si="78"/>
        <v>0</v>
      </c>
      <c r="Z413" s="88"/>
    </row>
    <row r="414" spans="1:26" s="51" customFormat="1" ht="21" hidden="1" customHeight="1" x14ac:dyDescent="0.25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69"/>
      <c r="M414" s="53"/>
      <c r="N414" s="96"/>
      <c r="O414" s="97" t="s">
        <v>58</v>
      </c>
      <c r="P414" s="97"/>
      <c r="Q414" s="97"/>
      <c r="R414" s="97">
        <v>0</v>
      </c>
      <c r="S414" s="101"/>
      <c r="T414" s="97" t="s">
        <v>58</v>
      </c>
      <c r="U414" s="170">
        <f>Y413</f>
        <v>0</v>
      </c>
      <c r="V414" s="99"/>
      <c r="W414" s="170">
        <f t="shared" si="77"/>
        <v>0</v>
      </c>
      <c r="X414" s="99"/>
      <c r="Y414" s="170">
        <f t="shared" si="78"/>
        <v>0</v>
      </c>
      <c r="Z414" s="88"/>
    </row>
    <row r="415" spans="1:26" s="51" customFormat="1" ht="21" hidden="1" customHeight="1" x14ac:dyDescent="0.25">
      <c r="A415" s="52"/>
      <c r="B415" s="308" t="s">
        <v>104</v>
      </c>
      <c r="C415" s="308"/>
      <c r="D415" s="308"/>
      <c r="E415" s="308"/>
      <c r="F415" s="308"/>
      <c r="G415" s="308"/>
      <c r="H415" s="308"/>
      <c r="I415" s="308"/>
      <c r="J415" s="308"/>
      <c r="K415" s="308"/>
      <c r="L415" s="69"/>
      <c r="M415" s="53"/>
      <c r="N415" s="96"/>
      <c r="O415" s="97" t="s">
        <v>63</v>
      </c>
      <c r="P415" s="97"/>
      <c r="Q415" s="97"/>
      <c r="R415" s="97">
        <v>0</v>
      </c>
      <c r="S415" s="101"/>
      <c r="T415" s="97" t="s">
        <v>63</v>
      </c>
      <c r="U415" s="170">
        <f t="shared" ref="U415" si="79">Y414</f>
        <v>0</v>
      </c>
      <c r="V415" s="99"/>
      <c r="W415" s="170">
        <f t="shared" si="77"/>
        <v>0</v>
      </c>
      <c r="X415" s="99"/>
      <c r="Y415" s="170">
        <f t="shared" si="78"/>
        <v>0</v>
      </c>
      <c r="Z415" s="88"/>
    </row>
    <row r="416" spans="1:26" s="51" customFormat="1" ht="21" hidden="1" customHeight="1" x14ac:dyDescent="0.25">
      <c r="A416" s="52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69"/>
      <c r="M416" s="53"/>
      <c r="N416" s="96"/>
      <c r="O416" s="97" t="s">
        <v>64</v>
      </c>
      <c r="P416" s="97"/>
      <c r="Q416" s="97"/>
      <c r="R416" s="97" t="str">
        <f t="shared" ref="R416" si="80">IF(Q416="","",R415-Q416)</f>
        <v/>
      </c>
      <c r="S416" s="101"/>
      <c r="T416" s="97" t="s">
        <v>64</v>
      </c>
      <c r="U416" s="170" t="str">
        <f>IF($J$1="Dec",Y415,"")</f>
        <v/>
      </c>
      <c r="V416" s="99"/>
      <c r="W416" s="170" t="str">
        <f t="shared" si="77"/>
        <v/>
      </c>
      <c r="X416" s="99"/>
      <c r="Y416" s="170" t="str">
        <f t="shared" si="78"/>
        <v/>
      </c>
      <c r="Z416" s="88"/>
    </row>
    <row r="417" spans="1:26" s="51" customFormat="1" ht="21" hidden="1" customHeight="1" thickBot="1" x14ac:dyDescent="0.3">
      <c r="A417" s="82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4"/>
      <c r="N417" s="103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88"/>
    </row>
    <row r="418" spans="1:26" s="53" customFormat="1" ht="21" customHeight="1" thickBot="1" x14ac:dyDescent="0.3"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</row>
    <row r="419" spans="1:26" s="51" customFormat="1" ht="21" customHeight="1" x14ac:dyDescent="0.25">
      <c r="A419" s="321" t="s">
        <v>46</v>
      </c>
      <c r="B419" s="322"/>
      <c r="C419" s="322"/>
      <c r="D419" s="322"/>
      <c r="E419" s="322"/>
      <c r="F419" s="322"/>
      <c r="G419" s="322"/>
      <c r="H419" s="322"/>
      <c r="I419" s="322"/>
      <c r="J419" s="322"/>
      <c r="K419" s="322"/>
      <c r="L419" s="323"/>
      <c r="M419" s="110"/>
      <c r="N419" s="89"/>
      <c r="O419" s="309" t="s">
        <v>48</v>
      </c>
      <c r="P419" s="310"/>
      <c r="Q419" s="310"/>
      <c r="R419" s="311"/>
      <c r="S419" s="90"/>
      <c r="T419" s="309" t="s">
        <v>49</v>
      </c>
      <c r="U419" s="310"/>
      <c r="V419" s="310"/>
      <c r="W419" s="310"/>
      <c r="X419" s="310"/>
      <c r="Y419" s="311"/>
      <c r="Z419" s="91"/>
    </row>
    <row r="420" spans="1:26" s="51" customFormat="1" ht="21" customHeight="1" x14ac:dyDescent="0.25">
      <c r="A420" s="52"/>
      <c r="B420" s="53"/>
      <c r="C420" s="312" t="s">
        <v>102</v>
      </c>
      <c r="D420" s="312"/>
      <c r="E420" s="312"/>
      <c r="F420" s="312"/>
      <c r="G420" s="54" t="str">
        <f>$J$1</f>
        <v>March</v>
      </c>
      <c r="H420" s="313">
        <f>$K$1</f>
        <v>2020</v>
      </c>
      <c r="I420" s="313"/>
      <c r="J420" s="53"/>
      <c r="K420" s="55"/>
      <c r="L420" s="56"/>
      <c r="M420" s="55"/>
      <c r="N420" s="92"/>
      <c r="O420" s="93" t="s">
        <v>59</v>
      </c>
      <c r="P420" s="93" t="s">
        <v>6</v>
      </c>
      <c r="Q420" s="93" t="s">
        <v>5</v>
      </c>
      <c r="R420" s="93" t="s">
        <v>60</v>
      </c>
      <c r="S420" s="94"/>
      <c r="T420" s="93" t="s">
        <v>59</v>
      </c>
      <c r="U420" s="93" t="s">
        <v>61</v>
      </c>
      <c r="V420" s="93" t="s">
        <v>23</v>
      </c>
      <c r="W420" s="93" t="s">
        <v>22</v>
      </c>
      <c r="X420" s="93" t="s">
        <v>24</v>
      </c>
      <c r="Y420" s="93" t="s">
        <v>65</v>
      </c>
      <c r="Z420" s="95"/>
    </row>
    <row r="421" spans="1:26" s="51" customFormat="1" ht="21" customHeight="1" x14ac:dyDescent="0.25">
      <c r="A421" s="52"/>
      <c r="B421" s="53"/>
      <c r="C421" s="53"/>
      <c r="D421" s="58"/>
      <c r="E421" s="58"/>
      <c r="F421" s="58"/>
      <c r="G421" s="58"/>
      <c r="H421" s="58"/>
      <c r="I421" s="53"/>
      <c r="J421" s="59" t="s">
        <v>1</v>
      </c>
      <c r="K421" s="60">
        <v>19000</v>
      </c>
      <c r="L421" s="61"/>
      <c r="M421" s="53"/>
      <c r="N421" s="96"/>
      <c r="O421" s="97" t="s">
        <v>51</v>
      </c>
      <c r="P421" s="97">
        <v>26</v>
      </c>
      <c r="Q421" s="97">
        <v>5</v>
      </c>
      <c r="R421" s="97">
        <f>15-Q421+3</f>
        <v>13</v>
      </c>
      <c r="S421" s="98"/>
      <c r="T421" s="97" t="s">
        <v>51</v>
      </c>
      <c r="U421" s="99">
        <v>13070</v>
      </c>
      <c r="V421" s="99">
        <f>1000+4000+2000</f>
        <v>7000</v>
      </c>
      <c r="W421" s="99">
        <f>V421+U421</f>
        <v>20070</v>
      </c>
      <c r="X421" s="99">
        <v>7000</v>
      </c>
      <c r="Y421" s="99">
        <f>W421-X421</f>
        <v>13070</v>
      </c>
      <c r="Z421" s="95"/>
    </row>
    <row r="422" spans="1:26" s="51" customFormat="1" ht="21" customHeight="1" x14ac:dyDescent="0.25">
      <c r="A422" s="52"/>
      <c r="B422" s="53" t="s">
        <v>0</v>
      </c>
      <c r="C422" s="108" t="s">
        <v>103</v>
      </c>
      <c r="D422" s="53"/>
      <c r="E422" s="53"/>
      <c r="F422" s="53"/>
      <c r="G422" s="53"/>
      <c r="H422" s="64"/>
      <c r="I422" s="58"/>
      <c r="J422" s="53"/>
      <c r="K422" s="53"/>
      <c r="L422" s="65"/>
      <c r="M422" s="110"/>
      <c r="N422" s="100"/>
      <c r="O422" s="97" t="s">
        <v>77</v>
      </c>
      <c r="P422" s="97">
        <v>25</v>
      </c>
      <c r="Q422" s="97">
        <v>4</v>
      </c>
      <c r="R422" s="97">
        <f>R421-Q422</f>
        <v>9</v>
      </c>
      <c r="S422" s="101"/>
      <c r="T422" s="97" t="s">
        <v>77</v>
      </c>
      <c r="U422" s="170">
        <f>IF($J$1="January","",Y421)</f>
        <v>13070</v>
      </c>
      <c r="V422" s="99">
        <v>3000</v>
      </c>
      <c r="W422" s="170">
        <f>IF(U422="","",U422+V422)</f>
        <v>16070</v>
      </c>
      <c r="X422" s="99">
        <v>3000</v>
      </c>
      <c r="Y422" s="170">
        <f>IF(W422="","",W422-X422)</f>
        <v>13070</v>
      </c>
      <c r="Z422" s="102"/>
    </row>
    <row r="423" spans="1:26" s="51" customFormat="1" ht="21" customHeight="1" x14ac:dyDescent="0.25">
      <c r="A423" s="52"/>
      <c r="B423" s="67" t="s">
        <v>47</v>
      </c>
      <c r="C423" s="108"/>
      <c r="D423" s="53"/>
      <c r="E423" s="53"/>
      <c r="F423" s="314" t="s">
        <v>49</v>
      </c>
      <c r="G423" s="314"/>
      <c r="H423" s="53"/>
      <c r="I423" s="314" t="s">
        <v>50</v>
      </c>
      <c r="J423" s="314"/>
      <c r="K423" s="314"/>
      <c r="L423" s="69"/>
      <c r="M423" s="53"/>
      <c r="N423" s="96"/>
      <c r="O423" s="97" t="s">
        <v>52</v>
      </c>
      <c r="P423" s="97"/>
      <c r="Q423" s="97"/>
      <c r="R423" s="97">
        <v>0</v>
      </c>
      <c r="S423" s="101"/>
      <c r="T423" s="97" t="s">
        <v>52</v>
      </c>
      <c r="U423" s="170">
        <f>IF($J$1="February","",Y422)</f>
        <v>13070</v>
      </c>
      <c r="V423" s="99"/>
      <c r="W423" s="170">
        <f t="shared" ref="W423:W432" si="81">IF(U423="","",U423+V423)</f>
        <v>13070</v>
      </c>
      <c r="X423" s="99"/>
      <c r="Y423" s="170">
        <f t="shared" ref="Y423:Y432" si="82">IF(W423="","",W423-X423)</f>
        <v>13070</v>
      </c>
      <c r="Z423" s="102"/>
    </row>
    <row r="424" spans="1:26" s="51" customFormat="1" ht="21" customHeight="1" x14ac:dyDescent="0.25">
      <c r="A424" s="52"/>
      <c r="B424" s="53"/>
      <c r="C424" s="53"/>
      <c r="D424" s="53"/>
      <c r="E424" s="53"/>
      <c r="F424" s="53"/>
      <c r="G424" s="53"/>
      <c r="H424" s="70"/>
      <c r="L424" s="57"/>
      <c r="M424" s="53"/>
      <c r="N424" s="96"/>
      <c r="O424" s="97" t="s">
        <v>53</v>
      </c>
      <c r="P424" s="97"/>
      <c r="Q424" s="97"/>
      <c r="R424" s="97">
        <v>0</v>
      </c>
      <c r="S424" s="101"/>
      <c r="T424" s="97" t="s">
        <v>53</v>
      </c>
      <c r="U424" s="170" t="str">
        <f>IF($J$1="March","",Y423)</f>
        <v/>
      </c>
      <c r="V424" s="99"/>
      <c r="W424" s="170" t="str">
        <f t="shared" si="81"/>
        <v/>
      </c>
      <c r="X424" s="99"/>
      <c r="Y424" s="170" t="str">
        <f t="shared" si="82"/>
        <v/>
      </c>
      <c r="Z424" s="102"/>
    </row>
    <row r="425" spans="1:26" s="51" customFormat="1" ht="21" customHeight="1" x14ac:dyDescent="0.25">
      <c r="A425" s="52"/>
      <c r="B425" s="315" t="s">
        <v>48</v>
      </c>
      <c r="C425" s="316"/>
      <c r="D425" s="53"/>
      <c r="E425" s="53"/>
      <c r="F425" s="71" t="s">
        <v>70</v>
      </c>
      <c r="G425" s="66">
        <f>IF($J$1="January",U421,IF($J$1="February",U422,IF($J$1="March",U423,IF($J$1="April",U424,IF($J$1="May",U425,IF($J$1="June",U426,IF($J$1="July",U427,IF($J$1="August",U428,IF($J$1="August",U428,IF($J$1="September",U429,IF($J$1="October",U430,IF($J$1="November",U431,IF($J$1="December",U432)))))))))))))</f>
        <v>13070</v>
      </c>
      <c r="H425" s="70"/>
      <c r="I425" s="72">
        <f>IF(C429&gt;0,$K$2,C427)</f>
        <v>0</v>
      </c>
      <c r="J425" s="73" t="s">
        <v>67</v>
      </c>
      <c r="K425" s="74">
        <f>K421/$K$2*I425</f>
        <v>0</v>
      </c>
      <c r="L425" s="75"/>
      <c r="M425" s="53"/>
      <c r="N425" s="96"/>
      <c r="O425" s="97" t="s">
        <v>54</v>
      </c>
      <c r="P425" s="97"/>
      <c r="Q425" s="97"/>
      <c r="R425" s="97">
        <v>0</v>
      </c>
      <c r="S425" s="101"/>
      <c r="T425" s="97" t="s">
        <v>54</v>
      </c>
      <c r="U425" s="170" t="str">
        <f>IF($J$1="April","",Y424)</f>
        <v/>
      </c>
      <c r="V425" s="99"/>
      <c r="W425" s="170" t="str">
        <f t="shared" si="81"/>
        <v/>
      </c>
      <c r="X425" s="99"/>
      <c r="Y425" s="170" t="str">
        <f t="shared" si="82"/>
        <v/>
      </c>
      <c r="Z425" s="102"/>
    </row>
    <row r="426" spans="1:26" s="51" customFormat="1" ht="21" customHeight="1" x14ac:dyDescent="0.25">
      <c r="A426" s="52"/>
      <c r="B426" s="62"/>
      <c r="C426" s="62"/>
      <c r="D426" s="53"/>
      <c r="E426" s="53"/>
      <c r="F426" s="71" t="s">
        <v>23</v>
      </c>
      <c r="G426" s="66">
        <f>IF($J$1="January",V421,IF($J$1="February",V422,IF($J$1="March",V423,IF($J$1="April",V424,IF($J$1="May",V425,IF($J$1="June",V426,IF($J$1="July",V427,IF($J$1="August",V428,IF($J$1="August",V428,IF($J$1="September",V429,IF($J$1="October",V430,IF($J$1="November",V431,IF($J$1="December",V432)))))))))))))</f>
        <v>0</v>
      </c>
      <c r="H426" s="70"/>
      <c r="I426" s="115">
        <v>73</v>
      </c>
      <c r="J426" s="73" t="s">
        <v>68</v>
      </c>
      <c r="K426" s="76">
        <f>K421/$K$2/8*I426</f>
        <v>5592.7419354838703</v>
      </c>
      <c r="L426" s="77"/>
      <c r="M426" s="53"/>
      <c r="N426" s="96"/>
      <c r="O426" s="97" t="s">
        <v>55</v>
      </c>
      <c r="P426" s="97"/>
      <c r="Q426" s="97"/>
      <c r="R426" s="97">
        <v>0</v>
      </c>
      <c r="S426" s="101"/>
      <c r="T426" s="97" t="s">
        <v>55</v>
      </c>
      <c r="U426" s="170" t="str">
        <f>IF($J$1="May","",Y425)</f>
        <v/>
      </c>
      <c r="V426" s="99"/>
      <c r="W426" s="170" t="str">
        <f t="shared" si="81"/>
        <v/>
      </c>
      <c r="X426" s="99"/>
      <c r="Y426" s="170" t="str">
        <f t="shared" si="82"/>
        <v/>
      </c>
      <c r="Z426" s="102"/>
    </row>
    <row r="427" spans="1:26" s="51" customFormat="1" ht="21" customHeight="1" x14ac:dyDescent="0.25">
      <c r="A427" s="52"/>
      <c r="B427" s="71" t="s">
        <v>6</v>
      </c>
      <c r="C427" s="62">
        <f>IF($J$1="January",P421,IF($J$1="February",P422,IF($J$1="March",P423,IF($J$1="April",P424,IF($J$1="May",P425,IF($J$1="June",P426,IF($J$1="July",P427,IF($J$1="August",P428,IF($J$1="August",P428,IF($J$1="September",P429,IF($J$1="October",P430,IF($J$1="November",P431,IF($J$1="December",P432)))))))))))))</f>
        <v>0</v>
      </c>
      <c r="D427" s="53"/>
      <c r="E427" s="53"/>
      <c r="F427" s="71" t="s">
        <v>71</v>
      </c>
      <c r="G427" s="66">
        <f>IF($J$1="January",W421,IF($J$1="February",W422,IF($J$1="March",W423,IF($J$1="April",W424,IF($J$1="May",W425,IF($J$1="June",W426,IF($J$1="July",W427,IF($J$1="August",W428,IF($J$1="August",W428,IF($J$1="September",W429,IF($J$1="October",W430,IF($J$1="November",W431,IF($J$1="December",W432)))))))))))))</f>
        <v>13070</v>
      </c>
      <c r="H427" s="70"/>
      <c r="I427" s="317" t="s">
        <v>75</v>
      </c>
      <c r="J427" s="318"/>
      <c r="K427" s="76">
        <f>K425+K426</f>
        <v>5592.7419354838703</v>
      </c>
      <c r="L427" s="77"/>
      <c r="M427" s="53"/>
      <c r="N427" s="96"/>
      <c r="O427" s="97" t="s">
        <v>56</v>
      </c>
      <c r="P427" s="97"/>
      <c r="Q427" s="97"/>
      <c r="R427" s="97">
        <v>0</v>
      </c>
      <c r="S427" s="101"/>
      <c r="T427" s="97" t="s">
        <v>56</v>
      </c>
      <c r="U427" s="170" t="str">
        <f>IF($J$1="June","",Y426)</f>
        <v/>
      </c>
      <c r="V427" s="99"/>
      <c r="W427" s="170" t="str">
        <f t="shared" si="81"/>
        <v/>
      </c>
      <c r="X427" s="99"/>
      <c r="Y427" s="170" t="str">
        <f t="shared" si="82"/>
        <v/>
      </c>
      <c r="Z427" s="102"/>
    </row>
    <row r="428" spans="1:26" s="51" customFormat="1" ht="21" customHeight="1" x14ac:dyDescent="0.25">
      <c r="A428" s="52"/>
      <c r="B428" s="71" t="s">
        <v>5</v>
      </c>
      <c r="C428" s="62">
        <f>IF($J$1="January",Q421,IF($J$1="February",Q422,IF($J$1="March",Q423,IF($J$1="April",Q424,IF($J$1="May",Q425,IF($J$1="June",Q426,IF($J$1="July",Q427,IF($J$1="August",Q428,IF($J$1="August",Q428,IF($J$1="September",Q429,IF($J$1="October",Q430,IF($J$1="November",Q431,IF($J$1="December",Q432)))))))))))))</f>
        <v>0</v>
      </c>
      <c r="D428" s="53"/>
      <c r="E428" s="53"/>
      <c r="F428" s="71" t="s">
        <v>24</v>
      </c>
      <c r="G428" s="66">
        <f>IF($J$1="January",X421,IF($J$1="February",X422,IF($J$1="March",X423,IF($J$1="April",X424,IF($J$1="May",X425,IF($J$1="June",X426,IF($J$1="July",X427,IF($J$1="August",X428,IF($J$1="August",X428,IF($J$1="September",X429,IF($J$1="October",X430,IF($J$1="November",X431,IF($J$1="December",X432)))))))))))))</f>
        <v>0</v>
      </c>
      <c r="H428" s="70"/>
      <c r="I428" s="317" t="s">
        <v>76</v>
      </c>
      <c r="J428" s="318"/>
      <c r="K428" s="66">
        <f>G428</f>
        <v>0</v>
      </c>
      <c r="L428" s="78"/>
      <c r="M428" s="53"/>
      <c r="N428" s="96"/>
      <c r="O428" s="97" t="s">
        <v>57</v>
      </c>
      <c r="P428" s="97"/>
      <c r="Q428" s="97"/>
      <c r="R428" s="97">
        <v>0</v>
      </c>
      <c r="S428" s="101"/>
      <c r="T428" s="97" t="s">
        <v>57</v>
      </c>
      <c r="U428" s="170" t="str">
        <f>IF($J$1="July","",Y427)</f>
        <v/>
      </c>
      <c r="V428" s="99"/>
      <c r="W428" s="170" t="str">
        <f t="shared" si="81"/>
        <v/>
      </c>
      <c r="X428" s="99"/>
      <c r="Y428" s="170" t="str">
        <f t="shared" si="82"/>
        <v/>
      </c>
      <c r="Z428" s="102"/>
    </row>
    <row r="429" spans="1:26" s="51" customFormat="1" ht="21" customHeight="1" x14ac:dyDescent="0.25">
      <c r="A429" s="52"/>
      <c r="B429" s="79" t="s">
        <v>74</v>
      </c>
      <c r="C429" s="62">
        <f>IF($J$1="January",R421,IF($J$1="February",R422,IF($J$1="March",R423,IF($J$1="April",R424,IF($J$1="May",R425,IF($J$1="June",R426,IF($J$1="July",R427,IF($J$1="August",R428,IF($J$1="August",R428,IF($J$1="September",R429,IF($J$1="October",R430,IF($J$1="November",R431,IF($J$1="December",R432)))))))))))))</f>
        <v>0</v>
      </c>
      <c r="D429" s="53"/>
      <c r="E429" s="53"/>
      <c r="F429" s="71" t="s">
        <v>73</v>
      </c>
      <c r="G429" s="66">
        <f>IF($J$1="January",Y421,IF($J$1="February",Y422,IF($J$1="March",Y423,IF($J$1="April",Y424,IF($J$1="May",Y425,IF($J$1="June",Y426,IF($J$1="July",Y427,IF($J$1="August",Y428,IF($J$1="August",Y428,IF($J$1="September",Y429,IF($J$1="October",Y430,IF($J$1="November",Y431,IF($J$1="December",Y432)))))))))))))</f>
        <v>13070</v>
      </c>
      <c r="H429" s="53"/>
      <c r="I429" s="319" t="s">
        <v>69</v>
      </c>
      <c r="J429" s="320"/>
      <c r="K429" s="80">
        <f>K427-K428</f>
        <v>5592.7419354838703</v>
      </c>
      <c r="L429" s="81"/>
      <c r="M429" s="53"/>
      <c r="N429" s="96"/>
      <c r="O429" s="97" t="s">
        <v>62</v>
      </c>
      <c r="P429" s="97"/>
      <c r="Q429" s="97"/>
      <c r="R429" s="97">
        <v>0</v>
      </c>
      <c r="S429" s="101"/>
      <c r="T429" s="97" t="s">
        <v>62</v>
      </c>
      <c r="U429" s="170" t="str">
        <f>IF($J$1="August","",Y428)</f>
        <v/>
      </c>
      <c r="V429" s="99"/>
      <c r="W429" s="170" t="str">
        <f t="shared" si="81"/>
        <v/>
      </c>
      <c r="X429" s="99"/>
      <c r="Y429" s="170" t="str">
        <f t="shared" si="82"/>
        <v/>
      </c>
      <c r="Z429" s="102"/>
    </row>
    <row r="430" spans="1:26" s="51" customFormat="1" ht="21" customHeight="1" x14ac:dyDescent="0.25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69"/>
      <c r="M430" s="53"/>
      <c r="N430" s="96"/>
      <c r="O430" s="97" t="s">
        <v>58</v>
      </c>
      <c r="P430" s="97"/>
      <c r="Q430" s="97"/>
      <c r="R430" s="97">
        <v>0</v>
      </c>
      <c r="S430" s="101"/>
      <c r="T430" s="97" t="s">
        <v>58</v>
      </c>
      <c r="U430" s="170" t="str">
        <f>IF($J$1="September","",Y429)</f>
        <v/>
      </c>
      <c r="V430" s="99"/>
      <c r="W430" s="170" t="str">
        <f t="shared" si="81"/>
        <v/>
      </c>
      <c r="X430" s="99"/>
      <c r="Y430" s="170" t="str">
        <f t="shared" si="82"/>
        <v/>
      </c>
      <c r="Z430" s="102"/>
    </row>
    <row r="431" spans="1:26" s="51" customFormat="1" ht="21" customHeight="1" x14ac:dyDescent="0.25">
      <c r="A431" s="52"/>
      <c r="B431" s="308" t="s">
        <v>104</v>
      </c>
      <c r="C431" s="308"/>
      <c r="D431" s="308"/>
      <c r="E431" s="308"/>
      <c r="F431" s="308"/>
      <c r="G431" s="308"/>
      <c r="H431" s="308"/>
      <c r="I431" s="308"/>
      <c r="J431" s="308"/>
      <c r="K431" s="308"/>
      <c r="L431" s="69"/>
      <c r="M431" s="53"/>
      <c r="N431" s="96"/>
      <c r="O431" s="97" t="s">
        <v>63</v>
      </c>
      <c r="P431" s="97"/>
      <c r="Q431" s="97"/>
      <c r="R431" s="97">
        <v>0</v>
      </c>
      <c r="S431" s="101"/>
      <c r="T431" s="97" t="s">
        <v>63</v>
      </c>
      <c r="U431" s="170" t="str">
        <f>IF($J$1="October","",Y430)</f>
        <v/>
      </c>
      <c r="V431" s="99"/>
      <c r="W431" s="170" t="str">
        <f t="shared" si="81"/>
        <v/>
      </c>
      <c r="X431" s="99"/>
      <c r="Y431" s="170" t="str">
        <f t="shared" si="82"/>
        <v/>
      </c>
      <c r="Z431" s="102"/>
    </row>
    <row r="432" spans="1:26" s="51" customFormat="1" ht="21" customHeight="1" x14ac:dyDescent="0.25">
      <c r="A432" s="52"/>
      <c r="B432" s="308"/>
      <c r="C432" s="308"/>
      <c r="D432" s="308"/>
      <c r="E432" s="308"/>
      <c r="F432" s="308"/>
      <c r="G432" s="308"/>
      <c r="H432" s="308"/>
      <c r="I432" s="308"/>
      <c r="J432" s="308"/>
      <c r="K432" s="308"/>
      <c r="L432" s="69"/>
      <c r="M432" s="53"/>
      <c r="N432" s="96"/>
      <c r="O432" s="97" t="s">
        <v>64</v>
      </c>
      <c r="P432" s="97"/>
      <c r="Q432" s="97"/>
      <c r="R432" s="97">
        <v>0</v>
      </c>
      <c r="S432" s="101"/>
      <c r="T432" s="97" t="s">
        <v>64</v>
      </c>
      <c r="U432" s="170" t="str">
        <f>IF($J$1="November","",Y431)</f>
        <v/>
      </c>
      <c r="V432" s="99"/>
      <c r="W432" s="170" t="str">
        <f t="shared" si="81"/>
        <v/>
      </c>
      <c r="X432" s="99"/>
      <c r="Y432" s="170" t="str">
        <f t="shared" si="82"/>
        <v/>
      </c>
      <c r="Z432" s="102"/>
    </row>
    <row r="433" spans="1:27" s="51" customFormat="1" ht="21" customHeight="1" thickBot="1" x14ac:dyDescent="0.3">
      <c r="A433" s="82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4"/>
      <c r="N433" s="103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5"/>
    </row>
    <row r="434" spans="1:27" s="53" customFormat="1" ht="21" customHeight="1" thickBot="1" x14ac:dyDescent="0.3"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</row>
    <row r="435" spans="1:27" s="51" customFormat="1" ht="21" customHeight="1" x14ac:dyDescent="0.25">
      <c r="A435" s="321" t="s">
        <v>46</v>
      </c>
      <c r="B435" s="322"/>
      <c r="C435" s="322"/>
      <c r="D435" s="322"/>
      <c r="E435" s="322"/>
      <c r="F435" s="322"/>
      <c r="G435" s="322"/>
      <c r="H435" s="322"/>
      <c r="I435" s="322"/>
      <c r="J435" s="322"/>
      <c r="K435" s="322"/>
      <c r="L435" s="323"/>
      <c r="M435" s="50"/>
      <c r="N435" s="89"/>
      <c r="O435" s="309" t="s">
        <v>48</v>
      </c>
      <c r="P435" s="310"/>
      <c r="Q435" s="310"/>
      <c r="R435" s="311"/>
      <c r="S435" s="90"/>
      <c r="T435" s="309" t="s">
        <v>49</v>
      </c>
      <c r="U435" s="310"/>
      <c r="V435" s="310"/>
      <c r="W435" s="310"/>
      <c r="X435" s="310"/>
      <c r="Y435" s="311"/>
      <c r="Z435" s="91"/>
      <c r="AA435" s="50"/>
    </row>
    <row r="436" spans="1:27" s="51" customFormat="1" ht="21" customHeight="1" x14ac:dyDescent="0.25">
      <c r="A436" s="52"/>
      <c r="B436" s="53"/>
      <c r="C436" s="312" t="s">
        <v>102</v>
      </c>
      <c r="D436" s="312"/>
      <c r="E436" s="312"/>
      <c r="F436" s="312"/>
      <c r="G436" s="54" t="str">
        <f>$J$1</f>
        <v>March</v>
      </c>
      <c r="H436" s="313">
        <f>$K$1</f>
        <v>2020</v>
      </c>
      <c r="I436" s="313"/>
      <c r="J436" s="53"/>
      <c r="K436" s="55"/>
      <c r="L436" s="56"/>
      <c r="M436" s="55"/>
      <c r="N436" s="92"/>
      <c r="O436" s="93" t="s">
        <v>59</v>
      </c>
      <c r="P436" s="93" t="s">
        <v>6</v>
      </c>
      <c r="Q436" s="93" t="s">
        <v>5</v>
      </c>
      <c r="R436" s="93" t="s">
        <v>60</v>
      </c>
      <c r="S436" s="94"/>
      <c r="T436" s="93" t="s">
        <v>59</v>
      </c>
      <c r="U436" s="93" t="s">
        <v>61</v>
      </c>
      <c r="V436" s="93" t="s">
        <v>23</v>
      </c>
      <c r="W436" s="93" t="s">
        <v>22</v>
      </c>
      <c r="X436" s="93" t="s">
        <v>24</v>
      </c>
      <c r="Y436" s="93" t="s">
        <v>65</v>
      </c>
      <c r="Z436" s="95"/>
      <c r="AA436" s="55"/>
    </row>
    <row r="437" spans="1:27" s="51" customFormat="1" ht="21" customHeight="1" x14ac:dyDescent="0.25">
      <c r="A437" s="52"/>
      <c r="B437" s="53"/>
      <c r="C437" s="53"/>
      <c r="D437" s="58"/>
      <c r="E437" s="58"/>
      <c r="F437" s="58"/>
      <c r="G437" s="58"/>
      <c r="H437" s="58"/>
      <c r="I437" s="53"/>
      <c r="J437" s="59" t="s">
        <v>1</v>
      </c>
      <c r="K437" s="60">
        <v>15000</v>
      </c>
      <c r="L437" s="61"/>
      <c r="M437" s="53"/>
      <c r="N437" s="96"/>
      <c r="O437" s="97" t="s">
        <v>51</v>
      </c>
      <c r="P437" s="97">
        <v>31</v>
      </c>
      <c r="Q437" s="97">
        <v>0</v>
      </c>
      <c r="R437" s="97">
        <v>15</v>
      </c>
      <c r="S437" s="98"/>
      <c r="T437" s="97" t="s">
        <v>51</v>
      </c>
      <c r="U437" s="99"/>
      <c r="V437" s="99"/>
      <c r="W437" s="99">
        <f>V437+U437</f>
        <v>0</v>
      </c>
      <c r="X437" s="99"/>
      <c r="Y437" s="99">
        <f>W437-X437</f>
        <v>0</v>
      </c>
      <c r="Z437" s="95"/>
      <c r="AA437" s="53"/>
    </row>
    <row r="438" spans="1:27" s="51" customFormat="1" ht="21" customHeight="1" x14ac:dyDescent="0.25">
      <c r="A438" s="52"/>
      <c r="B438" s="53" t="s">
        <v>0</v>
      </c>
      <c r="C438" s="63" t="s">
        <v>154</v>
      </c>
      <c r="D438" s="53"/>
      <c r="E438" s="53"/>
      <c r="F438" s="53"/>
      <c r="G438" s="53"/>
      <c r="H438" s="64"/>
      <c r="I438" s="58"/>
      <c r="J438" s="53"/>
      <c r="K438" s="53"/>
      <c r="L438" s="65"/>
      <c r="M438" s="50"/>
      <c r="N438" s="100"/>
      <c r="O438" s="97" t="s">
        <v>77</v>
      </c>
      <c r="P438" s="97">
        <v>24</v>
      </c>
      <c r="Q438" s="97">
        <v>5</v>
      </c>
      <c r="R438" s="97">
        <f>R437-Q438</f>
        <v>10</v>
      </c>
      <c r="S438" s="101"/>
      <c r="T438" s="97" t="s">
        <v>77</v>
      </c>
      <c r="U438" s="170">
        <f>IF($J$1="January","",Y437)</f>
        <v>0</v>
      </c>
      <c r="V438" s="99"/>
      <c r="W438" s="170">
        <f>IF(U438="","",U438+V438)</f>
        <v>0</v>
      </c>
      <c r="X438" s="99"/>
      <c r="Y438" s="170">
        <f>IF(W438="","",W438-X438)</f>
        <v>0</v>
      </c>
      <c r="Z438" s="102"/>
      <c r="AA438" s="50"/>
    </row>
    <row r="439" spans="1:27" s="51" customFormat="1" ht="21" customHeight="1" x14ac:dyDescent="0.25">
      <c r="A439" s="52"/>
      <c r="B439" s="67" t="s">
        <v>47</v>
      </c>
      <c r="C439" s="68"/>
      <c r="D439" s="53"/>
      <c r="E439" s="53"/>
      <c r="F439" s="314" t="s">
        <v>49</v>
      </c>
      <c r="G439" s="314"/>
      <c r="H439" s="53"/>
      <c r="I439" s="314" t="s">
        <v>50</v>
      </c>
      <c r="J439" s="314"/>
      <c r="K439" s="314"/>
      <c r="L439" s="69"/>
      <c r="M439" s="53"/>
      <c r="N439" s="96"/>
      <c r="O439" s="97" t="s">
        <v>52</v>
      </c>
      <c r="P439" s="97"/>
      <c r="Q439" s="97"/>
      <c r="R439" s="97">
        <v>0</v>
      </c>
      <c r="S439" s="101"/>
      <c r="T439" s="97" t="s">
        <v>52</v>
      </c>
      <c r="U439" s="170">
        <f>IF($J$1="February","",Y438)</f>
        <v>0</v>
      </c>
      <c r="V439" s="99"/>
      <c r="W439" s="170">
        <f t="shared" ref="W439:W448" si="83">IF(U439="","",U439+V439)</f>
        <v>0</v>
      </c>
      <c r="X439" s="99"/>
      <c r="Y439" s="170">
        <f t="shared" ref="Y439:Y448" si="84">IF(W439="","",W439-X439)</f>
        <v>0</v>
      </c>
      <c r="Z439" s="102"/>
      <c r="AA439" s="53"/>
    </row>
    <row r="440" spans="1:27" s="51" customFormat="1" ht="21" customHeight="1" x14ac:dyDescent="0.25">
      <c r="A440" s="52"/>
      <c r="B440" s="53"/>
      <c r="C440" s="53"/>
      <c r="D440" s="53"/>
      <c r="E440" s="53"/>
      <c r="F440" s="53"/>
      <c r="G440" s="53"/>
      <c r="H440" s="70"/>
      <c r="L440" s="57"/>
      <c r="M440" s="53"/>
      <c r="N440" s="96"/>
      <c r="O440" s="97" t="s">
        <v>53</v>
      </c>
      <c r="P440" s="97"/>
      <c r="Q440" s="97"/>
      <c r="R440" s="97">
        <v>0</v>
      </c>
      <c r="S440" s="101"/>
      <c r="T440" s="97" t="s">
        <v>53</v>
      </c>
      <c r="U440" s="170" t="str">
        <f>IF($J$1="March","",Y439)</f>
        <v/>
      </c>
      <c r="V440" s="99"/>
      <c r="W440" s="170" t="str">
        <f t="shared" si="83"/>
        <v/>
      </c>
      <c r="X440" s="99"/>
      <c r="Y440" s="170" t="str">
        <f t="shared" si="84"/>
        <v/>
      </c>
      <c r="Z440" s="102"/>
      <c r="AA440" s="53"/>
    </row>
    <row r="441" spans="1:27" s="51" customFormat="1" ht="21" customHeight="1" x14ac:dyDescent="0.25">
      <c r="A441" s="52"/>
      <c r="B441" s="315" t="s">
        <v>48</v>
      </c>
      <c r="C441" s="316"/>
      <c r="D441" s="53"/>
      <c r="E441" s="53"/>
      <c r="F441" s="71" t="s">
        <v>70</v>
      </c>
      <c r="G441" s="66">
        <f>IF($J$1="January",U437,IF($J$1="February",U438,IF($J$1="March",U439,IF($J$1="April",U440,IF($J$1="May",U441,IF($J$1="June",U442,IF($J$1="July",U443,IF($J$1="August",U444,IF($J$1="August",U444,IF($J$1="September",U445,IF($J$1="October",U446,IF($J$1="November",U447,IF($J$1="December",U448)))))))))))))</f>
        <v>0</v>
      </c>
      <c r="H441" s="70"/>
      <c r="I441" s="72">
        <f>IF(C445&gt;0,$K$2,C443)</f>
        <v>0</v>
      </c>
      <c r="J441" s="73" t="s">
        <v>67</v>
      </c>
      <c r="K441" s="74">
        <f>K437/$K$2*I441</f>
        <v>0</v>
      </c>
      <c r="L441" s="75"/>
      <c r="M441" s="53"/>
      <c r="N441" s="96"/>
      <c r="O441" s="97" t="s">
        <v>54</v>
      </c>
      <c r="P441" s="97"/>
      <c r="Q441" s="97"/>
      <c r="R441" s="97">
        <v>0</v>
      </c>
      <c r="S441" s="101"/>
      <c r="T441" s="97" t="s">
        <v>54</v>
      </c>
      <c r="U441" s="170" t="str">
        <f>IF($J$1="April","",Y440)</f>
        <v/>
      </c>
      <c r="V441" s="99"/>
      <c r="W441" s="170" t="str">
        <f t="shared" si="83"/>
        <v/>
      </c>
      <c r="X441" s="99"/>
      <c r="Y441" s="170" t="str">
        <f t="shared" si="84"/>
        <v/>
      </c>
      <c r="Z441" s="102"/>
      <c r="AA441" s="53"/>
    </row>
    <row r="442" spans="1:27" s="51" customFormat="1" ht="21" customHeight="1" x14ac:dyDescent="0.25">
      <c r="A442" s="52"/>
      <c r="B442" s="62"/>
      <c r="C442" s="62"/>
      <c r="D442" s="53"/>
      <c r="E442" s="53"/>
      <c r="F442" s="71" t="s">
        <v>23</v>
      </c>
      <c r="G442" s="66">
        <f>IF($J$1="January",V437,IF($J$1="February",V438,IF($J$1="March",V439,IF($J$1="April",V440,IF($J$1="May",V441,IF($J$1="June",V442,IF($J$1="July",V443,IF($J$1="August",V444,IF($J$1="August",V444,IF($J$1="September",V445,IF($J$1="October",V446,IF($J$1="November",V447,IF($J$1="December",V448)))))))))))))</f>
        <v>0</v>
      </c>
      <c r="H442" s="70"/>
      <c r="I442" s="115">
        <v>9</v>
      </c>
      <c r="J442" s="73" t="s">
        <v>68</v>
      </c>
      <c r="K442" s="76">
        <f>K437/$K$2/8*I442</f>
        <v>544.35483870967744</v>
      </c>
      <c r="L442" s="77"/>
      <c r="M442" s="53"/>
      <c r="N442" s="96"/>
      <c r="O442" s="97" t="s">
        <v>55</v>
      </c>
      <c r="P442" s="97"/>
      <c r="Q442" s="97"/>
      <c r="R442" s="97" t="str">
        <f t="shared" ref="R442:R448" si="85">IF(Q442="","",R441-Q442)</f>
        <v/>
      </c>
      <c r="S442" s="101"/>
      <c r="T442" s="97" t="s">
        <v>55</v>
      </c>
      <c r="U442" s="170" t="str">
        <f>IF($J$1="May","",Y441)</f>
        <v/>
      </c>
      <c r="V442" s="99"/>
      <c r="W442" s="170" t="str">
        <f t="shared" si="83"/>
        <v/>
      </c>
      <c r="X442" s="99"/>
      <c r="Y442" s="170" t="str">
        <f t="shared" si="84"/>
        <v/>
      </c>
      <c r="Z442" s="102"/>
      <c r="AA442" s="53"/>
    </row>
    <row r="443" spans="1:27" s="51" customFormat="1" ht="21" customHeight="1" x14ac:dyDescent="0.25">
      <c r="A443" s="52"/>
      <c r="B443" s="71" t="s">
        <v>6</v>
      </c>
      <c r="C443" s="62">
        <f>IF($J$1="January",P437,IF($J$1="February",P438,IF($J$1="March",P439,IF($J$1="April",P440,IF($J$1="May",P441,IF($J$1="June",P442,IF($J$1="July",P443,IF($J$1="August",P444,IF($J$1="August",P444,IF($J$1="September",P445,IF($J$1="October",P446,IF($J$1="November",P447,IF($J$1="December",P448)))))))))))))</f>
        <v>0</v>
      </c>
      <c r="D443" s="53"/>
      <c r="E443" s="53"/>
      <c r="F443" s="71" t="s">
        <v>71</v>
      </c>
      <c r="G443" s="66">
        <f>IF($J$1="January",W437,IF($J$1="February",W438,IF($J$1="March",W439,IF($J$1="April",W440,IF($J$1="May",W441,IF($J$1="June",W442,IF($J$1="July",W443,IF($J$1="August",W444,IF($J$1="August",W444,IF($J$1="September",W445,IF($J$1="October",W446,IF($J$1="November",W447,IF($J$1="December",W448)))))))))))))</f>
        <v>0</v>
      </c>
      <c r="H443" s="70"/>
      <c r="I443" s="317" t="s">
        <v>75</v>
      </c>
      <c r="J443" s="318"/>
      <c r="K443" s="76">
        <f>K441+K442</f>
        <v>544.35483870967744</v>
      </c>
      <c r="L443" s="77"/>
      <c r="M443" s="53"/>
      <c r="N443" s="96"/>
      <c r="O443" s="97" t="s">
        <v>56</v>
      </c>
      <c r="P443" s="97"/>
      <c r="Q443" s="97"/>
      <c r="R443" s="97">
        <v>0</v>
      </c>
      <c r="S443" s="101"/>
      <c r="T443" s="97" t="s">
        <v>56</v>
      </c>
      <c r="U443" s="170" t="str">
        <f>IF($J$1="June","",Y442)</f>
        <v/>
      </c>
      <c r="V443" s="99"/>
      <c r="W443" s="170" t="str">
        <f t="shared" si="83"/>
        <v/>
      </c>
      <c r="X443" s="99">
        <v>274</v>
      </c>
      <c r="Y443" s="170" t="str">
        <f t="shared" si="84"/>
        <v/>
      </c>
      <c r="Z443" s="102"/>
      <c r="AA443" s="53"/>
    </row>
    <row r="444" spans="1:27" s="51" customFormat="1" ht="21" customHeight="1" x14ac:dyDescent="0.25">
      <c r="A444" s="52"/>
      <c r="B444" s="71" t="s">
        <v>5</v>
      </c>
      <c r="C444" s="62">
        <f>IF($J$1="January",Q437,IF($J$1="February",Q438,IF($J$1="March",Q439,IF($J$1="April",Q440,IF($J$1="May",Q441,IF($J$1="June",Q442,IF($J$1="July",Q443,IF($J$1="August",Q444,IF($J$1="August",Q444,IF($J$1="September",Q445,IF($J$1="October",Q446,IF($J$1="November",Q447,IF($J$1="December",Q448)))))))))))))</f>
        <v>0</v>
      </c>
      <c r="D444" s="53"/>
      <c r="E444" s="53"/>
      <c r="F444" s="71" t="s">
        <v>24</v>
      </c>
      <c r="G444" s="66">
        <f>IF($J$1="January",X437,IF($J$1="February",X438,IF($J$1="March",X439,IF($J$1="April",X440,IF($J$1="May",X441,IF($J$1="June",X442,IF($J$1="July",X443,IF($J$1="August",X444,IF($J$1="August",X444,IF($J$1="September",X445,IF($J$1="October",X446,IF($J$1="November",X447,IF($J$1="December",X448)))))))))))))</f>
        <v>0</v>
      </c>
      <c r="H444" s="70"/>
      <c r="I444" s="317" t="s">
        <v>76</v>
      </c>
      <c r="J444" s="318"/>
      <c r="K444" s="66">
        <f>G444</f>
        <v>0</v>
      </c>
      <c r="L444" s="78"/>
      <c r="M444" s="53"/>
      <c r="N444" s="96"/>
      <c r="O444" s="97" t="s">
        <v>57</v>
      </c>
      <c r="P444" s="97"/>
      <c r="Q444" s="97"/>
      <c r="R444" s="97">
        <v>0</v>
      </c>
      <c r="S444" s="101"/>
      <c r="T444" s="97" t="s">
        <v>57</v>
      </c>
      <c r="U444" s="170" t="str">
        <f>IF($J$1="July","",Y443)</f>
        <v/>
      </c>
      <c r="V444" s="99"/>
      <c r="W444" s="170" t="str">
        <f t="shared" si="83"/>
        <v/>
      </c>
      <c r="X444" s="99"/>
      <c r="Y444" s="170" t="str">
        <f t="shared" si="84"/>
        <v/>
      </c>
      <c r="Z444" s="102"/>
      <c r="AA444" s="53"/>
    </row>
    <row r="445" spans="1:27" s="51" customFormat="1" ht="21" customHeight="1" x14ac:dyDescent="0.25">
      <c r="A445" s="52"/>
      <c r="B445" s="79" t="s">
        <v>74</v>
      </c>
      <c r="C445" s="62">
        <f>IF($J$1="January",R437,IF($J$1="February",R438,IF($J$1="March",R439,IF($J$1="April",R440,IF($J$1="May",R441,IF($J$1="June",R442,IF($J$1="July",R443,IF($J$1="August",R444,IF($J$1="August",R444,IF($J$1="September",R445,IF($J$1="October",R446,IF($J$1="November",R447,IF($J$1="December",R448)))))))))))))</f>
        <v>0</v>
      </c>
      <c r="D445" s="53"/>
      <c r="E445" s="53"/>
      <c r="F445" s="71" t="s">
        <v>73</v>
      </c>
      <c r="G445" s="66">
        <f>IF($J$1="January",Y437,IF($J$1="February",Y438,IF($J$1="March",Y439,IF($J$1="April",Y440,IF($J$1="May",Y441,IF($J$1="June",Y442,IF($J$1="July",Y443,IF($J$1="August",Y444,IF($J$1="August",Y444,IF($J$1="September",Y445,IF($J$1="October",Y446,IF($J$1="November",Y447,IF($J$1="December",Y448)))))))))))))</f>
        <v>0</v>
      </c>
      <c r="H445" s="53"/>
      <c r="I445" s="319" t="s">
        <v>69</v>
      </c>
      <c r="J445" s="320"/>
      <c r="K445" s="80">
        <f>K443-K444</f>
        <v>544.35483870967744</v>
      </c>
      <c r="L445" s="81"/>
      <c r="M445" s="53"/>
      <c r="N445" s="96"/>
      <c r="O445" s="97" t="s">
        <v>62</v>
      </c>
      <c r="P445" s="97"/>
      <c r="Q445" s="97"/>
      <c r="R445" s="97">
        <v>0</v>
      </c>
      <c r="S445" s="101"/>
      <c r="T445" s="97" t="s">
        <v>62</v>
      </c>
      <c r="U445" s="170" t="str">
        <f>IF($J$1="August","",Y444)</f>
        <v/>
      </c>
      <c r="V445" s="99"/>
      <c r="W445" s="170" t="str">
        <f t="shared" si="83"/>
        <v/>
      </c>
      <c r="X445" s="99"/>
      <c r="Y445" s="170" t="str">
        <f t="shared" si="84"/>
        <v/>
      </c>
      <c r="Z445" s="102"/>
      <c r="AA445" s="53"/>
    </row>
    <row r="446" spans="1:27" s="51" customFormat="1" ht="21" customHeight="1" x14ac:dyDescent="0.25">
      <c r="A446" s="52"/>
      <c r="B446" s="53"/>
      <c r="C446" s="53"/>
      <c r="D446" s="53"/>
      <c r="E446" s="53"/>
      <c r="F446" s="53"/>
      <c r="G446" s="53"/>
      <c r="H446" s="53"/>
      <c r="I446" s="53"/>
      <c r="J446" s="70"/>
      <c r="K446" s="184"/>
      <c r="L446" s="69"/>
      <c r="M446" s="53"/>
      <c r="N446" s="96"/>
      <c r="O446" s="97" t="s">
        <v>58</v>
      </c>
      <c r="P446" s="97"/>
      <c r="Q446" s="97"/>
      <c r="R446" s="97">
        <v>0</v>
      </c>
      <c r="S446" s="101"/>
      <c r="T446" s="97" t="s">
        <v>58</v>
      </c>
      <c r="U446" s="170" t="str">
        <f>IF($J$1="September","",Y445)</f>
        <v/>
      </c>
      <c r="V446" s="99"/>
      <c r="W446" s="170" t="str">
        <f t="shared" si="83"/>
        <v/>
      </c>
      <c r="X446" s="99"/>
      <c r="Y446" s="170" t="str">
        <f t="shared" si="84"/>
        <v/>
      </c>
      <c r="Z446" s="102"/>
      <c r="AA446" s="53"/>
    </row>
    <row r="447" spans="1:27" s="51" customFormat="1" ht="21" customHeight="1" x14ac:dyDescent="0.25">
      <c r="A447" s="52"/>
      <c r="B447" s="308" t="s">
        <v>104</v>
      </c>
      <c r="C447" s="308"/>
      <c r="D447" s="308"/>
      <c r="E447" s="308"/>
      <c r="F447" s="308"/>
      <c r="G447" s="308"/>
      <c r="H447" s="308"/>
      <c r="I447" s="308"/>
      <c r="J447" s="308"/>
      <c r="K447" s="308"/>
      <c r="L447" s="69"/>
      <c r="M447" s="53"/>
      <c r="N447" s="96"/>
      <c r="O447" s="97" t="s">
        <v>63</v>
      </c>
      <c r="P447" s="97"/>
      <c r="Q447" s="97"/>
      <c r="R447" s="97" t="str">
        <f t="shared" si="85"/>
        <v/>
      </c>
      <c r="S447" s="101"/>
      <c r="T447" s="97" t="s">
        <v>63</v>
      </c>
      <c r="U447" s="170" t="str">
        <f>IF($J$1="October","",Y446)</f>
        <v/>
      </c>
      <c r="V447" s="99"/>
      <c r="W447" s="170" t="str">
        <f t="shared" si="83"/>
        <v/>
      </c>
      <c r="X447" s="99"/>
      <c r="Y447" s="170" t="str">
        <f t="shared" si="84"/>
        <v/>
      </c>
      <c r="Z447" s="102"/>
      <c r="AA447" s="53"/>
    </row>
    <row r="448" spans="1:27" s="51" customFormat="1" ht="21" customHeight="1" x14ac:dyDescent="0.25">
      <c r="A448" s="52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69"/>
      <c r="M448" s="53"/>
      <c r="N448" s="96"/>
      <c r="O448" s="97" t="s">
        <v>64</v>
      </c>
      <c r="P448" s="97"/>
      <c r="Q448" s="97"/>
      <c r="R448" s="97" t="str">
        <f t="shared" si="85"/>
        <v/>
      </c>
      <c r="S448" s="101"/>
      <c r="T448" s="97" t="s">
        <v>64</v>
      </c>
      <c r="U448" s="170" t="str">
        <f>IF($J$1="November","",Y447)</f>
        <v/>
      </c>
      <c r="V448" s="99"/>
      <c r="W448" s="170" t="str">
        <f t="shared" si="83"/>
        <v/>
      </c>
      <c r="X448" s="99"/>
      <c r="Y448" s="170" t="str">
        <f t="shared" si="84"/>
        <v/>
      </c>
      <c r="Z448" s="102"/>
      <c r="AA448" s="53"/>
    </row>
    <row r="449" spans="1:27" s="51" customFormat="1" ht="21" customHeight="1" thickBot="1" x14ac:dyDescent="0.3">
      <c r="A449" s="82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4"/>
      <c r="N449" s="103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5"/>
    </row>
    <row r="450" spans="1:27" s="53" customFormat="1" ht="21" customHeight="1" thickBot="1" x14ac:dyDescent="0.3"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</row>
    <row r="451" spans="1:27" s="51" customFormat="1" ht="21" customHeight="1" x14ac:dyDescent="0.25">
      <c r="A451" s="321" t="s">
        <v>46</v>
      </c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3"/>
      <c r="M451" s="50"/>
      <c r="N451" s="89"/>
      <c r="O451" s="309" t="s">
        <v>48</v>
      </c>
      <c r="P451" s="310"/>
      <c r="Q451" s="310"/>
      <c r="R451" s="311"/>
      <c r="S451" s="90"/>
      <c r="T451" s="309" t="s">
        <v>49</v>
      </c>
      <c r="U451" s="310"/>
      <c r="V451" s="310"/>
      <c r="W451" s="310"/>
      <c r="X451" s="310"/>
      <c r="Y451" s="311"/>
      <c r="Z451" s="91"/>
      <c r="AA451" s="50"/>
    </row>
    <row r="452" spans="1:27" s="51" customFormat="1" ht="21" customHeight="1" x14ac:dyDescent="0.25">
      <c r="A452" s="52"/>
      <c r="B452" s="53"/>
      <c r="C452" s="312" t="s">
        <v>102</v>
      </c>
      <c r="D452" s="312"/>
      <c r="E452" s="312"/>
      <c r="F452" s="312"/>
      <c r="G452" s="54" t="str">
        <f>$J$1</f>
        <v>March</v>
      </c>
      <c r="H452" s="313">
        <f>$K$1</f>
        <v>2020</v>
      </c>
      <c r="I452" s="313"/>
      <c r="J452" s="53"/>
      <c r="K452" s="55"/>
      <c r="L452" s="56"/>
      <c r="M452" s="55"/>
      <c r="N452" s="92"/>
      <c r="O452" s="93" t="s">
        <v>59</v>
      </c>
      <c r="P452" s="93" t="s">
        <v>6</v>
      </c>
      <c r="Q452" s="93" t="s">
        <v>5</v>
      </c>
      <c r="R452" s="93" t="s">
        <v>60</v>
      </c>
      <c r="S452" s="94"/>
      <c r="T452" s="93" t="s">
        <v>59</v>
      </c>
      <c r="U452" s="93" t="s">
        <v>61</v>
      </c>
      <c r="V452" s="93" t="s">
        <v>23</v>
      </c>
      <c r="W452" s="93" t="s">
        <v>22</v>
      </c>
      <c r="X452" s="93" t="s">
        <v>24</v>
      </c>
      <c r="Y452" s="93" t="s">
        <v>65</v>
      </c>
      <c r="Z452" s="95"/>
      <c r="AA452" s="55"/>
    </row>
    <row r="453" spans="1:27" s="51" customFormat="1" ht="21" customHeight="1" x14ac:dyDescent="0.25">
      <c r="A453" s="52"/>
      <c r="B453" s="53"/>
      <c r="C453" s="53"/>
      <c r="D453" s="58"/>
      <c r="E453" s="58"/>
      <c r="F453" s="58"/>
      <c r="G453" s="58"/>
      <c r="H453" s="58"/>
      <c r="I453" s="53"/>
      <c r="J453" s="59" t="s">
        <v>1</v>
      </c>
      <c r="K453" s="60">
        <v>26000</v>
      </c>
      <c r="L453" s="61"/>
      <c r="M453" s="53"/>
      <c r="N453" s="96"/>
      <c r="O453" s="97" t="s">
        <v>51</v>
      </c>
      <c r="P453" s="97">
        <v>31</v>
      </c>
      <c r="Q453" s="97">
        <v>0</v>
      </c>
      <c r="R453" s="97">
        <f>15-Q453</f>
        <v>15</v>
      </c>
      <c r="S453" s="98"/>
      <c r="T453" s="97" t="s">
        <v>51</v>
      </c>
      <c r="U453" s="99"/>
      <c r="V453" s="99"/>
      <c r="W453" s="99">
        <f>V453+U453</f>
        <v>0</v>
      </c>
      <c r="X453" s="99"/>
      <c r="Y453" s="99">
        <f>W453-X453</f>
        <v>0</v>
      </c>
      <c r="Z453" s="95"/>
      <c r="AA453" s="53"/>
    </row>
    <row r="454" spans="1:27" s="51" customFormat="1" ht="21" customHeight="1" x14ac:dyDescent="0.25">
      <c r="A454" s="52"/>
      <c r="B454" s="53" t="s">
        <v>0</v>
      </c>
      <c r="C454" s="63" t="s">
        <v>83</v>
      </c>
      <c r="D454" s="53"/>
      <c r="E454" s="53"/>
      <c r="F454" s="53"/>
      <c r="G454" s="53"/>
      <c r="H454" s="64"/>
      <c r="I454" s="58"/>
      <c r="J454" s="53"/>
      <c r="K454" s="53"/>
      <c r="L454" s="65"/>
      <c r="M454" s="50"/>
      <c r="N454" s="100"/>
      <c r="O454" s="97" t="s">
        <v>77</v>
      </c>
      <c r="P454" s="97">
        <v>28</v>
      </c>
      <c r="Q454" s="97">
        <v>1</v>
      </c>
      <c r="R454" s="97">
        <f>IF(Q454="","",R453-Q454)</f>
        <v>14</v>
      </c>
      <c r="S454" s="101"/>
      <c r="T454" s="97" t="s">
        <v>77</v>
      </c>
      <c r="U454" s="170">
        <f>IF($J$1="January","",Y453)</f>
        <v>0</v>
      </c>
      <c r="V454" s="99">
        <v>160</v>
      </c>
      <c r="W454" s="170">
        <f>IF(U454="","",U454+V454)</f>
        <v>160</v>
      </c>
      <c r="X454" s="99">
        <v>160</v>
      </c>
      <c r="Y454" s="170">
        <f>IF(W454="","",W454-X454)</f>
        <v>0</v>
      </c>
      <c r="Z454" s="102"/>
      <c r="AA454" s="50"/>
    </row>
    <row r="455" spans="1:27" s="51" customFormat="1" ht="21" customHeight="1" x14ac:dyDescent="0.25">
      <c r="A455" s="52"/>
      <c r="B455" s="67" t="s">
        <v>47</v>
      </c>
      <c r="C455" s="68"/>
      <c r="D455" s="53"/>
      <c r="E455" s="53"/>
      <c r="F455" s="314" t="s">
        <v>49</v>
      </c>
      <c r="G455" s="314"/>
      <c r="H455" s="53"/>
      <c r="I455" s="314" t="s">
        <v>50</v>
      </c>
      <c r="J455" s="314"/>
      <c r="K455" s="314"/>
      <c r="L455" s="69"/>
      <c r="M455" s="53"/>
      <c r="N455" s="96"/>
      <c r="O455" s="97" t="s">
        <v>52</v>
      </c>
      <c r="P455" s="97"/>
      <c r="Q455" s="97"/>
      <c r="R455" s="97" t="str">
        <f t="shared" ref="R455:R464" si="86">IF(Q455="","",R454-Q455)</f>
        <v/>
      </c>
      <c r="S455" s="101"/>
      <c r="T455" s="97" t="s">
        <v>52</v>
      </c>
      <c r="U455" s="170">
        <f>IF($J$1="February","",Y454)</f>
        <v>0</v>
      </c>
      <c r="V455" s="99"/>
      <c r="W455" s="170">
        <f t="shared" ref="W455:W464" si="87">IF(U455="","",U455+V455)</f>
        <v>0</v>
      </c>
      <c r="X455" s="99"/>
      <c r="Y455" s="170">
        <f t="shared" ref="Y455:Y464" si="88">IF(W455="","",W455-X455)</f>
        <v>0</v>
      </c>
      <c r="Z455" s="102"/>
      <c r="AA455" s="53"/>
    </row>
    <row r="456" spans="1:27" s="51" customFormat="1" ht="21" customHeight="1" x14ac:dyDescent="0.25">
      <c r="A456" s="52"/>
      <c r="B456" s="53"/>
      <c r="C456" s="53"/>
      <c r="D456" s="53"/>
      <c r="E456" s="53"/>
      <c r="F456" s="53"/>
      <c r="G456" s="53"/>
      <c r="H456" s="70"/>
      <c r="L456" s="57"/>
      <c r="M456" s="53"/>
      <c r="N456" s="96"/>
      <c r="O456" s="97" t="s">
        <v>53</v>
      </c>
      <c r="P456" s="97"/>
      <c r="Q456" s="97"/>
      <c r="R456" s="97" t="str">
        <f t="shared" si="86"/>
        <v/>
      </c>
      <c r="S456" s="101"/>
      <c r="T456" s="97" t="s">
        <v>53</v>
      </c>
      <c r="U456" s="170" t="str">
        <f>IF($J$1="March","",Y455)</f>
        <v/>
      </c>
      <c r="V456" s="99"/>
      <c r="W456" s="170" t="str">
        <f t="shared" si="87"/>
        <v/>
      </c>
      <c r="X456" s="99"/>
      <c r="Y456" s="170" t="str">
        <f t="shared" si="88"/>
        <v/>
      </c>
      <c r="Z456" s="102"/>
      <c r="AA456" s="53"/>
    </row>
    <row r="457" spans="1:27" s="51" customFormat="1" ht="21" customHeight="1" x14ac:dyDescent="0.25">
      <c r="A457" s="52"/>
      <c r="B457" s="315" t="s">
        <v>48</v>
      </c>
      <c r="C457" s="316"/>
      <c r="D457" s="53"/>
      <c r="E457" s="53"/>
      <c r="F457" s="71" t="s">
        <v>70</v>
      </c>
      <c r="G457" s="186">
        <f>IF($J$1="January",U453,IF($J$1="February",U454,IF($J$1="March",U455,IF($J$1="April",U456,IF($J$1="May",U457,IF($J$1="June",U458,IF($J$1="July",U459,IF($J$1="August",U460,IF($J$1="August",U460,IF($J$1="September",U461,IF($J$1="October",U462,IF($J$1="November",U463,IF($J$1="December",U464)))))))))))))</f>
        <v>0</v>
      </c>
      <c r="H457" s="70"/>
      <c r="I457" s="72">
        <f>IF(C461&gt;0,$K$2,C459)</f>
        <v>31</v>
      </c>
      <c r="J457" s="73" t="s">
        <v>67</v>
      </c>
      <c r="K457" s="74">
        <f>K453/$K$2*I457</f>
        <v>26000</v>
      </c>
      <c r="L457" s="75"/>
      <c r="M457" s="53"/>
      <c r="N457" s="96"/>
      <c r="O457" s="97" t="s">
        <v>54</v>
      </c>
      <c r="P457" s="97"/>
      <c r="Q457" s="97"/>
      <c r="R457" s="97" t="str">
        <f t="shared" si="86"/>
        <v/>
      </c>
      <c r="S457" s="101"/>
      <c r="T457" s="97" t="s">
        <v>54</v>
      </c>
      <c r="U457" s="170" t="str">
        <f>IF($J$1="April","",Y456)</f>
        <v/>
      </c>
      <c r="V457" s="99"/>
      <c r="W457" s="170" t="str">
        <f t="shared" si="87"/>
        <v/>
      </c>
      <c r="X457" s="99"/>
      <c r="Y457" s="170" t="str">
        <f t="shared" si="88"/>
        <v/>
      </c>
      <c r="Z457" s="102"/>
      <c r="AA457" s="53"/>
    </row>
    <row r="458" spans="1:27" s="51" customFormat="1" ht="21" customHeight="1" x14ac:dyDescent="0.25">
      <c r="A458" s="52"/>
      <c r="B458" s="62"/>
      <c r="C458" s="62"/>
      <c r="D458" s="53"/>
      <c r="E458" s="53"/>
      <c r="F458" s="71" t="s">
        <v>23</v>
      </c>
      <c r="G458" s="186">
        <f>IF($J$1="January",V453,IF($J$1="February",V454,IF($J$1="March",V455,IF($J$1="April",V456,IF($J$1="May",V457,IF($J$1="June",V458,IF($J$1="July",V459,IF($J$1="August",V460,IF($J$1="August",V460,IF($J$1="September",V461,IF($J$1="October",V462,IF($J$1="November",V463,IF($J$1="December",V464)))))))))))))</f>
        <v>0</v>
      </c>
      <c r="H458" s="70"/>
      <c r="I458" s="115">
        <v>45</v>
      </c>
      <c r="J458" s="73" t="s">
        <v>68</v>
      </c>
      <c r="K458" s="76">
        <f>K453/$K$2/8*I458</f>
        <v>4717.7419354838712</v>
      </c>
      <c r="L458" s="77"/>
      <c r="M458" s="53"/>
      <c r="N458" s="96"/>
      <c r="O458" s="97" t="s">
        <v>55</v>
      </c>
      <c r="P458" s="97"/>
      <c r="Q458" s="97"/>
      <c r="R458" s="97" t="str">
        <f t="shared" si="86"/>
        <v/>
      </c>
      <c r="S458" s="101"/>
      <c r="T458" s="97" t="s">
        <v>55</v>
      </c>
      <c r="U458" s="170" t="str">
        <f>IF($J$1="May","",Y457)</f>
        <v/>
      </c>
      <c r="V458" s="99"/>
      <c r="W458" s="170" t="str">
        <f t="shared" si="87"/>
        <v/>
      </c>
      <c r="X458" s="99"/>
      <c r="Y458" s="170" t="str">
        <f t="shared" si="88"/>
        <v/>
      </c>
      <c r="Z458" s="102"/>
      <c r="AA458" s="53"/>
    </row>
    <row r="459" spans="1:27" s="51" customFormat="1" ht="21" customHeight="1" x14ac:dyDescent="0.25">
      <c r="A459" s="52"/>
      <c r="B459" s="71" t="s">
        <v>6</v>
      </c>
      <c r="C459" s="62">
        <f>IF($J$1="January",P453,IF($J$1="February",P454,IF($J$1="March",P455,IF($J$1="April",P456,IF($J$1="May",P457,IF($J$1="June",P458,IF($J$1="July",P459,IF($J$1="August",P460,IF($J$1="August",P460,IF($J$1="September",P461,IF($J$1="October",P462,IF($J$1="November",P463,IF($J$1="December",P464)))))))))))))</f>
        <v>0</v>
      </c>
      <c r="D459" s="53"/>
      <c r="E459" s="53"/>
      <c r="F459" s="71" t="s">
        <v>71</v>
      </c>
      <c r="G459" s="186">
        <f>IF($J$1="January",W453,IF($J$1="February",W454,IF($J$1="March",W455,IF($J$1="April",W456,IF($J$1="May",W457,IF($J$1="June",W458,IF($J$1="July",W459,IF($J$1="August",W460,IF($J$1="August",W460,IF($J$1="September",W461,IF($J$1="October",W462,IF($J$1="November",W463,IF($J$1="December",W464)))))))))))))</f>
        <v>0</v>
      </c>
      <c r="H459" s="70"/>
      <c r="I459" s="317" t="s">
        <v>75</v>
      </c>
      <c r="J459" s="318"/>
      <c r="K459" s="76">
        <f>K457+K458</f>
        <v>30717.741935483871</v>
      </c>
      <c r="L459" s="77"/>
      <c r="M459" s="53"/>
      <c r="N459" s="96"/>
      <c r="O459" s="97" t="s">
        <v>56</v>
      </c>
      <c r="P459" s="97"/>
      <c r="Q459" s="97"/>
      <c r="R459" s="97" t="str">
        <f t="shared" si="86"/>
        <v/>
      </c>
      <c r="S459" s="101"/>
      <c r="T459" s="97" t="s">
        <v>56</v>
      </c>
      <c r="U459" s="170" t="str">
        <f>IF($J$1="June","",Y458)</f>
        <v/>
      </c>
      <c r="V459" s="99"/>
      <c r="W459" s="170" t="str">
        <f t="shared" si="87"/>
        <v/>
      </c>
      <c r="X459" s="99"/>
      <c r="Y459" s="170" t="str">
        <f t="shared" si="88"/>
        <v/>
      </c>
      <c r="Z459" s="102"/>
      <c r="AA459" s="53"/>
    </row>
    <row r="460" spans="1:27" s="51" customFormat="1" ht="21" customHeight="1" x14ac:dyDescent="0.25">
      <c r="A460" s="52"/>
      <c r="B460" s="71" t="s">
        <v>5</v>
      </c>
      <c r="C460" s="62">
        <f>IF($J$1="January",Q453,IF($J$1="February",Q454,IF($J$1="March",Q455,IF($J$1="April",Q456,IF($J$1="May",Q457,IF($J$1="June",Q458,IF($J$1="July",Q459,IF($J$1="August",Q460,IF($J$1="August",Q460,IF($J$1="September",Q461,IF($J$1="October",Q462,IF($J$1="November",Q463,IF($J$1="December",Q464)))))))))))))</f>
        <v>0</v>
      </c>
      <c r="D460" s="53"/>
      <c r="E460" s="53"/>
      <c r="F460" s="71" t="s">
        <v>24</v>
      </c>
      <c r="G460" s="186">
        <f>IF($J$1="January",X453,IF($J$1="February",X454,IF($J$1="March",X455,IF($J$1="April",X456,IF($J$1="May",X457,IF($J$1="June",X458,IF($J$1="July",X459,IF($J$1="August",X460,IF($J$1="August",X460,IF($J$1="September",X461,IF($J$1="October",X462,IF($J$1="November",X463,IF($J$1="December",X464)))))))))))))</f>
        <v>0</v>
      </c>
      <c r="H460" s="70"/>
      <c r="I460" s="317" t="s">
        <v>76</v>
      </c>
      <c r="J460" s="318"/>
      <c r="K460" s="66">
        <f>G460</f>
        <v>0</v>
      </c>
      <c r="L460" s="78"/>
      <c r="M460" s="53"/>
      <c r="N460" s="96"/>
      <c r="O460" s="97" t="s">
        <v>57</v>
      </c>
      <c r="P460" s="97"/>
      <c r="Q460" s="97"/>
      <c r="R460" s="97" t="str">
        <f t="shared" si="86"/>
        <v/>
      </c>
      <c r="S460" s="101"/>
      <c r="T460" s="97" t="s">
        <v>57</v>
      </c>
      <c r="U460" s="170" t="str">
        <f>IF($J$1="July","",Y459)</f>
        <v/>
      </c>
      <c r="V460" s="99"/>
      <c r="W460" s="170" t="str">
        <f t="shared" si="87"/>
        <v/>
      </c>
      <c r="X460" s="99"/>
      <c r="Y460" s="170" t="str">
        <f t="shared" si="88"/>
        <v/>
      </c>
      <c r="Z460" s="102"/>
      <c r="AA460" s="53"/>
    </row>
    <row r="461" spans="1:27" s="51" customFormat="1" ht="21" customHeight="1" x14ac:dyDescent="0.25">
      <c r="A461" s="52"/>
      <c r="B461" s="79" t="s">
        <v>74</v>
      </c>
      <c r="C461" s="62" t="str">
        <f>IF($J$1="January",R453,IF($J$1="February",R454,IF($J$1="March",R455,IF($J$1="April",R456,IF($J$1="May",R457,IF($J$1="June",R458,IF($J$1="July",R459,IF($J$1="August",R460,IF($J$1="August",R460,IF($J$1="September",R461,IF($J$1="October",R462,IF($J$1="November",R463,IF($J$1="December",R464)))))))))))))</f>
        <v/>
      </c>
      <c r="D461" s="53"/>
      <c r="E461" s="53"/>
      <c r="F461" s="71" t="s">
        <v>73</v>
      </c>
      <c r="G461" s="186">
        <f>IF($J$1="January",Y453,IF($J$1="February",Y454,IF($J$1="March",Y455,IF($J$1="April",Y456,IF($J$1="May",Y457,IF($J$1="June",Y458,IF($J$1="July",Y459,IF($J$1="August",Y460,IF($J$1="August",Y460,IF($J$1="September",Y461,IF($J$1="October",Y462,IF($J$1="November",Y463,IF($J$1="December",Y464)))))))))))))</f>
        <v>0</v>
      </c>
      <c r="H461" s="53"/>
      <c r="I461" s="319" t="s">
        <v>69</v>
      </c>
      <c r="J461" s="320"/>
      <c r="K461" s="80">
        <f>K459-K460</f>
        <v>30717.741935483871</v>
      </c>
      <c r="L461" s="81"/>
      <c r="M461" s="53"/>
      <c r="N461" s="96"/>
      <c r="O461" s="97" t="s">
        <v>62</v>
      </c>
      <c r="P461" s="97"/>
      <c r="Q461" s="97"/>
      <c r="R461" s="97" t="str">
        <f t="shared" si="86"/>
        <v/>
      </c>
      <c r="S461" s="101"/>
      <c r="T461" s="97" t="s">
        <v>62</v>
      </c>
      <c r="U461" s="170" t="str">
        <f>IF($J$1="August","",Y460)</f>
        <v/>
      </c>
      <c r="V461" s="99"/>
      <c r="W461" s="170" t="str">
        <f t="shared" si="87"/>
        <v/>
      </c>
      <c r="X461" s="99"/>
      <c r="Y461" s="170" t="str">
        <f t="shared" si="88"/>
        <v/>
      </c>
      <c r="Z461" s="102"/>
      <c r="AA461" s="53"/>
    </row>
    <row r="462" spans="1:27" s="51" customFormat="1" ht="21" customHeight="1" x14ac:dyDescent="0.25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184"/>
      <c r="L462" s="69"/>
      <c r="M462" s="53"/>
      <c r="N462" s="96"/>
      <c r="O462" s="97" t="s">
        <v>58</v>
      </c>
      <c r="P462" s="97"/>
      <c r="Q462" s="97"/>
      <c r="R462" s="97">
        <v>0</v>
      </c>
      <c r="S462" s="101"/>
      <c r="T462" s="97" t="s">
        <v>58</v>
      </c>
      <c r="U462" s="170" t="str">
        <f>IF($J$1="September","",Y461)</f>
        <v/>
      </c>
      <c r="V462" s="99"/>
      <c r="W462" s="170" t="str">
        <f t="shared" si="87"/>
        <v/>
      </c>
      <c r="X462" s="99"/>
      <c r="Y462" s="170" t="str">
        <f t="shared" si="88"/>
        <v/>
      </c>
      <c r="Z462" s="102"/>
      <c r="AA462" s="53"/>
    </row>
    <row r="463" spans="1:27" s="51" customFormat="1" ht="21" customHeight="1" x14ac:dyDescent="0.25">
      <c r="A463" s="52"/>
      <c r="B463" s="308" t="s">
        <v>104</v>
      </c>
      <c r="C463" s="308"/>
      <c r="D463" s="308"/>
      <c r="E463" s="308"/>
      <c r="F463" s="308"/>
      <c r="G463" s="308"/>
      <c r="H463" s="308"/>
      <c r="I463" s="308"/>
      <c r="J463" s="308"/>
      <c r="K463" s="308"/>
      <c r="L463" s="69"/>
      <c r="M463" s="53"/>
      <c r="N463" s="96"/>
      <c r="O463" s="97" t="s">
        <v>63</v>
      </c>
      <c r="P463" s="97"/>
      <c r="Q463" s="97"/>
      <c r="R463" s="97">
        <v>0</v>
      </c>
      <c r="S463" s="101"/>
      <c r="T463" s="97" t="s">
        <v>63</v>
      </c>
      <c r="U463" s="170" t="str">
        <f>IF($J$1="October","",Y462)</f>
        <v/>
      </c>
      <c r="V463" s="99"/>
      <c r="W463" s="170" t="str">
        <f t="shared" si="87"/>
        <v/>
      </c>
      <c r="X463" s="99"/>
      <c r="Y463" s="170" t="str">
        <f t="shared" si="88"/>
        <v/>
      </c>
      <c r="Z463" s="102"/>
      <c r="AA463" s="53"/>
    </row>
    <row r="464" spans="1:27" s="51" customFormat="1" ht="21" customHeight="1" x14ac:dyDescent="0.25">
      <c r="A464" s="52"/>
      <c r="B464" s="308"/>
      <c r="C464" s="308"/>
      <c r="D464" s="308"/>
      <c r="E464" s="308"/>
      <c r="F464" s="308"/>
      <c r="G464" s="308"/>
      <c r="H464" s="308"/>
      <c r="I464" s="308"/>
      <c r="J464" s="308"/>
      <c r="K464" s="308"/>
      <c r="L464" s="69"/>
      <c r="M464" s="53"/>
      <c r="N464" s="96"/>
      <c r="O464" s="97" t="s">
        <v>64</v>
      </c>
      <c r="P464" s="97"/>
      <c r="Q464" s="97"/>
      <c r="R464" s="97" t="str">
        <f t="shared" si="86"/>
        <v/>
      </c>
      <c r="S464" s="101"/>
      <c r="T464" s="97" t="s">
        <v>64</v>
      </c>
      <c r="U464" s="170" t="str">
        <f>IF($J$1="November","",Y463)</f>
        <v/>
      </c>
      <c r="V464" s="99"/>
      <c r="W464" s="170" t="str">
        <f t="shared" si="87"/>
        <v/>
      </c>
      <c r="X464" s="99"/>
      <c r="Y464" s="170" t="str">
        <f t="shared" si="88"/>
        <v/>
      </c>
      <c r="Z464" s="102"/>
      <c r="AA464" s="53"/>
    </row>
    <row r="465" spans="1:27" s="51" customFormat="1" ht="21" customHeight="1" thickBot="1" x14ac:dyDescent="0.3">
      <c r="A465" s="82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4"/>
      <c r="N465" s="103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5"/>
    </row>
    <row r="466" spans="1:27" s="51" customFormat="1" ht="21" hidden="1" customHeight="1" x14ac:dyDescent="0.25">
      <c r="A466" s="327" t="s">
        <v>46</v>
      </c>
      <c r="B466" s="328"/>
      <c r="C466" s="328"/>
      <c r="D466" s="328"/>
      <c r="E466" s="328"/>
      <c r="F466" s="328"/>
      <c r="G466" s="328"/>
      <c r="H466" s="328"/>
      <c r="I466" s="328"/>
      <c r="J466" s="328"/>
      <c r="K466" s="328"/>
      <c r="L466" s="329"/>
      <c r="M466" s="50"/>
      <c r="N466" s="89"/>
      <c r="O466" s="309" t="s">
        <v>48</v>
      </c>
      <c r="P466" s="310"/>
      <c r="Q466" s="310"/>
      <c r="R466" s="311"/>
      <c r="S466" s="90"/>
      <c r="T466" s="309" t="s">
        <v>49</v>
      </c>
      <c r="U466" s="310"/>
      <c r="V466" s="310"/>
      <c r="W466" s="310"/>
      <c r="X466" s="310"/>
      <c r="Y466" s="311"/>
      <c r="Z466" s="91"/>
      <c r="AA466" s="50"/>
    </row>
    <row r="467" spans="1:27" s="51" customFormat="1" ht="21" hidden="1" customHeight="1" x14ac:dyDescent="0.25">
      <c r="A467" s="52"/>
      <c r="B467" s="53"/>
      <c r="C467" s="312" t="s">
        <v>102</v>
      </c>
      <c r="D467" s="312"/>
      <c r="E467" s="312"/>
      <c r="F467" s="312"/>
      <c r="G467" s="54" t="str">
        <f>$J$1</f>
        <v>March</v>
      </c>
      <c r="H467" s="313">
        <f>$K$1</f>
        <v>2020</v>
      </c>
      <c r="I467" s="313"/>
      <c r="J467" s="53"/>
      <c r="K467" s="55"/>
      <c r="L467" s="56"/>
      <c r="M467" s="55"/>
      <c r="N467" s="92"/>
      <c r="O467" s="93" t="s">
        <v>59</v>
      </c>
      <c r="P467" s="93" t="s">
        <v>6</v>
      </c>
      <c r="Q467" s="93" t="s">
        <v>5</v>
      </c>
      <c r="R467" s="93" t="s">
        <v>60</v>
      </c>
      <c r="S467" s="94"/>
      <c r="T467" s="93" t="s">
        <v>59</v>
      </c>
      <c r="U467" s="93" t="s">
        <v>61</v>
      </c>
      <c r="V467" s="93" t="s">
        <v>23</v>
      </c>
      <c r="W467" s="93" t="s">
        <v>22</v>
      </c>
      <c r="X467" s="93" t="s">
        <v>24</v>
      </c>
      <c r="Y467" s="93" t="s">
        <v>65</v>
      </c>
      <c r="Z467" s="95"/>
      <c r="AA467" s="55"/>
    </row>
    <row r="468" spans="1:27" s="51" customFormat="1" ht="21" hidden="1" customHeight="1" x14ac:dyDescent="0.25">
      <c r="A468" s="52"/>
      <c r="B468" s="53"/>
      <c r="C468" s="53"/>
      <c r="D468" s="58"/>
      <c r="E468" s="58"/>
      <c r="F468" s="58"/>
      <c r="G468" s="58"/>
      <c r="H468" s="58"/>
      <c r="I468" s="53"/>
      <c r="J468" s="59" t="s">
        <v>1</v>
      </c>
      <c r="K468" s="60"/>
      <c r="L468" s="61"/>
      <c r="M468" s="53"/>
      <c r="N468" s="96"/>
      <c r="O468" s="97" t="s">
        <v>51</v>
      </c>
      <c r="P468" s="97"/>
      <c r="Q468" s="97"/>
      <c r="R468" s="97">
        <f>15-Q468</f>
        <v>15</v>
      </c>
      <c r="S468" s="98"/>
      <c r="T468" s="97" t="s">
        <v>51</v>
      </c>
      <c r="U468" s="99"/>
      <c r="V468" s="99"/>
      <c r="W468" s="99">
        <f>V468+U468</f>
        <v>0</v>
      </c>
      <c r="X468" s="99"/>
      <c r="Y468" s="99">
        <f>W468-X468</f>
        <v>0</v>
      </c>
      <c r="Z468" s="95"/>
      <c r="AA468" s="53"/>
    </row>
    <row r="469" spans="1:27" s="51" customFormat="1" ht="21" hidden="1" customHeight="1" x14ac:dyDescent="0.25">
      <c r="A469" s="52"/>
      <c r="B469" s="53" t="s">
        <v>0</v>
      </c>
      <c r="C469" s="63"/>
      <c r="D469" s="53"/>
      <c r="E469" s="53"/>
      <c r="F469" s="53"/>
      <c r="G469" s="53"/>
      <c r="H469" s="64"/>
      <c r="I469" s="58"/>
      <c r="J469" s="53"/>
      <c r="K469" s="53"/>
      <c r="L469" s="65"/>
      <c r="M469" s="50"/>
      <c r="N469" s="100"/>
      <c r="O469" s="97" t="s">
        <v>77</v>
      </c>
      <c r="P469" s="97"/>
      <c r="Q469" s="97"/>
      <c r="R469" s="97">
        <f>R468-Q469</f>
        <v>15</v>
      </c>
      <c r="S469" s="101"/>
      <c r="T469" s="97" t="s">
        <v>77</v>
      </c>
      <c r="U469" s="170"/>
      <c r="V469" s="99"/>
      <c r="W469" s="99">
        <f>V469+U469</f>
        <v>0</v>
      </c>
      <c r="X469" s="99"/>
      <c r="Y469" s="170">
        <f>IF(W469="","",W469-X469)</f>
        <v>0</v>
      </c>
      <c r="Z469" s="102"/>
      <c r="AA469" s="50"/>
    </row>
    <row r="470" spans="1:27" s="51" customFormat="1" ht="21" hidden="1" customHeight="1" x14ac:dyDescent="0.25">
      <c r="A470" s="52"/>
      <c r="B470" s="67" t="s">
        <v>47</v>
      </c>
      <c r="C470" s="68"/>
      <c r="D470" s="53"/>
      <c r="E470" s="53"/>
      <c r="F470" s="314" t="s">
        <v>49</v>
      </c>
      <c r="G470" s="314"/>
      <c r="H470" s="53"/>
      <c r="I470" s="314" t="s">
        <v>50</v>
      </c>
      <c r="J470" s="314"/>
      <c r="K470" s="314"/>
      <c r="L470" s="69"/>
      <c r="M470" s="53"/>
      <c r="N470" s="96"/>
      <c r="O470" s="97" t="s">
        <v>52</v>
      </c>
      <c r="P470" s="97"/>
      <c r="Q470" s="97"/>
      <c r="R470" s="97">
        <v>0</v>
      </c>
      <c r="S470" s="101"/>
      <c r="T470" s="97" t="s">
        <v>52</v>
      </c>
      <c r="U470" s="170"/>
      <c r="V470" s="99"/>
      <c r="W470" s="99">
        <f>V470+U470</f>
        <v>0</v>
      </c>
      <c r="X470" s="99"/>
      <c r="Y470" s="170">
        <f t="shared" ref="Y470:Y479" si="89">IF(W470="","",W470-X470)</f>
        <v>0</v>
      </c>
      <c r="Z470" s="102"/>
      <c r="AA470" s="53"/>
    </row>
    <row r="471" spans="1:27" s="51" customFormat="1" ht="21" hidden="1" customHeight="1" x14ac:dyDescent="0.25">
      <c r="A471" s="52"/>
      <c r="B471" s="53"/>
      <c r="C471" s="53"/>
      <c r="D471" s="53"/>
      <c r="E471" s="53"/>
      <c r="F471" s="53"/>
      <c r="G471" s="53"/>
      <c r="H471" s="70"/>
      <c r="L471" s="57"/>
      <c r="M471" s="53"/>
      <c r="N471" s="96"/>
      <c r="O471" s="97" t="s">
        <v>53</v>
      </c>
      <c r="P471" s="97"/>
      <c r="Q471" s="97"/>
      <c r="R471" s="97">
        <v>0</v>
      </c>
      <c r="S471" s="101"/>
      <c r="T471" s="97" t="s">
        <v>53</v>
      </c>
      <c r="U471" s="170"/>
      <c r="V471" s="99"/>
      <c r="W471" s="170" t="str">
        <f t="shared" ref="W471:W479" si="90">IF(U471="","",U471+V471)</f>
        <v/>
      </c>
      <c r="X471" s="99"/>
      <c r="Y471" s="170" t="str">
        <f t="shared" si="89"/>
        <v/>
      </c>
      <c r="Z471" s="102"/>
      <c r="AA471" s="53"/>
    </row>
    <row r="472" spans="1:27" s="51" customFormat="1" ht="21" hidden="1" customHeight="1" x14ac:dyDescent="0.25">
      <c r="A472" s="52"/>
      <c r="B472" s="315" t="s">
        <v>48</v>
      </c>
      <c r="C472" s="316"/>
      <c r="D472" s="53"/>
      <c r="E472" s="53"/>
      <c r="F472" s="71" t="s">
        <v>70</v>
      </c>
      <c r="G472" s="66">
        <f>IF($J$1="January",U468,IF($J$1="February",U469,IF($J$1="March",U470,IF($J$1="April",U471,IF($J$1="May",U472,IF($J$1="June",U473,IF($J$1="July",U474,IF($J$1="August",U475,IF($J$1="August",U475,IF($J$1="September",U476,IF($J$1="October",U477,IF($J$1="November",U478,IF($J$1="December",U479)))))))))))))</f>
        <v>0</v>
      </c>
      <c r="H472" s="70"/>
      <c r="I472" s="72"/>
      <c r="J472" s="73" t="s">
        <v>67</v>
      </c>
      <c r="K472" s="74">
        <f>K468/$K$2*I472</f>
        <v>0</v>
      </c>
      <c r="L472" s="75"/>
      <c r="M472" s="53"/>
      <c r="N472" s="96"/>
      <c r="O472" s="97" t="s">
        <v>54</v>
      </c>
      <c r="P472" s="97"/>
      <c r="Q472" s="97"/>
      <c r="R472" s="97">
        <v>0</v>
      </c>
      <c r="S472" s="101"/>
      <c r="T472" s="97" t="s">
        <v>54</v>
      </c>
      <c r="U472" s="170"/>
      <c r="V472" s="99"/>
      <c r="W472" s="170" t="str">
        <f>IF(U472="","",U472+V472)</f>
        <v/>
      </c>
      <c r="X472" s="99"/>
      <c r="Y472" s="170" t="str">
        <f t="shared" si="89"/>
        <v/>
      </c>
      <c r="Z472" s="102"/>
      <c r="AA472" s="53"/>
    </row>
    <row r="473" spans="1:27" s="51" customFormat="1" ht="21" hidden="1" customHeight="1" x14ac:dyDescent="0.25">
      <c r="A473" s="52"/>
      <c r="B473" s="62"/>
      <c r="C473" s="62"/>
      <c r="D473" s="53"/>
      <c r="E473" s="53"/>
      <c r="F473" s="71" t="s">
        <v>23</v>
      </c>
      <c r="G473" s="66">
        <f>IF($J$1="January",V468,IF($J$1="February",V469,IF($J$1="March",V470,IF($J$1="April",V471,IF($J$1="May",V472,IF($J$1="June",V473,IF($J$1="July",V474,IF($J$1="August",V475,IF($J$1="August",V475,IF($J$1="September",V476,IF($J$1="October",V477,IF($J$1="November",V478,IF($J$1="December",V479)))))))))))))</f>
        <v>0</v>
      </c>
      <c r="H473" s="70"/>
      <c r="I473" s="115"/>
      <c r="J473" s="73" t="s">
        <v>68</v>
      </c>
      <c r="K473" s="76">
        <f>K468/$K$2/8*I473</f>
        <v>0</v>
      </c>
      <c r="L473" s="77"/>
      <c r="M473" s="53"/>
      <c r="N473" s="96"/>
      <c r="O473" s="97" t="s">
        <v>55</v>
      </c>
      <c r="P473" s="97"/>
      <c r="Q473" s="97"/>
      <c r="R473" s="97">
        <v>0</v>
      </c>
      <c r="S473" s="101"/>
      <c r="T473" s="97" t="s">
        <v>55</v>
      </c>
      <c r="U473" s="170" t="str">
        <f>Y472</f>
        <v/>
      </c>
      <c r="V473" s="99"/>
      <c r="W473" s="99">
        <f>V473</f>
        <v>0</v>
      </c>
      <c r="X473" s="99"/>
      <c r="Y473" s="170">
        <f t="shared" si="89"/>
        <v>0</v>
      </c>
      <c r="Z473" s="102"/>
      <c r="AA473" s="53"/>
    </row>
    <row r="474" spans="1:27" s="51" customFormat="1" ht="21" hidden="1" customHeight="1" x14ac:dyDescent="0.25">
      <c r="A474" s="52"/>
      <c r="B474" s="71" t="s">
        <v>6</v>
      </c>
      <c r="C474" s="62">
        <f>IF($J$1="January",P468,IF($J$1="February",P469,IF($J$1="March",P470,IF($J$1="April",P471,IF($J$1="May",P472,IF($J$1="June",P473,IF($J$1="July",P474,IF($J$1="August",P475,IF($J$1="August",P475,IF($J$1="September",P476,IF($J$1="October",P477,IF($J$1="November",P478,IF($J$1="December",P479)))))))))))))</f>
        <v>0</v>
      </c>
      <c r="D474" s="53"/>
      <c r="E474" s="53"/>
      <c r="F474" s="71" t="s">
        <v>71</v>
      </c>
      <c r="G474" s="186">
        <f>IF($J$1="January",W468,IF($J$1="February",W469,IF($J$1="March",W470,IF($J$1="April",W471,IF($J$1="May",W472,IF($J$1="June",W473,IF($J$1="July",W474,IF($J$1="August",W475,IF($J$1="August",W475,IF($J$1="September",W476,IF($J$1="October",W477,IF($J$1="November",W478,IF($J$1="December",W479)))))))))))))</f>
        <v>0</v>
      </c>
      <c r="H474" s="70"/>
      <c r="I474" s="317" t="s">
        <v>75</v>
      </c>
      <c r="J474" s="318"/>
      <c r="K474" s="76">
        <f>K472+K473</f>
        <v>0</v>
      </c>
      <c r="L474" s="77"/>
      <c r="M474" s="53"/>
      <c r="N474" s="96"/>
      <c r="O474" s="97" t="s">
        <v>56</v>
      </c>
      <c r="P474" s="97"/>
      <c r="Q474" s="97"/>
      <c r="R474" s="97">
        <v>0</v>
      </c>
      <c r="S474" s="101"/>
      <c r="T474" s="97" t="s">
        <v>56</v>
      </c>
      <c r="U474" s="170"/>
      <c r="V474" s="99"/>
      <c r="W474" s="170" t="str">
        <f t="shared" si="90"/>
        <v/>
      </c>
      <c r="X474" s="99"/>
      <c r="Y474" s="170" t="str">
        <f t="shared" si="89"/>
        <v/>
      </c>
      <c r="Z474" s="102"/>
      <c r="AA474" s="53"/>
    </row>
    <row r="475" spans="1:27" s="51" customFormat="1" ht="21" hidden="1" customHeight="1" x14ac:dyDescent="0.25">
      <c r="A475" s="52"/>
      <c r="B475" s="71" t="s">
        <v>5</v>
      </c>
      <c r="C475" s="62">
        <f>IF($J$1="January",Q468,IF($J$1="February",Q469,IF($J$1="March",Q470,IF($J$1="April",Q471,IF($J$1="May",Q472,IF($J$1="June",Q473,IF($J$1="July",Q474,IF($J$1="August",Q475,IF($J$1="August",Q475,IF($J$1="September",Q476,IF($J$1="October",Q477,IF($J$1="November",Q478,IF($J$1="December",Q479)))))))))))))</f>
        <v>0</v>
      </c>
      <c r="D475" s="53"/>
      <c r="E475" s="53"/>
      <c r="F475" s="71" t="s">
        <v>24</v>
      </c>
      <c r="G475" s="66">
        <f>IF($J$1="January",X468,IF($J$1="February",X469,IF($J$1="March",X470,IF($J$1="April",X471,IF($J$1="May",X472,IF($J$1="June",X473,IF($J$1="July",X474,IF($J$1="August",X475,IF($J$1="August",X475,IF($J$1="September",X476,IF($J$1="October",X477,IF($J$1="November",X478,IF($J$1="December",X479)))))))))))))</f>
        <v>0</v>
      </c>
      <c r="H475" s="70"/>
      <c r="I475" s="317" t="s">
        <v>76</v>
      </c>
      <c r="J475" s="318"/>
      <c r="K475" s="66">
        <f>G475</f>
        <v>0</v>
      </c>
      <c r="L475" s="78"/>
      <c r="M475" s="53"/>
      <c r="N475" s="96"/>
      <c r="O475" s="97" t="s">
        <v>57</v>
      </c>
      <c r="P475" s="97"/>
      <c r="Q475" s="97"/>
      <c r="R475" s="97">
        <v>0</v>
      </c>
      <c r="S475" s="101"/>
      <c r="T475" s="97" t="s">
        <v>57</v>
      </c>
      <c r="U475" s="170"/>
      <c r="V475" s="99"/>
      <c r="W475" s="170" t="str">
        <f t="shared" si="90"/>
        <v/>
      </c>
      <c r="X475" s="99"/>
      <c r="Y475" s="170" t="str">
        <f t="shared" si="89"/>
        <v/>
      </c>
      <c r="Z475" s="102"/>
      <c r="AA475" s="53"/>
    </row>
    <row r="476" spans="1:27" s="51" customFormat="1" ht="21" hidden="1" customHeight="1" x14ac:dyDescent="0.25">
      <c r="A476" s="52"/>
      <c r="B476" s="79" t="s">
        <v>74</v>
      </c>
      <c r="C476" s="62">
        <f>IF($J$1="January",R468,IF($J$1="February",R469,IF($J$1="March",R470,IF($J$1="April",R471,IF($J$1="May",R472,IF($J$1="June",R473,IF($J$1="July",R474,IF($J$1="August",R475,IF($J$1="August",R475,IF($J$1="September",R476,IF($J$1="October",R477,IF($J$1="November",R478,IF($J$1="December",R479)))))))))))))</f>
        <v>0</v>
      </c>
      <c r="D476" s="53"/>
      <c r="E476" s="53"/>
      <c r="F476" s="71" t="s">
        <v>73</v>
      </c>
      <c r="G476" s="66">
        <f>IF($J$1="January",Y468,IF($J$1="February",Y469,IF($J$1="March",Y470,IF($J$1="April",Y471,IF($J$1="May",Y472,IF($J$1="June",Y473,IF($J$1="July",Y474,IF($J$1="August",Y475,IF($J$1="August",Y475,IF($J$1="September",Y476,IF($J$1="October",Y477,IF($J$1="November",Y478,IF($J$1="December",Y479)))))))))))))</f>
        <v>0</v>
      </c>
      <c r="H476" s="53"/>
      <c r="I476" s="319" t="s">
        <v>69</v>
      </c>
      <c r="J476" s="320"/>
      <c r="K476" s="80">
        <f>K474-K475</f>
        <v>0</v>
      </c>
      <c r="L476" s="81"/>
      <c r="M476" s="53"/>
      <c r="N476" s="96"/>
      <c r="O476" s="97" t="s">
        <v>62</v>
      </c>
      <c r="P476" s="97"/>
      <c r="Q476" s="97"/>
      <c r="R476" s="97">
        <v>0</v>
      </c>
      <c r="S476" s="101"/>
      <c r="T476" s="97" t="s">
        <v>62</v>
      </c>
      <c r="U476" s="170"/>
      <c r="V476" s="99"/>
      <c r="W476" s="170" t="str">
        <f t="shared" si="90"/>
        <v/>
      </c>
      <c r="X476" s="99"/>
      <c r="Y476" s="170" t="str">
        <f t="shared" si="89"/>
        <v/>
      </c>
      <c r="Z476" s="102"/>
      <c r="AA476" s="53"/>
    </row>
    <row r="477" spans="1:27" s="51" customFormat="1" ht="21" hidden="1" customHeight="1" x14ac:dyDescent="0.25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69"/>
      <c r="M477" s="53"/>
      <c r="N477" s="96"/>
      <c r="O477" s="97" t="s">
        <v>58</v>
      </c>
      <c r="P477" s="97"/>
      <c r="Q477" s="97"/>
      <c r="R477" s="97">
        <v>0</v>
      </c>
      <c r="S477" s="101"/>
      <c r="T477" s="97" t="s">
        <v>58</v>
      </c>
      <c r="U477" s="170"/>
      <c r="V477" s="99"/>
      <c r="W477" s="170" t="str">
        <f t="shared" si="90"/>
        <v/>
      </c>
      <c r="X477" s="99"/>
      <c r="Y477" s="170" t="str">
        <f t="shared" si="89"/>
        <v/>
      </c>
      <c r="Z477" s="102"/>
      <c r="AA477" s="53"/>
    </row>
    <row r="478" spans="1:27" s="51" customFormat="1" ht="21" hidden="1" customHeight="1" x14ac:dyDescent="0.25">
      <c r="A478" s="52"/>
      <c r="B478" s="308" t="s">
        <v>104</v>
      </c>
      <c r="C478" s="308"/>
      <c r="D478" s="308"/>
      <c r="E478" s="308"/>
      <c r="F478" s="308"/>
      <c r="G478" s="308"/>
      <c r="H478" s="308"/>
      <c r="I478" s="308"/>
      <c r="J478" s="308"/>
      <c r="K478" s="308"/>
      <c r="L478" s="69"/>
      <c r="M478" s="53"/>
      <c r="N478" s="96"/>
      <c r="O478" s="97" t="s">
        <v>63</v>
      </c>
      <c r="P478" s="97"/>
      <c r="Q478" s="97"/>
      <c r="R478" s="97">
        <v>0</v>
      </c>
      <c r="S478" s="101"/>
      <c r="T478" s="97" t="s">
        <v>63</v>
      </c>
      <c r="U478" s="170" t="str">
        <f t="shared" ref="U478:U479" si="91">Y477</f>
        <v/>
      </c>
      <c r="V478" s="99"/>
      <c r="W478" s="170" t="str">
        <f t="shared" si="90"/>
        <v/>
      </c>
      <c r="X478" s="99"/>
      <c r="Y478" s="170" t="str">
        <f t="shared" si="89"/>
        <v/>
      </c>
      <c r="Z478" s="102"/>
      <c r="AA478" s="53"/>
    </row>
    <row r="479" spans="1:27" s="51" customFormat="1" ht="21" hidden="1" customHeight="1" x14ac:dyDescent="0.25">
      <c r="A479" s="52"/>
      <c r="B479" s="308"/>
      <c r="C479" s="308"/>
      <c r="D479" s="308"/>
      <c r="E479" s="308"/>
      <c r="F479" s="308"/>
      <c r="G479" s="308"/>
      <c r="H479" s="308"/>
      <c r="I479" s="308"/>
      <c r="J479" s="308"/>
      <c r="K479" s="308"/>
      <c r="L479" s="69"/>
      <c r="M479" s="53"/>
      <c r="N479" s="96"/>
      <c r="O479" s="97" t="s">
        <v>64</v>
      </c>
      <c r="P479" s="97"/>
      <c r="Q479" s="97"/>
      <c r="R479" s="97">
        <v>0</v>
      </c>
      <c r="S479" s="101"/>
      <c r="T479" s="97" t="s">
        <v>64</v>
      </c>
      <c r="U479" s="170" t="str">
        <f t="shared" si="91"/>
        <v/>
      </c>
      <c r="V479" s="99"/>
      <c r="W479" s="170" t="str">
        <f t="shared" si="90"/>
        <v/>
      </c>
      <c r="X479" s="99"/>
      <c r="Y479" s="170" t="str">
        <f t="shared" si="89"/>
        <v/>
      </c>
      <c r="Z479" s="102"/>
      <c r="AA479" s="53"/>
    </row>
    <row r="480" spans="1:27" s="51" customFormat="1" ht="21" hidden="1" customHeight="1" thickBot="1" x14ac:dyDescent="0.3">
      <c r="A480" s="82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4"/>
      <c r="N480" s="103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5"/>
    </row>
    <row r="481" spans="1:27" s="53" customFormat="1" ht="21" customHeight="1" thickBot="1" x14ac:dyDescent="0.3"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</row>
    <row r="482" spans="1:27" s="51" customFormat="1" ht="21" customHeight="1" x14ac:dyDescent="0.25">
      <c r="A482" s="321" t="s">
        <v>46</v>
      </c>
      <c r="B482" s="322"/>
      <c r="C482" s="322"/>
      <c r="D482" s="322"/>
      <c r="E482" s="322"/>
      <c r="F482" s="322"/>
      <c r="G482" s="322"/>
      <c r="H482" s="322"/>
      <c r="I482" s="322"/>
      <c r="J482" s="322"/>
      <c r="K482" s="322"/>
      <c r="L482" s="323"/>
      <c r="M482" s="50"/>
      <c r="N482" s="89"/>
      <c r="O482" s="309" t="s">
        <v>48</v>
      </c>
      <c r="P482" s="310"/>
      <c r="Q482" s="310"/>
      <c r="R482" s="311"/>
      <c r="S482" s="90"/>
      <c r="T482" s="309" t="s">
        <v>49</v>
      </c>
      <c r="U482" s="310"/>
      <c r="V482" s="310"/>
      <c r="W482" s="310"/>
      <c r="X482" s="310"/>
      <c r="Y482" s="311"/>
      <c r="Z482" s="91"/>
      <c r="AA482" s="50"/>
    </row>
    <row r="483" spans="1:27" s="51" customFormat="1" ht="21" customHeight="1" x14ac:dyDescent="0.25">
      <c r="A483" s="52"/>
      <c r="B483" s="53"/>
      <c r="C483" s="312" t="s">
        <v>102</v>
      </c>
      <c r="D483" s="312"/>
      <c r="E483" s="312"/>
      <c r="F483" s="312"/>
      <c r="G483" s="54" t="str">
        <f>$J$1</f>
        <v>March</v>
      </c>
      <c r="H483" s="313">
        <f>$K$1</f>
        <v>2020</v>
      </c>
      <c r="I483" s="313"/>
      <c r="J483" s="53"/>
      <c r="K483" s="55"/>
      <c r="L483" s="56"/>
      <c r="M483" s="55"/>
      <c r="N483" s="92"/>
      <c r="O483" s="93" t="s">
        <v>59</v>
      </c>
      <c r="P483" s="93" t="s">
        <v>6</v>
      </c>
      <c r="Q483" s="93" t="s">
        <v>5</v>
      </c>
      <c r="R483" s="93" t="s">
        <v>60</v>
      </c>
      <c r="S483" s="94"/>
      <c r="T483" s="93" t="s">
        <v>59</v>
      </c>
      <c r="U483" s="93" t="s">
        <v>61</v>
      </c>
      <c r="V483" s="93" t="s">
        <v>23</v>
      </c>
      <c r="W483" s="93" t="s">
        <v>22</v>
      </c>
      <c r="X483" s="93" t="s">
        <v>24</v>
      </c>
      <c r="Y483" s="93" t="s">
        <v>65</v>
      </c>
      <c r="Z483" s="95"/>
      <c r="AA483" s="55"/>
    </row>
    <row r="484" spans="1:27" s="51" customFormat="1" ht="21" customHeight="1" x14ac:dyDescent="0.25">
      <c r="A484" s="52"/>
      <c r="B484" s="53"/>
      <c r="C484" s="53"/>
      <c r="D484" s="58"/>
      <c r="E484" s="58"/>
      <c r="F484" s="58"/>
      <c r="G484" s="58"/>
      <c r="H484" s="58"/>
      <c r="I484" s="53"/>
      <c r="J484" s="59" t="s">
        <v>1</v>
      </c>
      <c r="K484" s="228">
        <v>18000</v>
      </c>
      <c r="L484" s="61"/>
      <c r="M484" s="53"/>
      <c r="N484" s="96"/>
      <c r="O484" s="97" t="s">
        <v>51</v>
      </c>
      <c r="P484" s="97">
        <v>31</v>
      </c>
      <c r="Q484" s="97">
        <v>0</v>
      </c>
      <c r="R484" s="97">
        <v>0</v>
      </c>
      <c r="S484" s="98"/>
      <c r="T484" s="97" t="s">
        <v>51</v>
      </c>
      <c r="U484" s="99"/>
      <c r="V484" s="99"/>
      <c r="W484" s="99">
        <f>V484+U484</f>
        <v>0</v>
      </c>
      <c r="X484" s="99"/>
      <c r="Y484" s="99">
        <f>W484-X484</f>
        <v>0</v>
      </c>
      <c r="Z484" s="95"/>
      <c r="AA484" s="53"/>
    </row>
    <row r="485" spans="1:27" s="51" customFormat="1" ht="21" customHeight="1" x14ac:dyDescent="0.25">
      <c r="A485" s="52"/>
      <c r="B485" s="53" t="s">
        <v>0</v>
      </c>
      <c r="C485" s="63" t="s">
        <v>149</v>
      </c>
      <c r="D485" s="53"/>
      <c r="E485" s="53"/>
      <c r="F485" s="53"/>
      <c r="G485" s="53"/>
      <c r="H485" s="64"/>
      <c r="I485" s="58"/>
      <c r="J485" s="53"/>
      <c r="K485" s="53"/>
      <c r="L485" s="65"/>
      <c r="M485" s="50"/>
      <c r="N485" s="100"/>
      <c r="O485" s="97" t="s">
        <v>77</v>
      </c>
      <c r="P485" s="97">
        <v>29</v>
      </c>
      <c r="Q485" s="97">
        <v>0</v>
      </c>
      <c r="R485" s="97">
        <f>IF(Q485="","",R484-Q485)</f>
        <v>0</v>
      </c>
      <c r="S485" s="101"/>
      <c r="T485" s="97" t="s">
        <v>77</v>
      </c>
      <c r="U485" s="170">
        <f>IF($J$1="January","",Y484)</f>
        <v>0</v>
      </c>
      <c r="V485" s="99"/>
      <c r="W485" s="170">
        <f>IF(U485="","",U485+V485)</f>
        <v>0</v>
      </c>
      <c r="X485" s="99"/>
      <c r="Y485" s="170">
        <f>IF(W485="","",W485-X485)</f>
        <v>0</v>
      </c>
      <c r="Z485" s="102"/>
      <c r="AA485" s="50"/>
    </row>
    <row r="486" spans="1:27" s="51" customFormat="1" ht="21" customHeight="1" x14ac:dyDescent="0.25">
      <c r="A486" s="52"/>
      <c r="B486" s="67" t="s">
        <v>47</v>
      </c>
      <c r="C486" s="68"/>
      <c r="D486" s="53"/>
      <c r="E486" s="53"/>
      <c r="F486" s="314" t="s">
        <v>49</v>
      </c>
      <c r="G486" s="314"/>
      <c r="H486" s="53"/>
      <c r="I486" s="314" t="s">
        <v>50</v>
      </c>
      <c r="J486" s="314"/>
      <c r="K486" s="314"/>
      <c r="L486" s="69"/>
      <c r="M486" s="53"/>
      <c r="N486" s="96"/>
      <c r="O486" s="97" t="s">
        <v>52</v>
      </c>
      <c r="P486" s="97"/>
      <c r="Q486" s="97"/>
      <c r="R486" s="97">
        <v>0</v>
      </c>
      <c r="S486" s="101"/>
      <c r="T486" s="97" t="s">
        <v>52</v>
      </c>
      <c r="U486" s="170">
        <f>IF($J$1="February","",Y485)</f>
        <v>0</v>
      </c>
      <c r="V486" s="99"/>
      <c r="W486" s="170">
        <f t="shared" ref="W486:W495" si="92">IF(U486="","",U486+V486)</f>
        <v>0</v>
      </c>
      <c r="X486" s="99"/>
      <c r="Y486" s="170">
        <f t="shared" ref="Y486:Y495" si="93">IF(W486="","",W486-X486)</f>
        <v>0</v>
      </c>
      <c r="Z486" s="102"/>
      <c r="AA486" s="53"/>
    </row>
    <row r="487" spans="1:27" s="51" customFormat="1" ht="21" customHeight="1" x14ac:dyDescent="0.25">
      <c r="A487" s="52"/>
      <c r="B487" s="53"/>
      <c r="C487" s="53"/>
      <c r="D487" s="53"/>
      <c r="E487" s="53"/>
      <c r="F487" s="53"/>
      <c r="G487" s="53"/>
      <c r="H487" s="70"/>
      <c r="L487" s="57"/>
      <c r="M487" s="53"/>
      <c r="N487" s="96"/>
      <c r="O487" s="97" t="s">
        <v>53</v>
      </c>
      <c r="P487" s="97"/>
      <c r="Q487" s="97"/>
      <c r="R487" s="97">
        <v>0</v>
      </c>
      <c r="S487" s="101"/>
      <c r="T487" s="97" t="s">
        <v>53</v>
      </c>
      <c r="U487" s="170" t="str">
        <f>IF($J$1="March","",Y486)</f>
        <v/>
      </c>
      <c r="V487" s="99"/>
      <c r="W487" s="170" t="str">
        <f t="shared" si="92"/>
        <v/>
      </c>
      <c r="X487" s="99"/>
      <c r="Y487" s="170" t="str">
        <f t="shared" si="93"/>
        <v/>
      </c>
      <c r="Z487" s="102"/>
      <c r="AA487" s="53"/>
    </row>
    <row r="488" spans="1:27" s="51" customFormat="1" ht="21" customHeight="1" x14ac:dyDescent="0.25">
      <c r="A488" s="52"/>
      <c r="B488" s="315" t="s">
        <v>48</v>
      </c>
      <c r="C488" s="316"/>
      <c r="D488" s="53"/>
      <c r="E488" s="53"/>
      <c r="F488" s="71" t="s">
        <v>70</v>
      </c>
      <c r="G488" s="66">
        <f>IF($J$1="January",U484,IF($J$1="February",U485,IF($J$1="March",U486,IF($J$1="April",U487,IF($J$1="May",U488,IF($J$1="June",U489,IF($J$1="July",U490,IF($J$1="August",U491,IF($J$1="August",U491,IF($J$1="September",U492,IF($J$1="October",U493,IF($J$1="November",U494,IF($J$1="December",U495)))))))))))))</f>
        <v>0</v>
      </c>
      <c r="H488" s="70"/>
      <c r="I488" s="72">
        <f>IF(C492&gt;0,$K$2,C490)</f>
        <v>0</v>
      </c>
      <c r="J488" s="73" t="s">
        <v>67</v>
      </c>
      <c r="K488" s="74">
        <f>K484/$K$2*I488</f>
        <v>0</v>
      </c>
      <c r="L488" s="75"/>
      <c r="M488" s="53"/>
      <c r="N488" s="96"/>
      <c r="O488" s="97" t="s">
        <v>54</v>
      </c>
      <c r="P488" s="97"/>
      <c r="Q488" s="97"/>
      <c r="R488" s="97">
        <v>0</v>
      </c>
      <c r="S488" s="101"/>
      <c r="T488" s="97" t="s">
        <v>54</v>
      </c>
      <c r="U488" s="170" t="str">
        <f>IF($J$1="April","",Y487)</f>
        <v/>
      </c>
      <c r="V488" s="99"/>
      <c r="W488" s="170" t="str">
        <f t="shared" si="92"/>
        <v/>
      </c>
      <c r="X488" s="99"/>
      <c r="Y488" s="170" t="str">
        <f t="shared" si="93"/>
        <v/>
      </c>
      <c r="Z488" s="102"/>
      <c r="AA488" s="53"/>
    </row>
    <row r="489" spans="1:27" s="51" customFormat="1" ht="21" customHeight="1" x14ac:dyDescent="0.25">
      <c r="A489" s="52"/>
      <c r="B489" s="62"/>
      <c r="C489" s="62"/>
      <c r="D489" s="53"/>
      <c r="E489" s="53"/>
      <c r="F489" s="71" t="s">
        <v>23</v>
      </c>
      <c r="G489" s="66">
        <f>IF($J$1="January",V484,IF($J$1="February",V485,IF($J$1="March",V486,IF($J$1="April",V487,IF($J$1="May",V488,IF($J$1="June",V489,IF($J$1="July",V490,IF($J$1="August",V491,IF($J$1="August",V491,IF($J$1="September",V492,IF($J$1="October",V493,IF($J$1="November",V494,IF($J$1="December",V495)))))))))))))</f>
        <v>0</v>
      </c>
      <c r="H489" s="70"/>
      <c r="I489" s="115"/>
      <c r="J489" s="73" t="s">
        <v>68</v>
      </c>
      <c r="K489" s="76">
        <f>K484/$K$2/8*I489</f>
        <v>0</v>
      </c>
      <c r="L489" s="77"/>
      <c r="M489" s="53"/>
      <c r="N489" s="96"/>
      <c r="O489" s="97" t="s">
        <v>55</v>
      </c>
      <c r="P489" s="97"/>
      <c r="Q489" s="97"/>
      <c r="R489" s="97">
        <v>0</v>
      </c>
      <c r="S489" s="101"/>
      <c r="T489" s="97" t="s">
        <v>55</v>
      </c>
      <c r="U489" s="170" t="str">
        <f>IF($J$1="May","",Y488)</f>
        <v/>
      </c>
      <c r="V489" s="99"/>
      <c r="W489" s="170" t="str">
        <f t="shared" si="92"/>
        <v/>
      </c>
      <c r="X489" s="99"/>
      <c r="Y489" s="170" t="str">
        <f t="shared" si="93"/>
        <v/>
      </c>
      <c r="Z489" s="102"/>
      <c r="AA489" s="53"/>
    </row>
    <row r="490" spans="1:27" s="51" customFormat="1" ht="21" customHeight="1" x14ac:dyDescent="0.25">
      <c r="A490" s="52"/>
      <c r="B490" s="71" t="s">
        <v>6</v>
      </c>
      <c r="C490" s="62">
        <f>IF($J$1="January",P484,IF($J$1="February",P485,IF($J$1="March",P486,IF($J$1="April",P487,IF($J$1="May",P488,IF($J$1="June",P489,IF($J$1="July",P490,IF($J$1="August",P491,IF($J$1="August",P491,IF($J$1="September",P492,IF($J$1="October",P493,IF($J$1="November",P494,IF($J$1="December",P495)))))))))))))</f>
        <v>0</v>
      </c>
      <c r="D490" s="53"/>
      <c r="E490" s="53"/>
      <c r="F490" s="71" t="s">
        <v>71</v>
      </c>
      <c r="G490" s="66">
        <f>IF($J$1="January",W484,IF($J$1="February",W485,IF($J$1="March",W486,IF($J$1="April",W487,IF($J$1="May",W488,IF($J$1="June",W489,IF($J$1="July",W490,IF($J$1="August",W491,IF($J$1="August",W491,IF($J$1="September",W492,IF($J$1="October",W493,IF($J$1="November",W494,IF($J$1="December",W495)))))))))))))</f>
        <v>0</v>
      </c>
      <c r="H490" s="70"/>
      <c r="I490" s="317" t="s">
        <v>75</v>
      </c>
      <c r="J490" s="318"/>
      <c r="K490" s="76">
        <f>K488+K489</f>
        <v>0</v>
      </c>
      <c r="L490" s="77"/>
      <c r="M490" s="53"/>
      <c r="N490" s="96"/>
      <c r="O490" s="97" t="s">
        <v>56</v>
      </c>
      <c r="P490" s="97"/>
      <c r="Q490" s="97"/>
      <c r="R490" s="97" t="str">
        <f t="shared" ref="R490:R495" si="94">IF(Q490="","",R489-Q490)</f>
        <v/>
      </c>
      <c r="S490" s="101"/>
      <c r="T490" s="97" t="s">
        <v>56</v>
      </c>
      <c r="U490" s="170" t="str">
        <f>IF($J$1="June","",Y489)</f>
        <v/>
      </c>
      <c r="V490" s="99"/>
      <c r="W490" s="170" t="str">
        <f t="shared" si="92"/>
        <v/>
      </c>
      <c r="X490" s="99"/>
      <c r="Y490" s="170" t="str">
        <f t="shared" si="93"/>
        <v/>
      </c>
      <c r="Z490" s="102"/>
      <c r="AA490" s="53"/>
    </row>
    <row r="491" spans="1:27" s="51" customFormat="1" ht="21" customHeight="1" x14ac:dyDescent="0.25">
      <c r="A491" s="52"/>
      <c r="B491" s="71" t="s">
        <v>5</v>
      </c>
      <c r="C491" s="62">
        <f>IF($J$1="January",Q484,IF($J$1="February",Q485,IF($J$1="March",Q486,IF($J$1="April",Q487,IF($J$1="May",Q488,IF($J$1="June",Q489,IF($J$1="July",Q490,IF($J$1="August",Q491,IF($J$1="August",Q491,IF($J$1="September",Q492,IF($J$1="October",Q493,IF($J$1="November",Q494,IF($J$1="December",Q495)))))))))))))</f>
        <v>0</v>
      </c>
      <c r="D491" s="53"/>
      <c r="E491" s="53"/>
      <c r="F491" s="71" t="s">
        <v>24</v>
      </c>
      <c r="G491" s="66">
        <f>IF($J$1="January",X484,IF($J$1="February",X485,IF($J$1="March",X486,IF($J$1="April",X487,IF($J$1="May",X488,IF($J$1="June",X489,IF($J$1="July",X490,IF($J$1="August",X491,IF($J$1="August",X491,IF($J$1="September",X492,IF($J$1="October",X493,IF($J$1="November",X494,IF($J$1="December",X495)))))))))))))</f>
        <v>0</v>
      </c>
      <c r="H491" s="70"/>
      <c r="I491" s="317" t="s">
        <v>76</v>
      </c>
      <c r="J491" s="318"/>
      <c r="K491" s="66">
        <f>G491</f>
        <v>0</v>
      </c>
      <c r="L491" s="78"/>
      <c r="M491" s="53"/>
      <c r="N491" s="96"/>
      <c r="O491" s="97" t="s">
        <v>57</v>
      </c>
      <c r="P491" s="97"/>
      <c r="Q491" s="97"/>
      <c r="R491" s="97">
        <v>0</v>
      </c>
      <c r="S491" s="101"/>
      <c r="T491" s="97" t="s">
        <v>57</v>
      </c>
      <c r="U491" s="170" t="str">
        <f>IF($J$1="July","",Y490)</f>
        <v/>
      </c>
      <c r="V491" s="99"/>
      <c r="W491" s="170" t="str">
        <f t="shared" si="92"/>
        <v/>
      </c>
      <c r="X491" s="99"/>
      <c r="Y491" s="170" t="str">
        <f t="shared" si="93"/>
        <v/>
      </c>
      <c r="Z491" s="102"/>
      <c r="AA491" s="53"/>
    </row>
    <row r="492" spans="1:27" s="51" customFormat="1" ht="21" customHeight="1" x14ac:dyDescent="0.25">
      <c r="A492" s="52"/>
      <c r="B492" s="79" t="s">
        <v>74</v>
      </c>
      <c r="C492" s="62">
        <f>IF($J$1="January",R484,IF($J$1="February",R485,IF($J$1="March",R486,IF($J$1="April",R487,IF($J$1="May",R488,IF($J$1="June",R489,IF($J$1="July",R490,IF($J$1="August",R491,IF($J$1="August",R491,IF($J$1="September",R492,IF($J$1="October",R493,IF($J$1="November",R494,IF($J$1="December",R495)))))))))))))</f>
        <v>0</v>
      </c>
      <c r="D492" s="53"/>
      <c r="E492" s="53"/>
      <c r="F492" s="71" t="s">
        <v>73</v>
      </c>
      <c r="G492" s="66">
        <f>IF($J$1="January",Y484,IF($J$1="February",Y485,IF($J$1="March",Y486,IF($J$1="April",Y487,IF($J$1="May",Y488,IF($J$1="June",Y489,IF($J$1="July",Y490,IF($J$1="August",Y491,IF($J$1="August",Y491,IF($J$1="September",Y492,IF($J$1="October",Y493,IF($J$1="November",Y494,IF($J$1="December",Y495)))))))))))))</f>
        <v>0</v>
      </c>
      <c r="H492" s="53"/>
      <c r="I492" s="319" t="s">
        <v>69</v>
      </c>
      <c r="J492" s="320"/>
      <c r="K492" s="80">
        <f>K490-K491</f>
        <v>0</v>
      </c>
      <c r="L492" s="81"/>
      <c r="M492" s="53"/>
      <c r="N492" s="96"/>
      <c r="O492" s="97" t="s">
        <v>62</v>
      </c>
      <c r="P492" s="97"/>
      <c r="Q492" s="97"/>
      <c r="R492" s="97">
        <v>0</v>
      </c>
      <c r="S492" s="101"/>
      <c r="T492" s="97" t="s">
        <v>62</v>
      </c>
      <c r="U492" s="170" t="str">
        <f>IF($J$1="August","",Y491)</f>
        <v/>
      </c>
      <c r="V492" s="99"/>
      <c r="W492" s="170" t="str">
        <f t="shared" si="92"/>
        <v/>
      </c>
      <c r="X492" s="99"/>
      <c r="Y492" s="170" t="str">
        <f t="shared" si="93"/>
        <v/>
      </c>
      <c r="Z492" s="102"/>
      <c r="AA492" s="53"/>
    </row>
    <row r="493" spans="1:27" s="51" customFormat="1" ht="21" customHeight="1" x14ac:dyDescent="0.25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69"/>
      <c r="M493" s="53"/>
      <c r="N493" s="96"/>
      <c r="O493" s="97" t="s">
        <v>58</v>
      </c>
      <c r="P493" s="97"/>
      <c r="Q493" s="97"/>
      <c r="R493" s="97">
        <v>0</v>
      </c>
      <c r="S493" s="101"/>
      <c r="T493" s="97" t="s">
        <v>58</v>
      </c>
      <c r="U493" s="170" t="str">
        <f>IF($J$1="September","",Y492)</f>
        <v/>
      </c>
      <c r="V493" s="99"/>
      <c r="W493" s="170" t="str">
        <f t="shared" si="92"/>
        <v/>
      </c>
      <c r="X493" s="99"/>
      <c r="Y493" s="170" t="str">
        <f t="shared" si="93"/>
        <v/>
      </c>
      <c r="Z493" s="102"/>
      <c r="AA493" s="53"/>
    </row>
    <row r="494" spans="1:27" s="51" customFormat="1" ht="21" customHeight="1" x14ac:dyDescent="0.25">
      <c r="A494" s="52"/>
      <c r="B494" s="308" t="s">
        <v>104</v>
      </c>
      <c r="C494" s="308"/>
      <c r="D494" s="308"/>
      <c r="E494" s="308"/>
      <c r="F494" s="308"/>
      <c r="G494" s="308"/>
      <c r="H494" s="308"/>
      <c r="I494" s="308"/>
      <c r="J494" s="308"/>
      <c r="K494" s="308"/>
      <c r="L494" s="69"/>
      <c r="M494" s="53"/>
      <c r="N494" s="96"/>
      <c r="O494" s="97" t="s">
        <v>63</v>
      </c>
      <c r="P494" s="97"/>
      <c r="Q494" s="97"/>
      <c r="R494" s="97" t="str">
        <f t="shared" si="94"/>
        <v/>
      </c>
      <c r="S494" s="101"/>
      <c r="T494" s="97" t="s">
        <v>63</v>
      </c>
      <c r="U494" s="170" t="str">
        <f>IF($J$1="October","",Y493)</f>
        <v/>
      </c>
      <c r="V494" s="99"/>
      <c r="W494" s="170" t="str">
        <f t="shared" si="92"/>
        <v/>
      </c>
      <c r="X494" s="99"/>
      <c r="Y494" s="170" t="str">
        <f t="shared" si="93"/>
        <v/>
      </c>
      <c r="Z494" s="102"/>
      <c r="AA494" s="53"/>
    </row>
    <row r="495" spans="1:27" s="51" customFormat="1" ht="21" customHeight="1" x14ac:dyDescent="0.25">
      <c r="A495" s="52"/>
      <c r="B495" s="308"/>
      <c r="C495" s="308"/>
      <c r="D495" s="308"/>
      <c r="E495" s="308"/>
      <c r="F495" s="308"/>
      <c r="G495" s="308"/>
      <c r="H495" s="308"/>
      <c r="I495" s="308"/>
      <c r="J495" s="308"/>
      <c r="K495" s="308"/>
      <c r="L495" s="69"/>
      <c r="M495" s="53"/>
      <c r="N495" s="96"/>
      <c r="O495" s="97" t="s">
        <v>64</v>
      </c>
      <c r="P495" s="97"/>
      <c r="Q495" s="97"/>
      <c r="R495" s="97" t="str">
        <f t="shared" si="94"/>
        <v/>
      </c>
      <c r="S495" s="101"/>
      <c r="T495" s="97" t="s">
        <v>64</v>
      </c>
      <c r="U495" s="170" t="str">
        <f>IF($J$1="November","",Y494)</f>
        <v/>
      </c>
      <c r="V495" s="99"/>
      <c r="W495" s="170" t="str">
        <f t="shared" si="92"/>
        <v/>
      </c>
      <c r="X495" s="99"/>
      <c r="Y495" s="170" t="str">
        <f t="shared" si="93"/>
        <v/>
      </c>
      <c r="Z495" s="102"/>
      <c r="AA495" s="53"/>
    </row>
    <row r="496" spans="1:27" s="51" customFormat="1" ht="21" customHeight="1" thickBot="1" x14ac:dyDescent="0.3">
      <c r="A496" s="82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4"/>
      <c r="N496" s="103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5"/>
    </row>
    <row r="497" spans="1:27" s="53" customFormat="1" ht="21" customHeight="1" thickBot="1" x14ac:dyDescent="0.3"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</row>
    <row r="498" spans="1:27" s="51" customFormat="1" ht="21" customHeight="1" x14ac:dyDescent="0.25">
      <c r="A498" s="321" t="s">
        <v>46</v>
      </c>
      <c r="B498" s="322"/>
      <c r="C498" s="322"/>
      <c r="D498" s="322"/>
      <c r="E498" s="322"/>
      <c r="F498" s="322"/>
      <c r="G498" s="322"/>
      <c r="H498" s="322"/>
      <c r="I498" s="322"/>
      <c r="J498" s="322"/>
      <c r="K498" s="322"/>
      <c r="L498" s="323"/>
      <c r="M498" s="50"/>
      <c r="N498" s="89"/>
      <c r="O498" s="309" t="s">
        <v>48</v>
      </c>
      <c r="P498" s="310"/>
      <c r="Q498" s="310"/>
      <c r="R498" s="311"/>
      <c r="S498" s="90"/>
      <c r="T498" s="309" t="s">
        <v>49</v>
      </c>
      <c r="U498" s="310"/>
      <c r="V498" s="310"/>
      <c r="W498" s="310"/>
      <c r="X498" s="310"/>
      <c r="Y498" s="311"/>
      <c r="Z498" s="91"/>
      <c r="AA498" s="50"/>
    </row>
    <row r="499" spans="1:27" s="51" customFormat="1" ht="21" customHeight="1" x14ac:dyDescent="0.25">
      <c r="A499" s="52"/>
      <c r="B499" s="53"/>
      <c r="C499" s="312" t="s">
        <v>102</v>
      </c>
      <c r="D499" s="312"/>
      <c r="E499" s="312"/>
      <c r="F499" s="312"/>
      <c r="G499" s="54" t="str">
        <f>$J$1</f>
        <v>March</v>
      </c>
      <c r="H499" s="313">
        <f>$K$1</f>
        <v>2020</v>
      </c>
      <c r="I499" s="313"/>
      <c r="J499" s="53"/>
      <c r="K499" s="55"/>
      <c r="L499" s="56"/>
      <c r="M499" s="55"/>
      <c r="N499" s="92"/>
      <c r="O499" s="93" t="s">
        <v>59</v>
      </c>
      <c r="P499" s="93" t="s">
        <v>6</v>
      </c>
      <c r="Q499" s="93" t="s">
        <v>5</v>
      </c>
      <c r="R499" s="93" t="s">
        <v>60</v>
      </c>
      <c r="S499" s="94"/>
      <c r="T499" s="93" t="s">
        <v>59</v>
      </c>
      <c r="U499" s="93" t="s">
        <v>61</v>
      </c>
      <c r="V499" s="93" t="s">
        <v>23</v>
      </c>
      <c r="W499" s="93" t="s">
        <v>22</v>
      </c>
      <c r="X499" s="93" t="s">
        <v>24</v>
      </c>
      <c r="Y499" s="93" t="s">
        <v>65</v>
      </c>
      <c r="Z499" s="95"/>
      <c r="AA499" s="55"/>
    </row>
    <row r="500" spans="1:27" s="51" customFormat="1" ht="21" customHeight="1" x14ac:dyDescent="0.25">
      <c r="A500" s="52"/>
      <c r="B500" s="53"/>
      <c r="C500" s="53"/>
      <c r="D500" s="58"/>
      <c r="E500" s="58"/>
      <c r="F500" s="58"/>
      <c r="G500" s="58"/>
      <c r="H500" s="58"/>
      <c r="I500" s="53"/>
      <c r="J500" s="59" t="s">
        <v>1</v>
      </c>
      <c r="K500" s="60">
        <v>24000</v>
      </c>
      <c r="L500" s="61"/>
      <c r="M500" s="53"/>
      <c r="N500" s="96"/>
      <c r="O500" s="97" t="s">
        <v>51</v>
      </c>
      <c r="P500" s="97">
        <v>30</v>
      </c>
      <c r="Q500" s="97">
        <v>1</v>
      </c>
      <c r="R500" s="97">
        <f>15-Q500</f>
        <v>14</v>
      </c>
      <c r="S500" s="98"/>
      <c r="T500" s="97" t="s">
        <v>51</v>
      </c>
      <c r="U500" s="99">
        <v>21000</v>
      </c>
      <c r="V500" s="99">
        <v>1000</v>
      </c>
      <c r="W500" s="99">
        <f>V500+U500</f>
        <v>22000</v>
      </c>
      <c r="X500" s="99">
        <v>1000</v>
      </c>
      <c r="Y500" s="99">
        <f>W500-X500</f>
        <v>21000</v>
      </c>
      <c r="Z500" s="95"/>
      <c r="AA500" s="53"/>
    </row>
    <row r="501" spans="1:27" s="51" customFormat="1" ht="21" customHeight="1" x14ac:dyDescent="0.25">
      <c r="A501" s="52"/>
      <c r="B501" s="53" t="s">
        <v>0</v>
      </c>
      <c r="C501" s="63" t="s">
        <v>98</v>
      </c>
      <c r="D501" s="53"/>
      <c r="E501" s="53"/>
      <c r="F501" s="53"/>
      <c r="G501" s="53"/>
      <c r="H501" s="64"/>
      <c r="I501" s="58"/>
      <c r="J501" s="53"/>
      <c r="K501" s="53"/>
      <c r="L501" s="65"/>
      <c r="M501" s="50"/>
      <c r="N501" s="100"/>
      <c r="O501" s="97" t="s">
        <v>77</v>
      </c>
      <c r="P501" s="97">
        <v>29</v>
      </c>
      <c r="Q501" s="97">
        <v>0</v>
      </c>
      <c r="R501" s="97">
        <f>IF(Q501="","",R500-Q501)</f>
        <v>14</v>
      </c>
      <c r="S501" s="101"/>
      <c r="T501" s="97" t="s">
        <v>77</v>
      </c>
      <c r="U501" s="170">
        <f>IF($J$1="January","",Y500)</f>
        <v>21000</v>
      </c>
      <c r="V501" s="99"/>
      <c r="W501" s="170">
        <f>IF(U501="","",U501+V501)</f>
        <v>21000</v>
      </c>
      <c r="X501" s="99">
        <v>1000</v>
      </c>
      <c r="Y501" s="170">
        <f>IF(W501="","",W501-X501)</f>
        <v>20000</v>
      </c>
      <c r="Z501" s="102"/>
      <c r="AA501" s="50"/>
    </row>
    <row r="502" spans="1:27" s="51" customFormat="1" ht="21" customHeight="1" x14ac:dyDescent="0.25">
      <c r="A502" s="52"/>
      <c r="B502" s="67" t="s">
        <v>47</v>
      </c>
      <c r="C502" s="68"/>
      <c r="D502" s="53"/>
      <c r="E502" s="53"/>
      <c r="F502" s="314" t="s">
        <v>49</v>
      </c>
      <c r="G502" s="314"/>
      <c r="H502" s="53"/>
      <c r="I502" s="314" t="s">
        <v>50</v>
      </c>
      <c r="J502" s="314"/>
      <c r="K502" s="314"/>
      <c r="L502" s="69"/>
      <c r="M502" s="53"/>
      <c r="N502" s="96"/>
      <c r="O502" s="97" t="s">
        <v>52</v>
      </c>
      <c r="P502" s="97"/>
      <c r="Q502" s="97"/>
      <c r="R502" s="97" t="str">
        <f t="shared" ref="R502:R507" si="95">IF(Q502="","",R501-Q502)</f>
        <v/>
      </c>
      <c r="S502" s="101"/>
      <c r="T502" s="97" t="s">
        <v>52</v>
      </c>
      <c r="U502" s="170">
        <f>IF($J$1="February","",Y501)</f>
        <v>20000</v>
      </c>
      <c r="V502" s="99"/>
      <c r="W502" s="170">
        <f t="shared" ref="W502:W511" si="96">IF(U502="","",U502+V502)</f>
        <v>20000</v>
      </c>
      <c r="X502" s="99"/>
      <c r="Y502" s="170">
        <f t="shared" ref="Y502:Y511" si="97">IF(W502="","",W502-X502)</f>
        <v>20000</v>
      </c>
      <c r="Z502" s="102"/>
      <c r="AA502" s="53"/>
    </row>
    <row r="503" spans="1:27" s="51" customFormat="1" ht="21" customHeight="1" x14ac:dyDescent="0.25">
      <c r="A503" s="52"/>
      <c r="B503" s="53"/>
      <c r="C503" s="53"/>
      <c r="D503" s="53"/>
      <c r="E503" s="53"/>
      <c r="F503" s="53"/>
      <c r="G503" s="53"/>
      <c r="H503" s="70"/>
      <c r="L503" s="57"/>
      <c r="M503" s="53"/>
      <c r="N503" s="96"/>
      <c r="O503" s="97" t="s">
        <v>53</v>
      </c>
      <c r="P503" s="97"/>
      <c r="Q503" s="97"/>
      <c r="R503" s="97" t="str">
        <f t="shared" si="95"/>
        <v/>
      </c>
      <c r="S503" s="101"/>
      <c r="T503" s="97" t="s">
        <v>53</v>
      </c>
      <c r="U503" s="170" t="str">
        <f>IF($J$1="March","",Y502)</f>
        <v/>
      </c>
      <c r="V503" s="99"/>
      <c r="W503" s="170" t="str">
        <f t="shared" si="96"/>
        <v/>
      </c>
      <c r="X503" s="99"/>
      <c r="Y503" s="170" t="str">
        <f t="shared" si="97"/>
        <v/>
      </c>
      <c r="Z503" s="102"/>
      <c r="AA503" s="53"/>
    </row>
    <row r="504" spans="1:27" s="51" customFormat="1" ht="21" customHeight="1" x14ac:dyDescent="0.25">
      <c r="A504" s="52"/>
      <c r="B504" s="315" t="s">
        <v>48</v>
      </c>
      <c r="C504" s="316"/>
      <c r="D504" s="53"/>
      <c r="E504" s="53"/>
      <c r="F504" s="71" t="s">
        <v>70</v>
      </c>
      <c r="G504" s="66">
        <f>IF($J$1="January",U500,IF($J$1="February",U501,IF($J$1="March",U502,IF($J$1="April",U503,IF($J$1="May",U504,IF($J$1="June",U505,IF($J$1="July",U506,IF($J$1="August",U507,IF($J$1="August",U507,IF($J$1="September",U508,IF($J$1="October",U509,IF($J$1="November",U510,IF($J$1="December",U511)))))))))))))</f>
        <v>20000</v>
      </c>
      <c r="H504" s="70"/>
      <c r="I504" s="72">
        <f>IF(C508&gt;0,$K$2,C506)</f>
        <v>31</v>
      </c>
      <c r="J504" s="73" t="s">
        <v>67</v>
      </c>
      <c r="K504" s="74">
        <f>K500/$K$2*I504</f>
        <v>24000</v>
      </c>
      <c r="L504" s="75"/>
      <c r="M504" s="53"/>
      <c r="N504" s="96"/>
      <c r="O504" s="97" t="s">
        <v>54</v>
      </c>
      <c r="P504" s="97"/>
      <c r="Q504" s="97"/>
      <c r="R504" s="97" t="str">
        <f t="shared" si="95"/>
        <v/>
      </c>
      <c r="S504" s="101"/>
      <c r="T504" s="97" t="s">
        <v>54</v>
      </c>
      <c r="U504" s="170" t="str">
        <f>IF($J$1="April","",Y503)</f>
        <v/>
      </c>
      <c r="V504" s="99"/>
      <c r="W504" s="170" t="str">
        <f t="shared" si="96"/>
        <v/>
      </c>
      <c r="X504" s="99"/>
      <c r="Y504" s="170" t="str">
        <f t="shared" si="97"/>
        <v/>
      </c>
      <c r="Z504" s="102"/>
      <c r="AA504" s="53"/>
    </row>
    <row r="505" spans="1:27" s="51" customFormat="1" ht="21" customHeight="1" x14ac:dyDescent="0.25">
      <c r="A505" s="52"/>
      <c r="B505" s="62"/>
      <c r="C505" s="62"/>
      <c r="D505" s="53"/>
      <c r="E505" s="53"/>
      <c r="F505" s="71" t="s">
        <v>23</v>
      </c>
      <c r="G505" s="66">
        <f>IF($J$1="January",V500,IF($J$1="February",V501,IF($J$1="March",V502,IF($J$1="April",V503,IF($J$1="May",V504,IF($J$1="June",V505,IF($J$1="July",V506,IF($J$1="August",V507,IF($J$1="August",V507,IF($J$1="September",V508,IF($J$1="October",V509,IF($J$1="November",V510,IF($J$1="December",V511)))))))))))))</f>
        <v>0</v>
      </c>
      <c r="H505" s="70"/>
      <c r="I505" s="115">
        <v>13.5</v>
      </c>
      <c r="J505" s="73" t="s">
        <v>68</v>
      </c>
      <c r="K505" s="76">
        <f>K500/$K$2/8*I505</f>
        <v>1306.4516129032259</v>
      </c>
      <c r="L505" s="77"/>
      <c r="M505" s="53"/>
      <c r="N505" s="96"/>
      <c r="O505" s="97" t="s">
        <v>55</v>
      </c>
      <c r="P505" s="97"/>
      <c r="Q505" s="97"/>
      <c r="R505" s="97">
        <v>0</v>
      </c>
      <c r="S505" s="101"/>
      <c r="T505" s="97" t="s">
        <v>55</v>
      </c>
      <c r="U505" s="170" t="str">
        <f>IF($J$1="May","",Y504)</f>
        <v/>
      </c>
      <c r="V505" s="99"/>
      <c r="W505" s="170" t="str">
        <f t="shared" si="96"/>
        <v/>
      </c>
      <c r="X505" s="99"/>
      <c r="Y505" s="170" t="str">
        <f t="shared" si="97"/>
        <v/>
      </c>
      <c r="Z505" s="102"/>
      <c r="AA505" s="53"/>
    </row>
    <row r="506" spans="1:27" s="51" customFormat="1" ht="21" customHeight="1" x14ac:dyDescent="0.25">
      <c r="A506" s="52"/>
      <c r="B506" s="71" t="s">
        <v>6</v>
      </c>
      <c r="C506" s="62">
        <f>IF($J$1="January",P500,IF($J$1="February",P501,IF($J$1="March",P502,IF($J$1="April",P503,IF($J$1="May",P504,IF($J$1="June",P505,IF($J$1="July",P506,IF($J$1="August",P507,IF($J$1="August",P507,IF($J$1="September",P508,IF($J$1="October",P509,IF($J$1="November",P510,IF($J$1="December",P511)))))))))))))</f>
        <v>0</v>
      </c>
      <c r="D506" s="53"/>
      <c r="E506" s="53"/>
      <c r="F506" s="71" t="s">
        <v>71</v>
      </c>
      <c r="G506" s="66">
        <f>IF($J$1="January",W500,IF($J$1="February",W501,IF($J$1="March",W502,IF($J$1="April",W503,IF($J$1="May",W504,IF($J$1="June",W505,IF($J$1="July",W506,IF($J$1="August",W507,IF($J$1="August",W507,IF($J$1="September",W508,IF($J$1="October",W509,IF($J$1="November",W510,IF($J$1="December",W511)))))))))))))</f>
        <v>20000</v>
      </c>
      <c r="H506" s="70"/>
      <c r="I506" s="317" t="s">
        <v>75</v>
      </c>
      <c r="J506" s="318"/>
      <c r="K506" s="76">
        <f>K504+K505</f>
        <v>25306.451612903227</v>
      </c>
      <c r="L506" s="77"/>
      <c r="M506" s="53"/>
      <c r="N506" s="96"/>
      <c r="O506" s="97" t="s">
        <v>56</v>
      </c>
      <c r="P506" s="97"/>
      <c r="Q506" s="97"/>
      <c r="R506" s="97">
        <v>0</v>
      </c>
      <c r="S506" s="101"/>
      <c r="T506" s="97" t="s">
        <v>56</v>
      </c>
      <c r="U506" s="170" t="str">
        <f>IF($J$1="June","",Y505)</f>
        <v/>
      </c>
      <c r="V506" s="99"/>
      <c r="W506" s="170" t="str">
        <f t="shared" si="96"/>
        <v/>
      </c>
      <c r="X506" s="99"/>
      <c r="Y506" s="170" t="str">
        <f t="shared" si="97"/>
        <v/>
      </c>
      <c r="Z506" s="102"/>
      <c r="AA506" s="53"/>
    </row>
    <row r="507" spans="1:27" s="51" customFormat="1" ht="21" customHeight="1" x14ac:dyDescent="0.25">
      <c r="A507" s="52"/>
      <c r="B507" s="71" t="s">
        <v>5</v>
      </c>
      <c r="C507" s="62">
        <f>IF($J$1="January",Q500,IF($J$1="February",Q501,IF($J$1="March",Q502,IF($J$1="April",Q503,IF($J$1="May",Q504,IF($J$1="June",Q505,IF($J$1="July",Q506,IF($J$1="August",Q507,IF($J$1="August",Q507,IF($J$1="September",Q508,IF($J$1="October",Q509,IF($J$1="November",Q510,IF($J$1="December",Q511)))))))))))))</f>
        <v>0</v>
      </c>
      <c r="D507" s="53"/>
      <c r="E507" s="53"/>
      <c r="F507" s="71" t="s">
        <v>24</v>
      </c>
      <c r="G507" s="66">
        <f>IF($J$1="January",X500,IF($J$1="February",X501,IF($J$1="March",X502,IF($J$1="April",X503,IF($J$1="May",X504,IF($J$1="June",X505,IF($J$1="July",X506,IF($J$1="August",X507,IF($J$1="August",X507,IF($J$1="September",X508,IF($J$1="October",X509,IF($J$1="November",X510,IF($J$1="December",X511)))))))))))))</f>
        <v>0</v>
      </c>
      <c r="H507" s="70"/>
      <c r="I507" s="317" t="s">
        <v>76</v>
      </c>
      <c r="J507" s="318"/>
      <c r="K507" s="66">
        <f>G507</f>
        <v>0</v>
      </c>
      <c r="L507" s="78"/>
      <c r="M507" s="53"/>
      <c r="N507" s="96"/>
      <c r="O507" s="97" t="s">
        <v>57</v>
      </c>
      <c r="P507" s="97"/>
      <c r="Q507" s="97"/>
      <c r="R507" s="97" t="str">
        <f t="shared" si="95"/>
        <v/>
      </c>
      <c r="S507" s="101"/>
      <c r="T507" s="97" t="s">
        <v>57</v>
      </c>
      <c r="U507" s="170" t="str">
        <f>IF($J$1="July","",Y506)</f>
        <v/>
      </c>
      <c r="V507" s="99"/>
      <c r="W507" s="170" t="str">
        <f t="shared" si="96"/>
        <v/>
      </c>
      <c r="X507" s="99"/>
      <c r="Y507" s="170" t="str">
        <f t="shared" si="97"/>
        <v/>
      </c>
      <c r="Z507" s="102"/>
      <c r="AA507" s="53"/>
    </row>
    <row r="508" spans="1:27" s="51" customFormat="1" ht="21" customHeight="1" x14ac:dyDescent="0.25">
      <c r="A508" s="52"/>
      <c r="B508" s="79" t="s">
        <v>74</v>
      </c>
      <c r="C508" s="62" t="str">
        <f>IF($J$1="January",R500,IF($J$1="February",R501,IF($J$1="March",R502,IF($J$1="April",R503,IF($J$1="May",R504,IF($J$1="June",R505,IF($J$1="July",R506,IF($J$1="August",R507,IF($J$1="August",R507,IF($J$1="September",R508,IF($J$1="October",R509,IF($J$1="November",R510,IF($J$1="December",R511)))))))))))))</f>
        <v/>
      </c>
      <c r="D508" s="53"/>
      <c r="E508" s="53"/>
      <c r="F508" s="71" t="s">
        <v>73</v>
      </c>
      <c r="G508" s="66">
        <f>IF($J$1="January",Y500,IF($J$1="February",Y501,IF($J$1="March",Y502,IF($J$1="April",Y503,IF($J$1="May",Y504,IF($J$1="June",Y505,IF($J$1="July",Y506,IF($J$1="August",Y507,IF($J$1="August",Y507,IF($J$1="September",Y508,IF($J$1="October",Y509,IF($J$1="November",Y510,IF($J$1="December",Y511)))))))))))))</f>
        <v>20000</v>
      </c>
      <c r="H508" s="53"/>
      <c r="I508" s="319" t="s">
        <v>69</v>
      </c>
      <c r="J508" s="320"/>
      <c r="K508" s="80">
        <f>K506-K507</f>
        <v>25306.451612903227</v>
      </c>
      <c r="L508" s="81"/>
      <c r="M508" s="53"/>
      <c r="N508" s="96"/>
      <c r="O508" s="97" t="s">
        <v>62</v>
      </c>
      <c r="P508" s="97"/>
      <c r="Q508" s="97"/>
      <c r="R508" s="97">
        <v>0</v>
      </c>
      <c r="S508" s="101"/>
      <c r="T508" s="97" t="s">
        <v>62</v>
      </c>
      <c r="U508" s="170" t="str">
        <f>IF($J$1="August","",Y507)</f>
        <v/>
      </c>
      <c r="V508" s="99"/>
      <c r="W508" s="170" t="str">
        <f t="shared" si="96"/>
        <v/>
      </c>
      <c r="X508" s="99"/>
      <c r="Y508" s="170" t="str">
        <f t="shared" si="97"/>
        <v/>
      </c>
      <c r="Z508" s="102"/>
      <c r="AA508" s="53"/>
    </row>
    <row r="509" spans="1:27" s="51" customFormat="1" ht="21" customHeight="1" x14ac:dyDescent="0.25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184"/>
      <c r="L509" s="69"/>
      <c r="M509" s="53"/>
      <c r="N509" s="96"/>
      <c r="O509" s="97" t="s">
        <v>58</v>
      </c>
      <c r="P509" s="97"/>
      <c r="Q509" s="97"/>
      <c r="R509" s="97">
        <v>0</v>
      </c>
      <c r="S509" s="101"/>
      <c r="T509" s="97" t="s">
        <v>58</v>
      </c>
      <c r="U509" s="170" t="str">
        <f>IF($J$1="September","",Y508)</f>
        <v/>
      </c>
      <c r="V509" s="99"/>
      <c r="W509" s="170" t="str">
        <f t="shared" si="96"/>
        <v/>
      </c>
      <c r="X509" s="99"/>
      <c r="Y509" s="170" t="str">
        <f t="shared" si="97"/>
        <v/>
      </c>
      <c r="Z509" s="102"/>
      <c r="AA509" s="53"/>
    </row>
    <row r="510" spans="1:27" s="51" customFormat="1" ht="21" customHeight="1" x14ac:dyDescent="0.25">
      <c r="A510" s="52"/>
      <c r="B510" s="308" t="s">
        <v>104</v>
      </c>
      <c r="C510" s="308"/>
      <c r="D510" s="308"/>
      <c r="E510" s="308"/>
      <c r="F510" s="308"/>
      <c r="G510" s="308"/>
      <c r="H510" s="308"/>
      <c r="I510" s="308"/>
      <c r="J510" s="308"/>
      <c r="K510" s="308"/>
      <c r="L510" s="69"/>
      <c r="M510" s="53"/>
      <c r="N510" s="96"/>
      <c r="O510" s="97" t="s">
        <v>63</v>
      </c>
      <c r="P510" s="97"/>
      <c r="Q510" s="97"/>
      <c r="R510" s="97">
        <v>0</v>
      </c>
      <c r="S510" s="101"/>
      <c r="T510" s="97" t="s">
        <v>63</v>
      </c>
      <c r="U510" s="170" t="str">
        <f>IF($J$1="October","",Y509)</f>
        <v/>
      </c>
      <c r="V510" s="99"/>
      <c r="W510" s="170" t="str">
        <f t="shared" si="96"/>
        <v/>
      </c>
      <c r="X510" s="99"/>
      <c r="Y510" s="170" t="str">
        <f t="shared" si="97"/>
        <v/>
      </c>
      <c r="Z510" s="102"/>
      <c r="AA510" s="53"/>
    </row>
    <row r="511" spans="1:27" s="51" customFormat="1" ht="21" customHeight="1" x14ac:dyDescent="0.25">
      <c r="A511" s="52"/>
      <c r="B511" s="308"/>
      <c r="C511" s="308"/>
      <c r="D511" s="308"/>
      <c r="E511" s="308"/>
      <c r="F511" s="308"/>
      <c r="G511" s="308"/>
      <c r="H511" s="308"/>
      <c r="I511" s="308"/>
      <c r="J511" s="308"/>
      <c r="K511" s="308"/>
      <c r="L511" s="69"/>
      <c r="M511" s="53"/>
      <c r="N511" s="96"/>
      <c r="O511" s="97" t="s">
        <v>64</v>
      </c>
      <c r="P511" s="97"/>
      <c r="Q511" s="97"/>
      <c r="R511" s="97">
        <v>0</v>
      </c>
      <c r="S511" s="101"/>
      <c r="T511" s="97" t="s">
        <v>64</v>
      </c>
      <c r="U511" s="170" t="str">
        <f>IF($J$1="November","",Y510)</f>
        <v/>
      </c>
      <c r="V511" s="99"/>
      <c r="W511" s="170" t="str">
        <f t="shared" si="96"/>
        <v/>
      </c>
      <c r="X511" s="99"/>
      <c r="Y511" s="170" t="str">
        <f t="shared" si="97"/>
        <v/>
      </c>
      <c r="Z511" s="102"/>
      <c r="AA511" s="53"/>
    </row>
    <row r="512" spans="1:27" s="51" customFormat="1" ht="21" customHeight="1" thickBot="1" x14ac:dyDescent="0.3">
      <c r="A512" s="82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4"/>
      <c r="N512" s="103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5"/>
    </row>
    <row r="513" spans="1:27" s="53" customFormat="1" ht="21" customHeight="1" thickBot="1" x14ac:dyDescent="0.3"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</row>
    <row r="514" spans="1:27" s="51" customFormat="1" ht="21" customHeight="1" x14ac:dyDescent="0.25">
      <c r="A514" s="321" t="s">
        <v>46</v>
      </c>
      <c r="B514" s="322"/>
      <c r="C514" s="322"/>
      <c r="D514" s="322"/>
      <c r="E514" s="322"/>
      <c r="F514" s="322"/>
      <c r="G514" s="322"/>
      <c r="H514" s="322"/>
      <c r="I514" s="322"/>
      <c r="J514" s="322"/>
      <c r="K514" s="322"/>
      <c r="L514" s="323"/>
      <c r="M514" s="50"/>
      <c r="N514" s="89"/>
      <c r="O514" s="309" t="s">
        <v>48</v>
      </c>
      <c r="P514" s="310"/>
      <c r="Q514" s="310"/>
      <c r="R514" s="311"/>
      <c r="S514" s="90"/>
      <c r="T514" s="309" t="s">
        <v>49</v>
      </c>
      <c r="U514" s="310"/>
      <c r="V514" s="310"/>
      <c r="W514" s="310"/>
      <c r="X514" s="310"/>
      <c r="Y514" s="311"/>
      <c r="Z514" s="91"/>
      <c r="AA514" s="50"/>
    </row>
    <row r="515" spans="1:27" s="51" customFormat="1" ht="21" customHeight="1" x14ac:dyDescent="0.25">
      <c r="A515" s="52"/>
      <c r="B515" s="53"/>
      <c r="C515" s="312" t="s">
        <v>102</v>
      </c>
      <c r="D515" s="312"/>
      <c r="E515" s="312"/>
      <c r="F515" s="312"/>
      <c r="G515" s="54" t="str">
        <f>$J$1</f>
        <v>March</v>
      </c>
      <c r="H515" s="313">
        <f>$K$1</f>
        <v>2020</v>
      </c>
      <c r="I515" s="313"/>
      <c r="J515" s="53"/>
      <c r="K515" s="55"/>
      <c r="L515" s="56"/>
      <c r="M515" s="55"/>
      <c r="N515" s="92"/>
      <c r="O515" s="93" t="s">
        <v>59</v>
      </c>
      <c r="P515" s="93" t="s">
        <v>6</v>
      </c>
      <c r="Q515" s="93" t="s">
        <v>5</v>
      </c>
      <c r="R515" s="93" t="s">
        <v>60</v>
      </c>
      <c r="S515" s="94"/>
      <c r="T515" s="93" t="s">
        <v>59</v>
      </c>
      <c r="U515" s="93" t="s">
        <v>61</v>
      </c>
      <c r="V515" s="93" t="s">
        <v>23</v>
      </c>
      <c r="W515" s="93" t="s">
        <v>22</v>
      </c>
      <c r="X515" s="93" t="s">
        <v>24</v>
      </c>
      <c r="Y515" s="93" t="s">
        <v>65</v>
      </c>
      <c r="Z515" s="95"/>
      <c r="AA515" s="55"/>
    </row>
    <row r="516" spans="1:27" s="51" customFormat="1" ht="21" customHeight="1" x14ac:dyDescent="0.25">
      <c r="A516" s="52"/>
      <c r="B516" s="53"/>
      <c r="C516" s="53"/>
      <c r="D516" s="58"/>
      <c r="E516" s="58"/>
      <c r="F516" s="58"/>
      <c r="G516" s="58"/>
      <c r="H516" s="58"/>
      <c r="I516" s="53"/>
      <c r="J516" s="59" t="s">
        <v>1</v>
      </c>
      <c r="K516" s="60">
        <v>48000</v>
      </c>
      <c r="L516" s="61"/>
      <c r="M516" s="53"/>
      <c r="N516" s="96"/>
      <c r="O516" s="97" t="s">
        <v>51</v>
      </c>
      <c r="P516" s="97">
        <v>28</v>
      </c>
      <c r="Q516" s="97">
        <v>2</v>
      </c>
      <c r="R516" s="97">
        <f>26+15-Q516</f>
        <v>39</v>
      </c>
      <c r="S516" s="98"/>
      <c r="T516" s="97" t="s">
        <v>51</v>
      </c>
      <c r="U516" s="99">
        <v>223000</v>
      </c>
      <c r="V516" s="99"/>
      <c r="W516" s="99">
        <f>V516+U516</f>
        <v>223000</v>
      </c>
      <c r="X516" s="99">
        <v>5000</v>
      </c>
      <c r="Y516" s="99">
        <f>W516-X516</f>
        <v>218000</v>
      </c>
      <c r="Z516" s="95"/>
      <c r="AA516" s="53"/>
    </row>
    <row r="517" spans="1:27" s="51" customFormat="1" ht="21" customHeight="1" x14ac:dyDescent="0.25">
      <c r="A517" s="52"/>
      <c r="B517" s="53" t="s">
        <v>0</v>
      </c>
      <c r="C517" s="63" t="s">
        <v>84</v>
      </c>
      <c r="D517" s="53"/>
      <c r="E517" s="53"/>
      <c r="F517" s="53"/>
      <c r="G517" s="53"/>
      <c r="H517" s="64"/>
      <c r="I517" s="58"/>
      <c r="J517" s="53"/>
      <c r="K517" s="53"/>
      <c r="L517" s="65"/>
      <c r="M517" s="50"/>
      <c r="N517" s="100"/>
      <c r="O517" s="97" t="s">
        <v>77</v>
      </c>
      <c r="P517" s="97">
        <v>29</v>
      </c>
      <c r="Q517" s="97">
        <v>0</v>
      </c>
      <c r="R517" s="97">
        <f>IF(Q517="","",R516-Q517)</f>
        <v>39</v>
      </c>
      <c r="S517" s="101"/>
      <c r="T517" s="97" t="s">
        <v>77</v>
      </c>
      <c r="U517" s="170">
        <f>IF($J$1="January","",Y516)</f>
        <v>218000</v>
      </c>
      <c r="V517" s="99">
        <v>5200</v>
      </c>
      <c r="W517" s="170">
        <f>IF(U517="","",U517+V517)</f>
        <v>223200</v>
      </c>
      <c r="X517" s="99">
        <v>5000</v>
      </c>
      <c r="Y517" s="170">
        <f>IF(W517="","",W517-X517)</f>
        <v>218200</v>
      </c>
      <c r="Z517" s="102"/>
      <c r="AA517" s="50"/>
    </row>
    <row r="518" spans="1:27" s="51" customFormat="1" ht="21" customHeight="1" x14ac:dyDescent="0.25">
      <c r="A518" s="52"/>
      <c r="B518" s="67" t="s">
        <v>47</v>
      </c>
      <c r="C518" s="68"/>
      <c r="D518" s="53"/>
      <c r="E518" s="53"/>
      <c r="F518" s="314" t="s">
        <v>49</v>
      </c>
      <c r="G518" s="314"/>
      <c r="H518" s="53"/>
      <c r="I518" s="314" t="s">
        <v>50</v>
      </c>
      <c r="J518" s="314"/>
      <c r="K518" s="314"/>
      <c r="L518" s="69"/>
      <c r="M518" s="53"/>
      <c r="N518" s="96"/>
      <c r="O518" s="97" t="s">
        <v>52</v>
      </c>
      <c r="P518" s="97"/>
      <c r="Q518" s="97"/>
      <c r="R518" s="97" t="str">
        <f t="shared" ref="R518:R527" si="98">IF(Q518="","",R517-Q518)</f>
        <v/>
      </c>
      <c r="S518" s="101"/>
      <c r="T518" s="97" t="s">
        <v>52</v>
      </c>
      <c r="U518" s="170">
        <f>IF($J$1="February","",Y517)</f>
        <v>218200</v>
      </c>
      <c r="V518" s="99"/>
      <c r="W518" s="170">
        <f t="shared" ref="W518:W527" si="99">IF(U518="","",U518+V518)</f>
        <v>218200</v>
      </c>
      <c r="X518" s="99"/>
      <c r="Y518" s="170">
        <f t="shared" ref="Y518:Y527" si="100">IF(W518="","",W518-X518)</f>
        <v>218200</v>
      </c>
      <c r="Z518" s="102"/>
      <c r="AA518" s="53"/>
    </row>
    <row r="519" spans="1:27" s="51" customFormat="1" ht="21" customHeight="1" x14ac:dyDescent="0.25">
      <c r="A519" s="52"/>
      <c r="B519" s="53"/>
      <c r="C519" s="53"/>
      <c r="D519" s="53"/>
      <c r="E519" s="53"/>
      <c r="F519" s="53"/>
      <c r="G519" s="53"/>
      <c r="H519" s="70"/>
      <c r="L519" s="57"/>
      <c r="M519" s="53"/>
      <c r="N519" s="96"/>
      <c r="O519" s="97" t="s">
        <v>53</v>
      </c>
      <c r="P519" s="97"/>
      <c r="Q519" s="97"/>
      <c r="R519" s="97" t="str">
        <f t="shared" si="98"/>
        <v/>
      </c>
      <c r="S519" s="101"/>
      <c r="T519" s="97" t="s">
        <v>53</v>
      </c>
      <c r="U519" s="170" t="str">
        <f>IF($J$1="March","",Y518)</f>
        <v/>
      </c>
      <c r="V519" s="99"/>
      <c r="W519" s="170" t="str">
        <f t="shared" si="99"/>
        <v/>
      </c>
      <c r="X519" s="99"/>
      <c r="Y519" s="170" t="str">
        <f t="shared" si="100"/>
        <v/>
      </c>
      <c r="Z519" s="102"/>
      <c r="AA519" s="53"/>
    </row>
    <row r="520" spans="1:27" s="51" customFormat="1" ht="21" customHeight="1" x14ac:dyDescent="0.25">
      <c r="A520" s="52"/>
      <c r="B520" s="315" t="s">
        <v>48</v>
      </c>
      <c r="C520" s="316"/>
      <c r="D520" s="53"/>
      <c r="E520" s="53"/>
      <c r="F520" s="71" t="s">
        <v>70</v>
      </c>
      <c r="G520" s="187">
        <f>IF($J$1="January",U516,IF($J$1="February",U517,IF($J$1="March",U518,IF($J$1="April",U519,IF($J$1="May",U520,IF($J$1="June",U521,IF($J$1="July",U522,IF($J$1="August",U523,IF($J$1="August",U523,IF($J$1="September",U524,IF($J$1="October",U525,IF($J$1="November",U526,IF($J$1="December",U527)))))))))))))</f>
        <v>218200</v>
      </c>
      <c r="H520" s="70"/>
      <c r="I520" s="72">
        <f>IF(C524&gt;=C523,$K$2,C522+C524)</f>
        <v>31</v>
      </c>
      <c r="J520" s="73" t="s">
        <v>67</v>
      </c>
      <c r="K520" s="74">
        <f>K516/$K$2*I520</f>
        <v>48000</v>
      </c>
      <c r="L520" s="75"/>
      <c r="M520" s="53"/>
      <c r="N520" s="96"/>
      <c r="O520" s="97" t="s">
        <v>54</v>
      </c>
      <c r="P520" s="97"/>
      <c r="Q520" s="97"/>
      <c r="R520" s="97" t="str">
        <f t="shared" si="98"/>
        <v/>
      </c>
      <c r="S520" s="101"/>
      <c r="T520" s="97" t="s">
        <v>54</v>
      </c>
      <c r="U520" s="170" t="str">
        <f>IF($J$1="April","",Y519)</f>
        <v/>
      </c>
      <c r="V520" s="99"/>
      <c r="W520" s="170" t="str">
        <f t="shared" si="99"/>
        <v/>
      </c>
      <c r="X520" s="99"/>
      <c r="Y520" s="170" t="str">
        <f t="shared" si="100"/>
        <v/>
      </c>
      <c r="Z520" s="102"/>
      <c r="AA520" s="53"/>
    </row>
    <row r="521" spans="1:27" s="51" customFormat="1" ht="21" customHeight="1" x14ac:dyDescent="0.25">
      <c r="A521" s="52"/>
      <c r="B521" s="62"/>
      <c r="C521" s="62"/>
      <c r="D521" s="53"/>
      <c r="E521" s="53"/>
      <c r="F521" s="71" t="s">
        <v>23</v>
      </c>
      <c r="G521" s="187">
        <f>IF($J$1="January",V516,IF($J$1="February",V517,IF($J$1="March",V518,IF($J$1="April",V519,IF($J$1="May",V520,IF($J$1="June",V521,IF($J$1="July",V522,IF($J$1="August",V523,IF($J$1="August",V523,IF($J$1="September",V524,IF($J$1="October",V525,IF($J$1="November",V526,IF($J$1="December",V527)))))))))))))</f>
        <v>0</v>
      </c>
      <c r="H521" s="70"/>
      <c r="I521" s="72">
        <v>20</v>
      </c>
      <c r="J521" s="73" t="s">
        <v>68</v>
      </c>
      <c r="K521" s="76">
        <f>K516/$K$2/8*I521</f>
        <v>3870.9677419354839</v>
      </c>
      <c r="L521" s="77"/>
      <c r="M521" s="53"/>
      <c r="N521" s="96"/>
      <c r="O521" s="97" t="s">
        <v>55</v>
      </c>
      <c r="P521" s="97"/>
      <c r="Q521" s="97"/>
      <c r="R521" s="97" t="str">
        <f t="shared" si="98"/>
        <v/>
      </c>
      <c r="S521" s="101"/>
      <c r="T521" s="97" t="s">
        <v>55</v>
      </c>
      <c r="U521" s="170" t="str">
        <f>IF($J$1="May","",Y520)</f>
        <v/>
      </c>
      <c r="V521" s="99"/>
      <c r="W521" s="170" t="str">
        <f t="shared" si="99"/>
        <v/>
      </c>
      <c r="X521" s="99"/>
      <c r="Y521" s="170" t="str">
        <f t="shared" si="100"/>
        <v/>
      </c>
      <c r="Z521" s="102"/>
      <c r="AA521" s="53"/>
    </row>
    <row r="522" spans="1:27" s="51" customFormat="1" ht="21" customHeight="1" x14ac:dyDescent="0.25">
      <c r="A522" s="52"/>
      <c r="B522" s="71" t="s">
        <v>6</v>
      </c>
      <c r="C522" s="62">
        <f>IF($J$1="January",P516,IF($J$1="February",P517,IF($J$1="March",P518,IF($J$1="April",P519,IF($J$1="May",P520,IF($J$1="June",P521,IF($J$1="July",P522,IF($J$1="August",P523,IF($J$1="August",P523,IF($J$1="September",P524,IF($J$1="October",P525,IF($J$1="November",P526,IF($J$1="December",P527)))))))))))))</f>
        <v>0</v>
      </c>
      <c r="D522" s="53"/>
      <c r="E522" s="53"/>
      <c r="F522" s="71" t="s">
        <v>71</v>
      </c>
      <c r="G522" s="187">
        <f>IF($J$1="January",W516,IF($J$1="February",W517,IF($J$1="March",W518,IF($J$1="April",W519,IF($J$1="May",W520,IF($J$1="June",W521,IF($J$1="July",W522,IF($J$1="August",W523,IF($J$1="August",W523,IF($J$1="September",W524,IF($J$1="October",W525,IF($J$1="November",W526,IF($J$1="December",W527)))))))))))))</f>
        <v>218200</v>
      </c>
      <c r="H522" s="70"/>
      <c r="I522" s="317" t="s">
        <v>75</v>
      </c>
      <c r="J522" s="318"/>
      <c r="K522" s="76">
        <f>K520+K521</f>
        <v>51870.967741935485</v>
      </c>
      <c r="L522" s="77"/>
      <c r="M522" s="53"/>
      <c r="N522" s="96"/>
      <c r="O522" s="97" t="s">
        <v>56</v>
      </c>
      <c r="P522" s="97"/>
      <c r="Q522" s="97"/>
      <c r="R522" s="97" t="str">
        <f t="shared" si="98"/>
        <v/>
      </c>
      <c r="S522" s="101"/>
      <c r="T522" s="97" t="s">
        <v>56</v>
      </c>
      <c r="U522" s="170" t="str">
        <f>IF($J$1="June","",Y521)</f>
        <v/>
      </c>
      <c r="V522" s="99"/>
      <c r="W522" s="170" t="str">
        <f t="shared" si="99"/>
        <v/>
      </c>
      <c r="X522" s="99"/>
      <c r="Y522" s="170" t="str">
        <f t="shared" si="100"/>
        <v/>
      </c>
      <c r="Z522" s="102"/>
      <c r="AA522" s="53"/>
    </row>
    <row r="523" spans="1:27" s="51" customFormat="1" ht="21" customHeight="1" x14ac:dyDescent="0.25">
      <c r="A523" s="52"/>
      <c r="B523" s="71" t="s">
        <v>5</v>
      </c>
      <c r="C523" s="62">
        <f>IF($J$1="January",Q516,IF($J$1="February",Q517,IF($J$1="March",Q518,IF($J$1="April",Q519,IF($J$1="May",Q520,IF($J$1="June",Q521,IF($J$1="July",Q522,IF($J$1="August",Q523,IF($J$1="August",Q523,IF($J$1="September",Q524,IF($J$1="October",Q525,IF($J$1="November",Q526,IF($J$1="December",Q527)))))))))))))</f>
        <v>0</v>
      </c>
      <c r="D523" s="53"/>
      <c r="E523" s="53"/>
      <c r="F523" s="71" t="s">
        <v>24</v>
      </c>
      <c r="G523" s="187">
        <f>IF($J$1="January",X516,IF($J$1="February",X517,IF($J$1="March",X518,IF($J$1="April",X519,IF($J$1="May",X520,IF($J$1="June",X521,IF($J$1="July",X522,IF($J$1="August",X523,IF($J$1="August",X523,IF($J$1="September",X524,IF($J$1="October",X525,IF($J$1="November",X526,IF($J$1="December",X527)))))))))))))</f>
        <v>0</v>
      </c>
      <c r="H523" s="70"/>
      <c r="I523" s="317" t="s">
        <v>76</v>
      </c>
      <c r="J523" s="318"/>
      <c r="K523" s="66">
        <f>G523</f>
        <v>0</v>
      </c>
      <c r="L523" s="78"/>
      <c r="M523" s="53"/>
      <c r="N523" s="96"/>
      <c r="O523" s="97" t="s">
        <v>57</v>
      </c>
      <c r="P523" s="97"/>
      <c r="Q523" s="97"/>
      <c r="R523" s="97" t="str">
        <f t="shared" si="98"/>
        <v/>
      </c>
      <c r="S523" s="101"/>
      <c r="T523" s="97" t="s">
        <v>57</v>
      </c>
      <c r="U523" s="170" t="str">
        <f>IF($J$1="July","",Y522)</f>
        <v/>
      </c>
      <c r="V523" s="99"/>
      <c r="W523" s="170" t="str">
        <f t="shared" si="99"/>
        <v/>
      </c>
      <c r="X523" s="99"/>
      <c r="Y523" s="170" t="str">
        <f t="shared" si="100"/>
        <v/>
      </c>
      <c r="Z523" s="102"/>
      <c r="AA523" s="53"/>
    </row>
    <row r="524" spans="1:27" s="51" customFormat="1" ht="21" customHeight="1" x14ac:dyDescent="0.25">
      <c r="A524" s="52"/>
      <c r="B524" s="79" t="s">
        <v>74</v>
      </c>
      <c r="C524" s="62" t="str">
        <f>IF($J$1="January",R516,IF($J$1="February",R517,IF($J$1="March",R518,IF($J$1="April",R519,IF($J$1="May",R520,IF($J$1="June",R521,IF($J$1="July",R522,IF($J$1="August",R523,IF($J$1="August",R523,IF($J$1="September",R524,IF($J$1="October",R525,IF($J$1="November",R526,IF($J$1="December",R527)))))))))))))</f>
        <v/>
      </c>
      <c r="D524" s="53"/>
      <c r="E524" s="53"/>
      <c r="F524" s="71" t="s">
        <v>73</v>
      </c>
      <c r="G524" s="187">
        <f>IF($J$1="January",Y516,IF($J$1="February",Y517,IF($J$1="March",Y518,IF($J$1="April",Y519,IF($J$1="May",Y520,IF($J$1="June",Y521,IF($J$1="July",Y522,IF($J$1="August",Y523,IF($J$1="August",Y523,IF($J$1="September",Y524,IF($J$1="October",Y525,IF($J$1="November",Y526,IF($J$1="December",Y527)))))))))))))</f>
        <v>218200</v>
      </c>
      <c r="H524" s="53"/>
      <c r="I524" s="319" t="s">
        <v>69</v>
      </c>
      <c r="J524" s="320"/>
      <c r="K524" s="80">
        <f>K522-K523</f>
        <v>51870.967741935485</v>
      </c>
      <c r="L524" s="81"/>
      <c r="M524" s="53"/>
      <c r="N524" s="96"/>
      <c r="O524" s="97" t="s">
        <v>62</v>
      </c>
      <c r="P524" s="97"/>
      <c r="Q524" s="97"/>
      <c r="R524" s="97" t="str">
        <f t="shared" si="98"/>
        <v/>
      </c>
      <c r="S524" s="101"/>
      <c r="T524" s="97" t="s">
        <v>62</v>
      </c>
      <c r="U524" s="170" t="str">
        <f>IF($J$1="August","",Y523)</f>
        <v/>
      </c>
      <c r="V524" s="99"/>
      <c r="W524" s="170" t="str">
        <f t="shared" si="99"/>
        <v/>
      </c>
      <c r="X524" s="99"/>
      <c r="Y524" s="170" t="str">
        <f t="shared" si="100"/>
        <v/>
      </c>
      <c r="Z524" s="102"/>
      <c r="AA524" s="53"/>
    </row>
    <row r="525" spans="1:27" s="51" customFormat="1" ht="21" customHeight="1" x14ac:dyDescent="0.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69"/>
      <c r="M525" s="53"/>
      <c r="N525" s="96"/>
      <c r="O525" s="97" t="s">
        <v>58</v>
      </c>
      <c r="P525" s="97"/>
      <c r="Q525" s="97"/>
      <c r="R525" s="97" t="str">
        <f t="shared" si="98"/>
        <v/>
      </c>
      <c r="S525" s="101"/>
      <c r="T525" s="97" t="s">
        <v>58</v>
      </c>
      <c r="U525" s="170" t="str">
        <f>IF($J$1="September","",Y524)</f>
        <v/>
      </c>
      <c r="V525" s="99"/>
      <c r="W525" s="170" t="str">
        <f t="shared" si="99"/>
        <v/>
      </c>
      <c r="X525" s="99"/>
      <c r="Y525" s="170" t="str">
        <f t="shared" si="100"/>
        <v/>
      </c>
      <c r="Z525" s="102"/>
      <c r="AA525" s="53"/>
    </row>
    <row r="526" spans="1:27" s="51" customFormat="1" ht="21" customHeight="1" x14ac:dyDescent="0.25">
      <c r="A526" s="52"/>
      <c r="B526" s="308" t="s">
        <v>104</v>
      </c>
      <c r="C526" s="308"/>
      <c r="D526" s="308"/>
      <c r="E526" s="308"/>
      <c r="F526" s="308"/>
      <c r="G526" s="308"/>
      <c r="H526" s="308"/>
      <c r="I526" s="308"/>
      <c r="J526" s="308"/>
      <c r="K526" s="308"/>
      <c r="L526" s="69"/>
      <c r="M526" s="53"/>
      <c r="N526" s="96"/>
      <c r="O526" s="97" t="s">
        <v>63</v>
      </c>
      <c r="P526" s="97"/>
      <c r="Q526" s="97"/>
      <c r="R526" s="97" t="str">
        <f t="shared" si="98"/>
        <v/>
      </c>
      <c r="S526" s="101"/>
      <c r="T526" s="97" t="s">
        <v>63</v>
      </c>
      <c r="U526" s="170" t="str">
        <f>IF($J$1="October","",Y525)</f>
        <v/>
      </c>
      <c r="V526" s="99"/>
      <c r="W526" s="170" t="str">
        <f t="shared" si="99"/>
        <v/>
      </c>
      <c r="X526" s="99"/>
      <c r="Y526" s="170" t="str">
        <f t="shared" si="100"/>
        <v/>
      </c>
      <c r="Z526" s="102"/>
      <c r="AA526" s="53"/>
    </row>
    <row r="527" spans="1:27" s="51" customFormat="1" ht="21" customHeight="1" x14ac:dyDescent="0.25">
      <c r="A527" s="52"/>
      <c r="B527" s="308"/>
      <c r="C527" s="308"/>
      <c r="D527" s="308"/>
      <c r="E527" s="308"/>
      <c r="F527" s="308"/>
      <c r="G527" s="308"/>
      <c r="H527" s="308"/>
      <c r="I527" s="308"/>
      <c r="J527" s="308"/>
      <c r="K527" s="308"/>
      <c r="L527" s="69"/>
      <c r="M527" s="53"/>
      <c r="N527" s="96"/>
      <c r="O527" s="97" t="s">
        <v>64</v>
      </c>
      <c r="P527" s="97"/>
      <c r="Q527" s="97"/>
      <c r="R527" s="97" t="str">
        <f t="shared" si="98"/>
        <v/>
      </c>
      <c r="S527" s="101"/>
      <c r="T527" s="97" t="s">
        <v>64</v>
      </c>
      <c r="U527" s="170" t="str">
        <f>IF($J$1="November","",Y526)</f>
        <v/>
      </c>
      <c r="V527" s="99"/>
      <c r="W527" s="170" t="str">
        <f t="shared" si="99"/>
        <v/>
      </c>
      <c r="X527" s="99"/>
      <c r="Y527" s="170" t="str">
        <f t="shared" si="100"/>
        <v/>
      </c>
      <c r="Z527" s="102"/>
      <c r="AA527" s="53"/>
    </row>
    <row r="528" spans="1:27" s="51" customFormat="1" ht="21" customHeight="1" thickBot="1" x14ac:dyDescent="0.3">
      <c r="A528" s="82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4"/>
      <c r="N528" s="103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5"/>
    </row>
    <row r="529" spans="1:27" s="51" customFormat="1" ht="21" hidden="1" customHeight="1" x14ac:dyDescent="0.25">
      <c r="A529" s="351" t="s">
        <v>46</v>
      </c>
      <c r="B529" s="352"/>
      <c r="C529" s="352"/>
      <c r="D529" s="352"/>
      <c r="E529" s="352"/>
      <c r="F529" s="352"/>
      <c r="G529" s="352"/>
      <c r="H529" s="352"/>
      <c r="I529" s="352"/>
      <c r="J529" s="352"/>
      <c r="K529" s="352"/>
      <c r="L529" s="353"/>
      <c r="M529" s="50"/>
      <c r="N529" s="89"/>
      <c r="O529" s="309" t="s">
        <v>48</v>
      </c>
      <c r="P529" s="310"/>
      <c r="Q529" s="310"/>
      <c r="R529" s="311"/>
      <c r="S529" s="90"/>
      <c r="T529" s="309" t="s">
        <v>49</v>
      </c>
      <c r="U529" s="310"/>
      <c r="V529" s="310"/>
      <c r="W529" s="310"/>
      <c r="X529" s="310"/>
      <c r="Y529" s="311"/>
      <c r="Z529" s="91"/>
      <c r="AA529" s="50"/>
    </row>
    <row r="530" spans="1:27" s="51" customFormat="1" ht="21" hidden="1" customHeight="1" x14ac:dyDescent="0.25">
      <c r="A530" s="52"/>
      <c r="B530" s="53"/>
      <c r="C530" s="312" t="s">
        <v>102</v>
      </c>
      <c r="D530" s="312"/>
      <c r="E530" s="312"/>
      <c r="F530" s="312"/>
      <c r="G530" s="54" t="str">
        <f>$J$1</f>
        <v>March</v>
      </c>
      <c r="H530" s="313">
        <f>$K$1</f>
        <v>2020</v>
      </c>
      <c r="I530" s="313"/>
      <c r="J530" s="53"/>
      <c r="K530" s="55"/>
      <c r="L530" s="56"/>
      <c r="M530" s="55"/>
      <c r="N530" s="92"/>
      <c r="O530" s="93" t="s">
        <v>59</v>
      </c>
      <c r="P530" s="93" t="s">
        <v>6</v>
      </c>
      <c r="Q530" s="93" t="s">
        <v>5</v>
      </c>
      <c r="R530" s="93" t="s">
        <v>60</v>
      </c>
      <c r="S530" s="94"/>
      <c r="T530" s="93" t="s">
        <v>59</v>
      </c>
      <c r="U530" s="93" t="s">
        <v>61</v>
      </c>
      <c r="V530" s="93" t="s">
        <v>23</v>
      </c>
      <c r="W530" s="93" t="s">
        <v>22</v>
      </c>
      <c r="X530" s="93" t="s">
        <v>24</v>
      </c>
      <c r="Y530" s="93" t="s">
        <v>65</v>
      </c>
      <c r="Z530" s="95"/>
      <c r="AA530" s="55"/>
    </row>
    <row r="531" spans="1:27" s="51" customFormat="1" ht="21" hidden="1" customHeight="1" x14ac:dyDescent="0.25">
      <c r="A531" s="52"/>
      <c r="B531" s="53"/>
      <c r="C531" s="53"/>
      <c r="D531" s="58"/>
      <c r="E531" s="58"/>
      <c r="F531" s="58"/>
      <c r="G531" s="58"/>
      <c r="H531" s="58"/>
      <c r="I531" s="53"/>
      <c r="J531" s="59" t="s">
        <v>1</v>
      </c>
      <c r="K531" s="60"/>
      <c r="L531" s="61"/>
      <c r="M531" s="53"/>
      <c r="N531" s="96"/>
      <c r="O531" s="97" t="s">
        <v>51</v>
      </c>
      <c r="P531" s="97"/>
      <c r="Q531" s="97"/>
      <c r="R531" s="97">
        <v>0</v>
      </c>
      <c r="S531" s="98"/>
      <c r="T531" s="97" t="s">
        <v>51</v>
      </c>
      <c r="U531" s="99"/>
      <c r="V531" s="99"/>
      <c r="W531" s="99">
        <f>V531+U531</f>
        <v>0</v>
      </c>
      <c r="X531" s="99"/>
      <c r="Y531" s="99">
        <f>W531-X531</f>
        <v>0</v>
      </c>
      <c r="Z531" s="95"/>
      <c r="AA531" s="53"/>
    </row>
    <row r="532" spans="1:27" s="51" customFormat="1" ht="21" hidden="1" customHeight="1" x14ac:dyDescent="0.25">
      <c r="A532" s="52"/>
      <c r="B532" s="53" t="s">
        <v>0</v>
      </c>
      <c r="C532" s="63"/>
      <c r="D532" s="53"/>
      <c r="E532" s="53"/>
      <c r="F532" s="53"/>
      <c r="G532" s="53"/>
      <c r="H532" s="64"/>
      <c r="I532" s="58"/>
      <c r="J532" s="53"/>
      <c r="K532" s="53"/>
      <c r="L532" s="65"/>
      <c r="M532" s="50"/>
      <c r="N532" s="100"/>
      <c r="O532" s="97" t="s">
        <v>77</v>
      </c>
      <c r="P532" s="97"/>
      <c r="Q532" s="97"/>
      <c r="R532" s="97">
        <v>0</v>
      </c>
      <c r="S532" s="101"/>
      <c r="T532" s="97" t="s">
        <v>77</v>
      </c>
      <c r="U532" s="170">
        <f>Y531</f>
        <v>0</v>
      </c>
      <c r="V532" s="99"/>
      <c r="W532" s="170">
        <f>IF(U532="","",U532+V532)</f>
        <v>0</v>
      </c>
      <c r="X532" s="99"/>
      <c r="Y532" s="170">
        <f>IF(W532="","",W532-X532)</f>
        <v>0</v>
      </c>
      <c r="Z532" s="102"/>
      <c r="AA532" s="50"/>
    </row>
    <row r="533" spans="1:27" s="51" customFormat="1" ht="21" hidden="1" customHeight="1" x14ac:dyDescent="0.25">
      <c r="A533" s="52"/>
      <c r="B533" s="67" t="s">
        <v>47</v>
      </c>
      <c r="C533" s="85"/>
      <c r="D533" s="53"/>
      <c r="E533" s="53"/>
      <c r="F533" s="314" t="s">
        <v>49</v>
      </c>
      <c r="G533" s="314"/>
      <c r="H533" s="53"/>
      <c r="I533" s="314" t="s">
        <v>50</v>
      </c>
      <c r="J533" s="314"/>
      <c r="K533" s="314"/>
      <c r="L533" s="69"/>
      <c r="M533" s="53"/>
      <c r="N533" s="96"/>
      <c r="O533" s="97" t="s">
        <v>52</v>
      </c>
      <c r="P533" s="97"/>
      <c r="Q533" s="97"/>
      <c r="R533" s="97">
        <v>0</v>
      </c>
      <c r="S533" s="101"/>
      <c r="T533" s="97" t="s">
        <v>52</v>
      </c>
      <c r="U533" s="170"/>
      <c r="V533" s="99"/>
      <c r="W533" s="170" t="str">
        <f t="shared" ref="W533:W542" si="101">IF(U533="","",U533+V533)</f>
        <v/>
      </c>
      <c r="X533" s="99"/>
      <c r="Y533" s="170" t="str">
        <f t="shared" ref="Y533:Y542" si="102">IF(W533="","",W533-X533)</f>
        <v/>
      </c>
      <c r="Z533" s="102"/>
      <c r="AA533" s="53"/>
    </row>
    <row r="534" spans="1:27" s="51" customFormat="1" ht="21" hidden="1" customHeight="1" x14ac:dyDescent="0.25">
      <c r="A534" s="52"/>
      <c r="B534" s="53"/>
      <c r="C534" s="53"/>
      <c r="D534" s="53"/>
      <c r="E534" s="53"/>
      <c r="F534" s="53"/>
      <c r="G534" s="53"/>
      <c r="H534" s="70"/>
      <c r="L534" s="57"/>
      <c r="M534" s="53"/>
      <c r="N534" s="96"/>
      <c r="O534" s="97" t="s">
        <v>53</v>
      </c>
      <c r="P534" s="97"/>
      <c r="Q534" s="97"/>
      <c r="R534" s="97">
        <v>0</v>
      </c>
      <c r="S534" s="101"/>
      <c r="T534" s="97" t="s">
        <v>53</v>
      </c>
      <c r="U534" s="170"/>
      <c r="V534" s="99"/>
      <c r="W534" s="170" t="str">
        <f t="shared" si="101"/>
        <v/>
      </c>
      <c r="X534" s="99"/>
      <c r="Y534" s="170" t="str">
        <f t="shared" si="102"/>
        <v/>
      </c>
      <c r="Z534" s="102"/>
      <c r="AA534" s="53"/>
    </row>
    <row r="535" spans="1:27" s="51" customFormat="1" ht="21" hidden="1" customHeight="1" x14ac:dyDescent="0.25">
      <c r="A535" s="52"/>
      <c r="B535" s="315" t="s">
        <v>48</v>
      </c>
      <c r="C535" s="316"/>
      <c r="D535" s="53"/>
      <c r="E535" s="53"/>
      <c r="F535" s="71" t="s">
        <v>70</v>
      </c>
      <c r="G535" s="66">
        <f>IF($J$1="January",U531,IF($J$1="February",U532,IF($J$1="March",U533,IF($J$1="April",U534,IF($J$1="May",U535,IF($J$1="June",U536,IF($J$1="July",U537,IF($J$1="August",U538,IF($J$1="August",U538,IF($J$1="September",U539,IF($J$1="October",U540,IF($J$1="November",U541,IF($J$1="December",U542)))))))))))))</f>
        <v>0</v>
      </c>
      <c r="H535" s="70"/>
      <c r="I535" s="72"/>
      <c r="J535" s="73" t="s">
        <v>67</v>
      </c>
      <c r="K535" s="74">
        <f>K531/$K$2*I535</f>
        <v>0</v>
      </c>
      <c r="L535" s="75"/>
      <c r="M535" s="53"/>
      <c r="N535" s="96"/>
      <c r="O535" s="97" t="s">
        <v>54</v>
      </c>
      <c r="P535" s="97"/>
      <c r="Q535" s="97"/>
      <c r="R535" s="97">
        <v>0</v>
      </c>
      <c r="S535" s="101"/>
      <c r="T535" s="97" t="s">
        <v>54</v>
      </c>
      <c r="U535" s="170"/>
      <c r="V535" s="99"/>
      <c r="W535" s="170" t="str">
        <f t="shared" si="101"/>
        <v/>
      </c>
      <c r="X535" s="99"/>
      <c r="Y535" s="170" t="str">
        <f t="shared" si="102"/>
        <v/>
      </c>
      <c r="Z535" s="102"/>
      <c r="AA535" s="53"/>
    </row>
    <row r="536" spans="1:27" s="51" customFormat="1" ht="21" hidden="1" customHeight="1" x14ac:dyDescent="0.25">
      <c r="A536" s="52"/>
      <c r="B536" s="62"/>
      <c r="C536" s="62"/>
      <c r="D536" s="53"/>
      <c r="E536" s="53"/>
      <c r="F536" s="71" t="s">
        <v>23</v>
      </c>
      <c r="G536" s="66">
        <f>IF($J$1="January",V531,IF($J$1="February",V532,IF($J$1="March",V533,IF($J$1="April",V534,IF($J$1="May",V535,IF($J$1="June",V536,IF($J$1="July",V537,IF($J$1="August",V538,IF($J$1="August",V538,IF($J$1="September",V539,IF($J$1="October",V540,IF($J$1="November",V541,IF($J$1="December",V542)))))))))))))</f>
        <v>0</v>
      </c>
      <c r="H536" s="70"/>
      <c r="I536" s="115"/>
      <c r="J536" s="73" t="s">
        <v>68</v>
      </c>
      <c r="K536" s="76">
        <f>K531/$K$2/8*I536</f>
        <v>0</v>
      </c>
      <c r="L536" s="77"/>
      <c r="M536" s="53"/>
      <c r="N536" s="96"/>
      <c r="O536" s="97" t="s">
        <v>55</v>
      </c>
      <c r="P536" s="97"/>
      <c r="Q536" s="97"/>
      <c r="R536" s="97"/>
      <c r="S536" s="101"/>
      <c r="T536" s="97" t="s">
        <v>55</v>
      </c>
      <c r="U536" s="170"/>
      <c r="V536" s="99"/>
      <c r="W536" s="170" t="str">
        <f t="shared" si="101"/>
        <v/>
      </c>
      <c r="X536" s="99"/>
      <c r="Y536" s="170" t="str">
        <f t="shared" si="102"/>
        <v/>
      </c>
      <c r="Z536" s="102"/>
      <c r="AA536" s="53"/>
    </row>
    <row r="537" spans="1:27" s="51" customFormat="1" ht="21" hidden="1" customHeight="1" x14ac:dyDescent="0.25">
      <c r="A537" s="52"/>
      <c r="B537" s="71" t="s">
        <v>6</v>
      </c>
      <c r="C537" s="62">
        <f>IF($J$1="January",P531,IF($J$1="February",P532,IF($J$1="March",P533,IF($J$1="April",P534,IF($J$1="May",P535,IF($J$1="June",P536,IF($J$1="July",P537,IF($J$1="August",P538,IF($J$1="August",P538,IF($J$1="September",P539,IF($J$1="October",P540,IF($J$1="November",P541,IF($J$1="December",P542)))))))))))))</f>
        <v>0</v>
      </c>
      <c r="D537" s="53"/>
      <c r="E537" s="53"/>
      <c r="F537" s="71" t="s">
        <v>71</v>
      </c>
      <c r="G537" s="66" t="str">
        <f>IF($J$1="January",W531,IF($J$1="February",W532,IF($J$1="March",W533,IF($J$1="April",W534,IF($J$1="May",W535,IF($J$1="June",W536,IF($J$1="July",W537,IF($J$1="August",W538,IF($J$1="August",W538,IF($J$1="September",W539,IF($J$1="October",W540,IF($J$1="November",W541,IF($J$1="December",W542)))))))))))))</f>
        <v/>
      </c>
      <c r="H537" s="70"/>
      <c r="I537" s="317" t="s">
        <v>75</v>
      </c>
      <c r="J537" s="318"/>
      <c r="K537" s="76">
        <f>K535+K536</f>
        <v>0</v>
      </c>
      <c r="L537" s="77"/>
      <c r="M537" s="53"/>
      <c r="N537" s="96"/>
      <c r="O537" s="97" t="s">
        <v>56</v>
      </c>
      <c r="P537" s="97"/>
      <c r="Q537" s="97"/>
      <c r="R537" s="97">
        <v>0</v>
      </c>
      <c r="S537" s="101"/>
      <c r="T537" s="97" t="s">
        <v>56</v>
      </c>
      <c r="U537" s="170"/>
      <c r="V537" s="99"/>
      <c r="W537" s="170" t="str">
        <f t="shared" si="101"/>
        <v/>
      </c>
      <c r="X537" s="99"/>
      <c r="Y537" s="170" t="str">
        <f t="shared" si="102"/>
        <v/>
      </c>
      <c r="Z537" s="102"/>
      <c r="AA537" s="53"/>
    </row>
    <row r="538" spans="1:27" s="51" customFormat="1" ht="21" hidden="1" customHeight="1" x14ac:dyDescent="0.25">
      <c r="A538" s="52"/>
      <c r="B538" s="71" t="s">
        <v>5</v>
      </c>
      <c r="C538" s="62">
        <f>IF($J$1="January",Q531,IF($J$1="February",Q532,IF($J$1="March",Q533,IF($J$1="April",Q534,IF($J$1="May",Q535,IF($J$1="June",Q536,IF($J$1="July",Q537,IF($J$1="August",Q538,IF($J$1="August",Q538,IF($J$1="September",Q539,IF($J$1="October",Q540,IF($J$1="November",Q541,IF($J$1="December",Q542)))))))))))))</f>
        <v>0</v>
      </c>
      <c r="D538" s="53"/>
      <c r="E538" s="53"/>
      <c r="F538" s="71" t="s">
        <v>24</v>
      </c>
      <c r="G538" s="66">
        <f>IF($J$1="January",X531,IF($J$1="February",X532,IF($J$1="March",X533,IF($J$1="April",X534,IF($J$1="May",X535,IF($J$1="June",X536,IF($J$1="July",X537,IF($J$1="August",X538,IF($J$1="August",X538,IF($J$1="September",X539,IF($J$1="October",X540,IF($J$1="November",X541,IF($J$1="December",X542)))))))))))))</f>
        <v>0</v>
      </c>
      <c r="H538" s="70"/>
      <c r="I538" s="317" t="s">
        <v>76</v>
      </c>
      <c r="J538" s="318"/>
      <c r="K538" s="66">
        <f>G538</f>
        <v>0</v>
      </c>
      <c r="L538" s="78"/>
      <c r="M538" s="53"/>
      <c r="N538" s="96"/>
      <c r="O538" s="97" t="s">
        <v>57</v>
      </c>
      <c r="P538" s="97"/>
      <c r="Q538" s="97"/>
      <c r="R538" s="97">
        <v>0</v>
      </c>
      <c r="S538" s="101"/>
      <c r="T538" s="97" t="s">
        <v>57</v>
      </c>
      <c r="U538" s="170"/>
      <c r="V538" s="99"/>
      <c r="W538" s="170" t="str">
        <f t="shared" si="101"/>
        <v/>
      </c>
      <c r="X538" s="99"/>
      <c r="Y538" s="170" t="str">
        <f t="shared" si="102"/>
        <v/>
      </c>
      <c r="Z538" s="102"/>
      <c r="AA538" s="53"/>
    </row>
    <row r="539" spans="1:27" s="51" customFormat="1" ht="21" hidden="1" customHeight="1" x14ac:dyDescent="0.25">
      <c r="A539" s="52"/>
      <c r="B539" s="79" t="s">
        <v>74</v>
      </c>
      <c r="C539" s="62">
        <f>IF($J$1="January",R531,IF($J$1="February",R532,IF($J$1="March",R533,IF($J$1="April",R534,IF($J$1="May",R535,IF($J$1="June",R536,IF($J$1="July",R537,IF($J$1="August",R538,IF($J$1="August",R538,IF($J$1="September",R539,IF($J$1="October",R540,IF($J$1="November",R541,IF($J$1="December",R542)))))))))))))</f>
        <v>0</v>
      </c>
      <c r="D539" s="53"/>
      <c r="E539" s="53"/>
      <c r="F539" s="71" t="s">
        <v>73</v>
      </c>
      <c r="G539" s="66" t="str">
        <f>IF($J$1="January",Y531,IF($J$1="February",Y532,IF($J$1="March",Y533,IF($J$1="April",Y534,IF($J$1="May",Y535,IF($J$1="June",Y536,IF($J$1="July",Y537,IF($J$1="August",Y538,IF($J$1="August",Y538,IF($J$1="September",Y539,IF($J$1="October",Y540,IF($J$1="November",Y541,IF($J$1="December",Y542)))))))))))))</f>
        <v/>
      </c>
      <c r="H539" s="53"/>
      <c r="I539" s="319" t="s">
        <v>69</v>
      </c>
      <c r="J539" s="320"/>
      <c r="K539" s="80"/>
      <c r="L539" s="81"/>
      <c r="M539" s="53"/>
      <c r="N539" s="96"/>
      <c r="O539" s="97" t="s">
        <v>62</v>
      </c>
      <c r="P539" s="97"/>
      <c r="Q539" s="97"/>
      <c r="R539" s="97">
        <v>0</v>
      </c>
      <c r="S539" s="101"/>
      <c r="T539" s="97" t="s">
        <v>62</v>
      </c>
      <c r="U539" s="170"/>
      <c r="V539" s="99"/>
      <c r="W539" s="170" t="str">
        <f t="shared" si="101"/>
        <v/>
      </c>
      <c r="X539" s="99"/>
      <c r="Y539" s="170" t="str">
        <f t="shared" si="102"/>
        <v/>
      </c>
      <c r="Z539" s="102"/>
      <c r="AA539" s="53"/>
    </row>
    <row r="540" spans="1:27" s="51" customFormat="1" ht="21" hidden="1" customHeight="1" x14ac:dyDescent="0.25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184"/>
      <c r="L540" s="69"/>
      <c r="M540" s="53"/>
      <c r="N540" s="96"/>
      <c r="O540" s="97" t="s">
        <v>58</v>
      </c>
      <c r="P540" s="97"/>
      <c r="Q540" s="97"/>
      <c r="R540" s="97">
        <v>0</v>
      </c>
      <c r="S540" s="101"/>
      <c r="T540" s="97" t="s">
        <v>58</v>
      </c>
      <c r="U540" s="170"/>
      <c r="V540" s="99"/>
      <c r="W540" s="170" t="str">
        <f t="shared" si="101"/>
        <v/>
      </c>
      <c r="X540" s="99"/>
      <c r="Y540" s="170" t="str">
        <f t="shared" si="102"/>
        <v/>
      </c>
      <c r="Z540" s="102"/>
      <c r="AA540" s="53"/>
    </row>
    <row r="541" spans="1:27" s="51" customFormat="1" ht="21" hidden="1" customHeight="1" x14ac:dyDescent="0.25">
      <c r="A541" s="52"/>
      <c r="B541" s="308" t="s">
        <v>104</v>
      </c>
      <c r="C541" s="308"/>
      <c r="D541" s="308"/>
      <c r="E541" s="308"/>
      <c r="F541" s="308"/>
      <c r="G541" s="308"/>
      <c r="H541" s="308"/>
      <c r="I541" s="308"/>
      <c r="J541" s="308"/>
      <c r="K541" s="308"/>
      <c r="L541" s="69"/>
      <c r="M541" s="53"/>
      <c r="N541" s="96"/>
      <c r="O541" s="97" t="s">
        <v>63</v>
      </c>
      <c r="P541" s="97"/>
      <c r="Q541" s="97"/>
      <c r="R541" s="97" t="str">
        <f t="shared" ref="R541" si="103">IF(Q541="","",R540-Q541)</f>
        <v/>
      </c>
      <c r="S541" s="101"/>
      <c r="T541" s="97" t="s">
        <v>63</v>
      </c>
      <c r="U541" s="170"/>
      <c r="V541" s="99"/>
      <c r="W541" s="170" t="str">
        <f t="shared" si="101"/>
        <v/>
      </c>
      <c r="X541" s="99"/>
      <c r="Y541" s="170" t="str">
        <f t="shared" si="102"/>
        <v/>
      </c>
      <c r="Z541" s="102"/>
      <c r="AA541" s="53"/>
    </row>
    <row r="542" spans="1:27" s="51" customFormat="1" ht="21" hidden="1" customHeight="1" x14ac:dyDescent="0.25">
      <c r="A542" s="52"/>
      <c r="B542" s="308"/>
      <c r="C542" s="308"/>
      <c r="D542" s="308"/>
      <c r="E542" s="308"/>
      <c r="F542" s="308"/>
      <c r="G542" s="308"/>
      <c r="H542" s="308"/>
      <c r="I542" s="308"/>
      <c r="J542" s="308"/>
      <c r="K542" s="308"/>
      <c r="L542" s="69"/>
      <c r="M542" s="53"/>
      <c r="N542" s="96"/>
      <c r="O542" s="97" t="s">
        <v>64</v>
      </c>
      <c r="P542" s="97"/>
      <c r="Q542" s="97"/>
      <c r="R542" s="97">
        <v>0</v>
      </c>
      <c r="S542" s="101"/>
      <c r="T542" s="97" t="s">
        <v>64</v>
      </c>
      <c r="U542" s="170"/>
      <c r="V542" s="99"/>
      <c r="W542" s="170" t="str">
        <f t="shared" si="101"/>
        <v/>
      </c>
      <c r="X542" s="99"/>
      <c r="Y542" s="170" t="str">
        <f t="shared" si="102"/>
        <v/>
      </c>
      <c r="Z542" s="102"/>
      <c r="AA542" s="53"/>
    </row>
    <row r="543" spans="1:27" s="51" customFormat="1" ht="21" hidden="1" customHeight="1" thickBot="1" x14ac:dyDescent="0.3">
      <c r="A543" s="82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4"/>
      <c r="N543" s="103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5"/>
    </row>
    <row r="544" spans="1:27" s="53" customFormat="1" ht="21" customHeight="1" thickBot="1" x14ac:dyDescent="0.3"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</row>
    <row r="545" spans="1:27" s="51" customFormat="1" ht="21" customHeight="1" x14ac:dyDescent="0.25">
      <c r="A545" s="369" t="s">
        <v>46</v>
      </c>
      <c r="B545" s="370"/>
      <c r="C545" s="370"/>
      <c r="D545" s="370"/>
      <c r="E545" s="370"/>
      <c r="F545" s="370"/>
      <c r="G545" s="370"/>
      <c r="H545" s="370"/>
      <c r="I545" s="370"/>
      <c r="J545" s="370"/>
      <c r="K545" s="370"/>
      <c r="L545" s="371"/>
      <c r="M545" s="50"/>
      <c r="N545" s="89"/>
      <c r="O545" s="309" t="s">
        <v>48</v>
      </c>
      <c r="P545" s="310"/>
      <c r="Q545" s="310"/>
      <c r="R545" s="311"/>
      <c r="S545" s="90"/>
      <c r="T545" s="309" t="s">
        <v>49</v>
      </c>
      <c r="U545" s="310"/>
      <c r="V545" s="310"/>
      <c r="W545" s="310"/>
      <c r="X545" s="310"/>
      <c r="Y545" s="311"/>
      <c r="Z545" s="91"/>
      <c r="AA545" s="50"/>
    </row>
    <row r="546" spans="1:27" s="51" customFormat="1" ht="21" customHeight="1" x14ac:dyDescent="0.25">
      <c r="A546" s="52"/>
      <c r="B546" s="53"/>
      <c r="C546" s="312" t="s">
        <v>102</v>
      </c>
      <c r="D546" s="312"/>
      <c r="E546" s="312"/>
      <c r="F546" s="312"/>
      <c r="G546" s="54" t="str">
        <f>$J$1</f>
        <v>March</v>
      </c>
      <c r="H546" s="313">
        <f>$K$1</f>
        <v>2020</v>
      </c>
      <c r="I546" s="313"/>
      <c r="J546" s="53"/>
      <c r="K546" s="55"/>
      <c r="L546" s="56"/>
      <c r="M546" s="55"/>
      <c r="N546" s="92"/>
      <c r="O546" s="93" t="s">
        <v>59</v>
      </c>
      <c r="P546" s="93" t="s">
        <v>6</v>
      </c>
      <c r="Q546" s="93" t="s">
        <v>5</v>
      </c>
      <c r="R546" s="93" t="s">
        <v>60</v>
      </c>
      <c r="S546" s="94"/>
      <c r="T546" s="93" t="s">
        <v>59</v>
      </c>
      <c r="U546" s="93" t="s">
        <v>61</v>
      </c>
      <c r="V546" s="93" t="s">
        <v>23</v>
      </c>
      <c r="W546" s="93" t="s">
        <v>22</v>
      </c>
      <c r="X546" s="93" t="s">
        <v>24</v>
      </c>
      <c r="Y546" s="93" t="s">
        <v>65</v>
      </c>
      <c r="Z546" s="95"/>
      <c r="AA546" s="55"/>
    </row>
    <row r="547" spans="1:27" s="51" customFormat="1" ht="21" customHeight="1" x14ac:dyDescent="0.25">
      <c r="A547" s="52"/>
      <c r="B547" s="53"/>
      <c r="C547" s="53"/>
      <c r="D547" s="58"/>
      <c r="E547" s="58"/>
      <c r="F547" s="58"/>
      <c r="G547" s="58"/>
      <c r="H547" s="58"/>
      <c r="I547" s="53"/>
      <c r="J547" s="59" t="s">
        <v>1</v>
      </c>
      <c r="K547" s="60">
        <v>19000</v>
      </c>
      <c r="L547" s="61"/>
      <c r="M547" s="53"/>
      <c r="N547" s="96"/>
      <c r="O547" s="97" t="s">
        <v>51</v>
      </c>
      <c r="P547" s="97">
        <v>30</v>
      </c>
      <c r="Q547" s="97">
        <v>1</v>
      </c>
      <c r="R547" s="97">
        <f>15-Q547</f>
        <v>14</v>
      </c>
      <c r="S547" s="98"/>
      <c r="T547" s="97" t="s">
        <v>51</v>
      </c>
      <c r="U547" s="99"/>
      <c r="V547" s="99">
        <f>5000+1000</f>
        <v>6000</v>
      </c>
      <c r="W547" s="99">
        <f>V547+U547</f>
        <v>6000</v>
      </c>
      <c r="X547" s="99">
        <v>6000</v>
      </c>
      <c r="Y547" s="99">
        <f>W547-X547</f>
        <v>0</v>
      </c>
      <c r="Z547" s="95"/>
      <c r="AA547" s="53"/>
    </row>
    <row r="548" spans="1:27" s="51" customFormat="1" ht="21" customHeight="1" x14ac:dyDescent="0.25">
      <c r="A548" s="52"/>
      <c r="B548" s="53" t="s">
        <v>0</v>
      </c>
      <c r="C548" s="63" t="s">
        <v>17</v>
      </c>
      <c r="D548" s="53"/>
      <c r="E548" s="53"/>
      <c r="F548" s="53"/>
      <c r="G548" s="53"/>
      <c r="H548" s="64"/>
      <c r="I548" s="58"/>
      <c r="J548" s="53"/>
      <c r="K548" s="53"/>
      <c r="L548" s="65"/>
      <c r="M548" s="50"/>
      <c r="N548" s="100"/>
      <c r="O548" s="97" t="s">
        <v>77</v>
      </c>
      <c r="P548" s="97">
        <v>29</v>
      </c>
      <c r="Q548" s="97">
        <v>0</v>
      </c>
      <c r="R548" s="97">
        <f>IF(Q548="","",R547-Q548)</f>
        <v>14</v>
      </c>
      <c r="S548" s="101"/>
      <c r="T548" s="97" t="s">
        <v>77</v>
      </c>
      <c r="U548" s="170">
        <f>IF($J$1="January","",Y547)</f>
        <v>0</v>
      </c>
      <c r="V548" s="99"/>
      <c r="W548" s="170">
        <f>IF(U548="","",U548+V548)</f>
        <v>0</v>
      </c>
      <c r="X548" s="99"/>
      <c r="Y548" s="170">
        <f>IF(W548="","",W548-X548)</f>
        <v>0</v>
      </c>
      <c r="Z548" s="102"/>
      <c r="AA548" s="50"/>
    </row>
    <row r="549" spans="1:27" s="51" customFormat="1" ht="21" customHeight="1" x14ac:dyDescent="0.25">
      <c r="A549" s="52"/>
      <c r="B549" s="67" t="s">
        <v>47</v>
      </c>
      <c r="C549" s="68"/>
      <c r="D549" s="53"/>
      <c r="E549" s="53"/>
      <c r="F549" s="314" t="s">
        <v>49</v>
      </c>
      <c r="G549" s="314"/>
      <c r="H549" s="53"/>
      <c r="I549" s="314" t="s">
        <v>50</v>
      </c>
      <c r="J549" s="314"/>
      <c r="K549" s="314"/>
      <c r="L549" s="69"/>
      <c r="M549" s="53"/>
      <c r="N549" s="96"/>
      <c r="O549" s="97" t="s">
        <v>52</v>
      </c>
      <c r="P549" s="97"/>
      <c r="Q549" s="97"/>
      <c r="R549" s="97" t="str">
        <f t="shared" ref="R549:R552" si="104">IF(Q549="","",R548-Q549)</f>
        <v/>
      </c>
      <c r="S549" s="101"/>
      <c r="T549" s="97" t="s">
        <v>52</v>
      </c>
      <c r="U549" s="170">
        <f>IF($J$1="February","",Y548)</f>
        <v>0</v>
      </c>
      <c r="V549" s="99"/>
      <c r="W549" s="170">
        <f t="shared" ref="W549:W558" si="105">IF(U549="","",U549+V549)</f>
        <v>0</v>
      </c>
      <c r="X549" s="99"/>
      <c r="Y549" s="170">
        <f t="shared" ref="Y549:Y558" si="106">IF(W549="","",W549-X549)</f>
        <v>0</v>
      </c>
      <c r="Z549" s="102"/>
      <c r="AA549" s="53"/>
    </row>
    <row r="550" spans="1:27" s="51" customFormat="1" ht="21" customHeight="1" x14ac:dyDescent="0.25">
      <c r="A550" s="52"/>
      <c r="B550" s="53"/>
      <c r="C550" s="53"/>
      <c r="D550" s="53"/>
      <c r="E550" s="53"/>
      <c r="F550" s="53"/>
      <c r="G550" s="53"/>
      <c r="H550" s="70"/>
      <c r="L550" s="57"/>
      <c r="M550" s="53"/>
      <c r="N550" s="96"/>
      <c r="O550" s="97" t="s">
        <v>53</v>
      </c>
      <c r="P550" s="97"/>
      <c r="Q550" s="97"/>
      <c r="R550" s="97" t="str">
        <f t="shared" si="104"/>
        <v/>
      </c>
      <c r="S550" s="101"/>
      <c r="T550" s="97" t="s">
        <v>53</v>
      </c>
      <c r="U550" s="170" t="str">
        <f>IF($J$1="March","",Y549)</f>
        <v/>
      </c>
      <c r="V550" s="99"/>
      <c r="W550" s="170" t="str">
        <f t="shared" si="105"/>
        <v/>
      </c>
      <c r="X550" s="99"/>
      <c r="Y550" s="170" t="str">
        <f t="shared" si="106"/>
        <v/>
      </c>
      <c r="Z550" s="102"/>
      <c r="AA550" s="53"/>
    </row>
    <row r="551" spans="1:27" s="51" customFormat="1" ht="21" customHeight="1" x14ac:dyDescent="0.25">
      <c r="A551" s="52"/>
      <c r="B551" s="315" t="s">
        <v>48</v>
      </c>
      <c r="C551" s="316"/>
      <c r="D551" s="53"/>
      <c r="E551" s="53"/>
      <c r="F551" s="71" t="s">
        <v>70</v>
      </c>
      <c r="G551" s="186">
        <f>IF($J$1="January",U547,IF($J$1="February",U548,IF($J$1="March",U549,IF($J$1="April",U550,IF($J$1="May",U551,IF($J$1="June",U552,IF($J$1="July",U553,IF($J$1="August",U554,IF($J$1="August",U554,IF($J$1="September",U555,IF($J$1="October",U556,IF($J$1="November",U557,IF($J$1="December",U558)))))))))))))</f>
        <v>0</v>
      </c>
      <c r="H551" s="70"/>
      <c r="I551" s="72">
        <f>IF(C555&gt;0,$K$2,C553)</f>
        <v>31</v>
      </c>
      <c r="J551" s="73" t="s">
        <v>67</v>
      </c>
      <c r="K551" s="74">
        <f>K547/$K$2*I551</f>
        <v>19000</v>
      </c>
      <c r="L551" s="75"/>
      <c r="M551" s="53"/>
      <c r="N551" s="96"/>
      <c r="O551" s="97" t="s">
        <v>54</v>
      </c>
      <c r="P551" s="97"/>
      <c r="Q551" s="97"/>
      <c r="R551" s="97" t="str">
        <f t="shared" si="104"/>
        <v/>
      </c>
      <c r="S551" s="101"/>
      <c r="T551" s="97" t="s">
        <v>54</v>
      </c>
      <c r="U551" s="170" t="str">
        <f>IF($J$1="April","",Y550)</f>
        <v/>
      </c>
      <c r="V551" s="99"/>
      <c r="W551" s="170" t="str">
        <f t="shared" si="105"/>
        <v/>
      </c>
      <c r="X551" s="99"/>
      <c r="Y551" s="170" t="str">
        <f t="shared" si="106"/>
        <v/>
      </c>
      <c r="Z551" s="102"/>
      <c r="AA551" s="53"/>
    </row>
    <row r="552" spans="1:27" s="51" customFormat="1" ht="21" customHeight="1" x14ac:dyDescent="0.25">
      <c r="A552" s="52"/>
      <c r="B552" s="62"/>
      <c r="C552" s="62"/>
      <c r="D552" s="53"/>
      <c r="E552" s="53"/>
      <c r="F552" s="71" t="s">
        <v>23</v>
      </c>
      <c r="G552" s="186">
        <f>IF($J$1="January",V547,IF($J$1="February",V548,IF($J$1="March",V549,IF($J$1="April",V550,IF($J$1="May",V551,IF($J$1="June",V552,IF($J$1="July",V553,IF($J$1="August",V554,IF($J$1="August",V554,IF($J$1="September",V555,IF($J$1="October",V556,IF($J$1="November",V557,IF($J$1="December",V558)))))))))))))</f>
        <v>0</v>
      </c>
      <c r="H552" s="70"/>
      <c r="I552" s="115">
        <v>15.5</v>
      </c>
      <c r="J552" s="73" t="s">
        <v>68</v>
      </c>
      <c r="K552" s="76">
        <f>K547/$K$2/8*I552</f>
        <v>1187.5</v>
      </c>
      <c r="L552" s="77"/>
      <c r="M552" s="53"/>
      <c r="N552" s="96"/>
      <c r="O552" s="97" t="s">
        <v>55</v>
      </c>
      <c r="P552" s="97"/>
      <c r="Q552" s="97"/>
      <c r="R552" s="97" t="str">
        <f t="shared" si="104"/>
        <v/>
      </c>
      <c r="S552" s="101"/>
      <c r="T552" s="97" t="s">
        <v>55</v>
      </c>
      <c r="U552" s="170" t="str">
        <f>IF($J$1="May","",Y551)</f>
        <v/>
      </c>
      <c r="V552" s="99"/>
      <c r="W552" s="170" t="str">
        <f t="shared" si="105"/>
        <v/>
      </c>
      <c r="X552" s="99"/>
      <c r="Y552" s="170" t="str">
        <f t="shared" si="106"/>
        <v/>
      </c>
      <c r="Z552" s="102"/>
      <c r="AA552" s="53"/>
    </row>
    <row r="553" spans="1:27" s="51" customFormat="1" ht="21" customHeight="1" x14ac:dyDescent="0.25">
      <c r="A553" s="52"/>
      <c r="B553" s="71" t="s">
        <v>6</v>
      </c>
      <c r="C553" s="62">
        <f>IF($J$1="January",P547,IF($J$1="February",P548,IF($J$1="March",P549,IF($J$1="April",P550,IF($J$1="May",P551,IF($J$1="June",P552,IF($J$1="July",P553,IF($J$1="August",P554,IF($J$1="August",P554,IF($J$1="September",P555,IF($J$1="October",P556,IF($J$1="November",P557,IF($J$1="December",P558)))))))))))))</f>
        <v>0</v>
      </c>
      <c r="D553" s="53"/>
      <c r="E553" s="53"/>
      <c r="F553" s="71" t="s">
        <v>71</v>
      </c>
      <c r="G553" s="186">
        <f>IF($J$1="January",W547,IF($J$1="February",W548,IF($J$1="March",W549,IF($J$1="April",W550,IF($J$1="May",W551,IF($J$1="June",W552,IF($J$1="July",W553,IF($J$1="August",W554,IF($J$1="August",W554,IF($J$1="September",W555,IF($J$1="October",W556,IF($J$1="November",W557,IF($J$1="December",W558)))))))))))))</f>
        <v>0</v>
      </c>
      <c r="H553" s="70"/>
      <c r="I553" s="317" t="s">
        <v>75</v>
      </c>
      <c r="J553" s="318"/>
      <c r="K553" s="76">
        <f>K551+K552</f>
        <v>20187.5</v>
      </c>
      <c r="L553" s="77"/>
      <c r="M553" s="53"/>
      <c r="N553" s="96"/>
      <c r="O553" s="97" t="s">
        <v>56</v>
      </c>
      <c r="P553" s="97"/>
      <c r="Q553" s="97"/>
      <c r="R553" s="97">
        <v>0</v>
      </c>
      <c r="S553" s="101"/>
      <c r="T553" s="97" t="s">
        <v>56</v>
      </c>
      <c r="U553" s="170" t="str">
        <f>IF($J$1="June","",Y552)</f>
        <v/>
      </c>
      <c r="V553" s="99"/>
      <c r="W553" s="170" t="str">
        <f t="shared" si="105"/>
        <v/>
      </c>
      <c r="X553" s="99"/>
      <c r="Y553" s="170" t="str">
        <f t="shared" si="106"/>
        <v/>
      </c>
      <c r="Z553" s="102"/>
      <c r="AA553" s="53"/>
    </row>
    <row r="554" spans="1:27" s="51" customFormat="1" ht="21" customHeight="1" x14ac:dyDescent="0.25">
      <c r="A554" s="52"/>
      <c r="B554" s="71" t="s">
        <v>5</v>
      </c>
      <c r="C554" s="62">
        <f>IF($J$1="January",Q547,IF($J$1="February",Q548,IF($J$1="March",Q549,IF($J$1="April",Q550,IF($J$1="May",Q551,IF($J$1="June",Q552,IF($J$1="July",Q553,IF($J$1="August",Q554,IF($J$1="August",Q554,IF($J$1="September",Q555,IF($J$1="October",Q556,IF($J$1="November",Q557,IF($J$1="December",Q558)))))))))))))</f>
        <v>0</v>
      </c>
      <c r="D554" s="53"/>
      <c r="E554" s="53"/>
      <c r="F554" s="71" t="s">
        <v>24</v>
      </c>
      <c r="G554" s="186">
        <f>IF($J$1="January",X547,IF($J$1="February",X548,IF($J$1="March",X549,IF($J$1="April",X550,IF($J$1="May",X551,IF($J$1="June",X552,IF($J$1="July",X553,IF($J$1="August",X554,IF($J$1="August",X554,IF($J$1="September",X555,IF($J$1="October",X556,IF($J$1="November",X557,IF($J$1="December",X558)))))))))))))</f>
        <v>0</v>
      </c>
      <c r="H554" s="70"/>
      <c r="I554" s="317" t="s">
        <v>76</v>
      </c>
      <c r="J554" s="318"/>
      <c r="K554" s="66">
        <f>G554</f>
        <v>0</v>
      </c>
      <c r="L554" s="78"/>
      <c r="M554" s="53"/>
      <c r="N554" s="96"/>
      <c r="O554" s="97" t="s">
        <v>57</v>
      </c>
      <c r="P554" s="97"/>
      <c r="Q554" s="97"/>
      <c r="R554" s="97">
        <v>0</v>
      </c>
      <c r="S554" s="101"/>
      <c r="T554" s="97" t="s">
        <v>57</v>
      </c>
      <c r="U554" s="170" t="str">
        <f>IF($J$1="July","",Y553)</f>
        <v/>
      </c>
      <c r="V554" s="99"/>
      <c r="W554" s="170" t="str">
        <f t="shared" si="105"/>
        <v/>
      </c>
      <c r="X554" s="99"/>
      <c r="Y554" s="170" t="str">
        <f t="shared" si="106"/>
        <v/>
      </c>
      <c r="Z554" s="102"/>
      <c r="AA554" s="53"/>
    </row>
    <row r="555" spans="1:27" s="51" customFormat="1" ht="21" customHeight="1" x14ac:dyDescent="0.25">
      <c r="A555" s="52"/>
      <c r="B555" s="79" t="s">
        <v>74</v>
      </c>
      <c r="C555" s="62" t="str">
        <f>IF($J$1="January",R547,IF($J$1="February",R548,IF($J$1="March",R549,IF($J$1="April",R550,IF($J$1="May",R551,IF($J$1="June",R552,IF($J$1="July",R553,IF($J$1="August",R554,IF($J$1="August",R554,IF($J$1="September",R555,IF($J$1="October",R556,IF($J$1="November",R557,IF($J$1="December",R558)))))))))))))</f>
        <v/>
      </c>
      <c r="D555" s="53"/>
      <c r="E555" s="53"/>
      <c r="F555" s="71" t="s">
        <v>73</v>
      </c>
      <c r="G555" s="186">
        <f>IF($J$1="January",Y547,IF($J$1="February",Y548,IF($J$1="March",Y549,IF($J$1="April",Y550,IF($J$1="May",Y551,IF($J$1="June",Y552,IF($J$1="July",Y553,IF($J$1="August",Y554,IF($J$1="August",Y554,IF($J$1="September",Y555,IF($J$1="October",Y556,IF($J$1="November",Y557,IF($J$1="December",Y558)))))))))))))</f>
        <v>0</v>
      </c>
      <c r="H555" s="53"/>
      <c r="I555" s="319" t="s">
        <v>69</v>
      </c>
      <c r="J555" s="320"/>
      <c r="K555" s="80">
        <f>K553-K554</f>
        <v>20187.5</v>
      </c>
      <c r="L555" s="81"/>
      <c r="M555" s="53"/>
      <c r="N555" s="96"/>
      <c r="O555" s="97" t="s">
        <v>62</v>
      </c>
      <c r="P555" s="97"/>
      <c r="Q555" s="97"/>
      <c r="R555" s="97">
        <v>0</v>
      </c>
      <c r="S555" s="101"/>
      <c r="T555" s="97" t="s">
        <v>62</v>
      </c>
      <c r="U555" s="170" t="str">
        <f>IF($J$1="August","",Y554)</f>
        <v/>
      </c>
      <c r="V555" s="99"/>
      <c r="W555" s="170" t="str">
        <f t="shared" si="105"/>
        <v/>
      </c>
      <c r="X555" s="99"/>
      <c r="Y555" s="170" t="str">
        <f t="shared" si="106"/>
        <v/>
      </c>
      <c r="Z555" s="102"/>
      <c r="AA555" s="53"/>
    </row>
    <row r="556" spans="1:27" s="51" customFormat="1" ht="21" customHeight="1" x14ac:dyDescent="0.25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69"/>
      <c r="M556" s="53"/>
      <c r="N556" s="96"/>
      <c r="O556" s="97" t="s">
        <v>58</v>
      </c>
      <c r="P556" s="97"/>
      <c r="Q556" s="97"/>
      <c r="R556" s="97">
        <v>0</v>
      </c>
      <c r="S556" s="101"/>
      <c r="T556" s="97" t="s">
        <v>58</v>
      </c>
      <c r="U556" s="170" t="str">
        <f>IF($J$1="September","",Y555)</f>
        <v/>
      </c>
      <c r="V556" s="99"/>
      <c r="W556" s="170" t="str">
        <f t="shared" si="105"/>
        <v/>
      </c>
      <c r="X556" s="99"/>
      <c r="Y556" s="170" t="str">
        <f t="shared" si="106"/>
        <v/>
      </c>
      <c r="Z556" s="102"/>
      <c r="AA556" s="53"/>
    </row>
    <row r="557" spans="1:27" s="51" customFormat="1" ht="21" customHeight="1" x14ac:dyDescent="0.25">
      <c r="A557" s="52"/>
      <c r="B557" s="308" t="s">
        <v>104</v>
      </c>
      <c r="C557" s="308"/>
      <c r="D557" s="308"/>
      <c r="E557" s="308"/>
      <c r="F557" s="308"/>
      <c r="G557" s="308"/>
      <c r="H557" s="308"/>
      <c r="I557" s="308"/>
      <c r="J557" s="308"/>
      <c r="K557" s="308"/>
      <c r="L557" s="69"/>
      <c r="M557" s="53"/>
      <c r="N557" s="96"/>
      <c r="O557" s="97" t="s">
        <v>63</v>
      </c>
      <c r="P557" s="97"/>
      <c r="Q557" s="97"/>
      <c r="R557" s="97">
        <v>0</v>
      </c>
      <c r="S557" s="101"/>
      <c r="T557" s="97" t="s">
        <v>63</v>
      </c>
      <c r="U557" s="170" t="str">
        <f>IF($J$1="October","",Y556)</f>
        <v/>
      </c>
      <c r="V557" s="99"/>
      <c r="W557" s="170" t="str">
        <f t="shared" si="105"/>
        <v/>
      </c>
      <c r="X557" s="99"/>
      <c r="Y557" s="170" t="str">
        <f t="shared" si="106"/>
        <v/>
      </c>
      <c r="Z557" s="102"/>
      <c r="AA557" s="53"/>
    </row>
    <row r="558" spans="1:27" s="51" customFormat="1" ht="21" customHeight="1" x14ac:dyDescent="0.25">
      <c r="A558" s="52"/>
      <c r="B558" s="308"/>
      <c r="C558" s="308"/>
      <c r="D558" s="308"/>
      <c r="E558" s="308"/>
      <c r="F558" s="308"/>
      <c r="G558" s="308"/>
      <c r="H558" s="308"/>
      <c r="I558" s="308"/>
      <c r="J558" s="308"/>
      <c r="K558" s="308"/>
      <c r="L558" s="69"/>
      <c r="M558" s="53"/>
      <c r="N558" s="96"/>
      <c r="O558" s="97" t="s">
        <v>64</v>
      </c>
      <c r="P558" s="97"/>
      <c r="Q558" s="97"/>
      <c r="R558" s="97">
        <v>0</v>
      </c>
      <c r="S558" s="101"/>
      <c r="T558" s="97" t="s">
        <v>64</v>
      </c>
      <c r="U558" s="170" t="str">
        <f>IF($J$1="November","",Y557)</f>
        <v/>
      </c>
      <c r="V558" s="99"/>
      <c r="W558" s="170" t="str">
        <f t="shared" si="105"/>
        <v/>
      </c>
      <c r="X558" s="99"/>
      <c r="Y558" s="170" t="str">
        <f t="shared" si="106"/>
        <v/>
      </c>
      <c r="Z558" s="102"/>
      <c r="AA558" s="53"/>
    </row>
    <row r="559" spans="1:27" s="51" customFormat="1" ht="21" customHeight="1" thickBot="1" x14ac:dyDescent="0.3">
      <c r="A559" s="82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4"/>
      <c r="N559" s="103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5"/>
    </row>
    <row r="560" spans="1:27" s="53" customFormat="1" ht="21" customHeight="1" thickBot="1" x14ac:dyDescent="0.3"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 spans="1:27" s="51" customFormat="1" ht="21" customHeight="1" x14ac:dyDescent="0.25">
      <c r="A561" s="321" t="s">
        <v>46</v>
      </c>
      <c r="B561" s="322"/>
      <c r="C561" s="322"/>
      <c r="D561" s="322"/>
      <c r="E561" s="322"/>
      <c r="F561" s="322"/>
      <c r="G561" s="322"/>
      <c r="H561" s="322"/>
      <c r="I561" s="322"/>
      <c r="J561" s="322"/>
      <c r="K561" s="322"/>
      <c r="L561" s="323"/>
      <c r="M561" s="50"/>
      <c r="N561" s="89"/>
      <c r="O561" s="309" t="s">
        <v>48</v>
      </c>
      <c r="P561" s="310"/>
      <c r="Q561" s="310"/>
      <c r="R561" s="311"/>
      <c r="S561" s="90"/>
      <c r="T561" s="309" t="s">
        <v>49</v>
      </c>
      <c r="U561" s="310"/>
      <c r="V561" s="310"/>
      <c r="W561" s="310"/>
      <c r="X561" s="310"/>
      <c r="Y561" s="311"/>
      <c r="Z561" s="91"/>
      <c r="AA561" s="50"/>
    </row>
    <row r="562" spans="1:27" s="51" customFormat="1" ht="21" customHeight="1" x14ac:dyDescent="0.25">
      <c r="A562" s="52"/>
      <c r="B562" s="53"/>
      <c r="C562" s="312" t="s">
        <v>102</v>
      </c>
      <c r="D562" s="312"/>
      <c r="E562" s="312"/>
      <c r="F562" s="312"/>
      <c r="G562" s="54" t="str">
        <f>$J$1</f>
        <v>March</v>
      </c>
      <c r="H562" s="313">
        <f>$K$1</f>
        <v>2020</v>
      </c>
      <c r="I562" s="313"/>
      <c r="J562" s="53"/>
      <c r="K562" s="55"/>
      <c r="L562" s="56"/>
      <c r="M562" s="55"/>
      <c r="N562" s="92"/>
      <c r="O562" s="93" t="s">
        <v>59</v>
      </c>
      <c r="P562" s="93" t="s">
        <v>6</v>
      </c>
      <c r="Q562" s="93" t="s">
        <v>5</v>
      </c>
      <c r="R562" s="93" t="s">
        <v>60</v>
      </c>
      <c r="S562" s="94"/>
      <c r="T562" s="93" t="s">
        <v>59</v>
      </c>
      <c r="U562" s="93" t="s">
        <v>61</v>
      </c>
      <c r="V562" s="93" t="s">
        <v>23</v>
      </c>
      <c r="W562" s="93" t="s">
        <v>22</v>
      </c>
      <c r="X562" s="93" t="s">
        <v>24</v>
      </c>
      <c r="Y562" s="93" t="s">
        <v>65</v>
      </c>
      <c r="Z562" s="95"/>
      <c r="AA562" s="55"/>
    </row>
    <row r="563" spans="1:27" s="51" customFormat="1" ht="21" customHeight="1" x14ac:dyDescent="0.25">
      <c r="A563" s="52"/>
      <c r="B563" s="53"/>
      <c r="C563" s="53"/>
      <c r="D563" s="58"/>
      <c r="E563" s="58"/>
      <c r="F563" s="58"/>
      <c r="G563" s="58"/>
      <c r="H563" s="58"/>
      <c r="I563" s="53"/>
      <c r="J563" s="59" t="s">
        <v>1</v>
      </c>
      <c r="K563" s="60">
        <v>18000</v>
      </c>
      <c r="L563" s="61"/>
      <c r="M563" s="53"/>
      <c r="N563" s="96"/>
      <c r="O563" s="97" t="s">
        <v>51</v>
      </c>
      <c r="P563" s="97">
        <v>30</v>
      </c>
      <c r="Q563" s="97">
        <v>1</v>
      </c>
      <c r="R563" s="97">
        <f>15-Q563</f>
        <v>14</v>
      </c>
      <c r="S563" s="98"/>
      <c r="T563" s="97" t="s">
        <v>51</v>
      </c>
      <c r="U563" s="99">
        <v>17000</v>
      </c>
      <c r="V563" s="99">
        <v>2500</v>
      </c>
      <c r="W563" s="99">
        <f>V563+U563</f>
        <v>19500</v>
      </c>
      <c r="X563" s="99"/>
      <c r="Y563" s="99">
        <f>W563-X563</f>
        <v>19500</v>
      </c>
      <c r="Z563" s="95"/>
      <c r="AA563" s="53"/>
    </row>
    <row r="564" spans="1:27" s="51" customFormat="1" ht="21" customHeight="1" x14ac:dyDescent="0.25">
      <c r="A564" s="52"/>
      <c r="B564" s="53" t="s">
        <v>0</v>
      </c>
      <c r="C564" s="63" t="s">
        <v>85</v>
      </c>
      <c r="D564" s="53"/>
      <c r="E564" s="53"/>
      <c r="F564" s="53"/>
      <c r="G564" s="53"/>
      <c r="H564" s="64"/>
      <c r="I564" s="58"/>
      <c r="J564" s="53"/>
      <c r="K564" s="53"/>
      <c r="L564" s="65"/>
      <c r="M564" s="50"/>
      <c r="N564" s="100"/>
      <c r="O564" s="97" t="s">
        <v>77</v>
      </c>
      <c r="P564" s="97">
        <v>28</v>
      </c>
      <c r="Q564" s="97">
        <v>1</v>
      </c>
      <c r="R564" s="97">
        <f>R563-Q564</f>
        <v>13</v>
      </c>
      <c r="S564" s="101"/>
      <c r="T564" s="97" t="s">
        <v>77</v>
      </c>
      <c r="U564" s="170">
        <f>IF($J$1="January","",Y563)</f>
        <v>19500</v>
      </c>
      <c r="V564" s="99"/>
      <c r="W564" s="170">
        <f>IF(U564="","",U564+V564)</f>
        <v>19500</v>
      </c>
      <c r="X564" s="99">
        <v>5000</v>
      </c>
      <c r="Y564" s="170">
        <f>IF(W564="","",W564-X564)</f>
        <v>14500</v>
      </c>
      <c r="Z564" s="102"/>
      <c r="AA564" s="50"/>
    </row>
    <row r="565" spans="1:27" s="51" customFormat="1" ht="21" customHeight="1" x14ac:dyDescent="0.25">
      <c r="A565" s="52"/>
      <c r="B565" s="67" t="s">
        <v>47</v>
      </c>
      <c r="C565" s="68"/>
      <c r="D565" s="53"/>
      <c r="E565" s="53"/>
      <c r="F565" s="314" t="s">
        <v>49</v>
      </c>
      <c r="G565" s="314"/>
      <c r="H565" s="53"/>
      <c r="I565" s="314" t="s">
        <v>50</v>
      </c>
      <c r="J565" s="314"/>
      <c r="K565" s="314"/>
      <c r="L565" s="69"/>
      <c r="M565" s="53"/>
      <c r="N565" s="96"/>
      <c r="O565" s="97" t="s">
        <v>52</v>
      </c>
      <c r="P565" s="97"/>
      <c r="Q565" s="97"/>
      <c r="R565" s="97" t="str">
        <f t="shared" ref="R565:R570" si="107">IF(Q565="","",R564-Q565)</f>
        <v/>
      </c>
      <c r="S565" s="101"/>
      <c r="T565" s="97" t="s">
        <v>52</v>
      </c>
      <c r="U565" s="170">
        <f>IF($J$1="February","",Y564)</f>
        <v>14500</v>
      </c>
      <c r="V565" s="99"/>
      <c r="W565" s="170">
        <f t="shared" ref="W565:W574" si="108">IF(U565="","",U565+V565)</f>
        <v>14500</v>
      </c>
      <c r="X565" s="99"/>
      <c r="Y565" s="170">
        <f t="shared" ref="Y565:Y574" si="109">IF(W565="","",W565-X565)</f>
        <v>14500</v>
      </c>
      <c r="Z565" s="102"/>
      <c r="AA565" s="53"/>
    </row>
    <row r="566" spans="1:27" s="51" customFormat="1" ht="21" customHeight="1" x14ac:dyDescent="0.25">
      <c r="A566" s="52"/>
      <c r="B566" s="53"/>
      <c r="C566" s="53"/>
      <c r="D566" s="53"/>
      <c r="E566" s="53"/>
      <c r="F566" s="53"/>
      <c r="G566" s="53"/>
      <c r="H566" s="70"/>
      <c r="L566" s="57"/>
      <c r="M566" s="53"/>
      <c r="N566" s="96"/>
      <c r="O566" s="97" t="s">
        <v>53</v>
      </c>
      <c r="P566" s="97"/>
      <c r="Q566" s="97"/>
      <c r="R566" s="97" t="str">
        <f t="shared" si="107"/>
        <v/>
      </c>
      <c r="S566" s="101"/>
      <c r="T566" s="97" t="s">
        <v>53</v>
      </c>
      <c r="U566" s="170" t="str">
        <f>IF($J$1="March","",Y565)</f>
        <v/>
      </c>
      <c r="V566" s="99"/>
      <c r="W566" s="170" t="str">
        <f t="shared" si="108"/>
        <v/>
      </c>
      <c r="X566" s="99"/>
      <c r="Y566" s="170" t="str">
        <f t="shared" si="109"/>
        <v/>
      </c>
      <c r="Z566" s="102"/>
      <c r="AA566" s="53"/>
    </row>
    <row r="567" spans="1:27" s="51" customFormat="1" ht="21" customHeight="1" x14ac:dyDescent="0.25">
      <c r="A567" s="52"/>
      <c r="B567" s="315" t="s">
        <v>48</v>
      </c>
      <c r="C567" s="316"/>
      <c r="D567" s="53"/>
      <c r="E567" s="53"/>
      <c r="F567" s="71" t="s">
        <v>70</v>
      </c>
      <c r="G567" s="66">
        <f>IF($J$1="January",U563,IF($J$1="February",U564,IF($J$1="March",U565,IF($J$1="April",U566,IF($J$1="May",U567,IF($J$1="June",U568,IF($J$1="July",U569,IF($J$1="August",U570,IF($J$1="August",U570,IF($J$1="September",U571,IF($J$1="October",U572,IF($J$1="November",U573,IF($J$1="December",U574)))))))))))))</f>
        <v>14500</v>
      </c>
      <c r="H567" s="70"/>
      <c r="I567" s="72">
        <f>IF(C571&gt;0,$K$2,C569)</f>
        <v>31</v>
      </c>
      <c r="J567" s="73" t="s">
        <v>67</v>
      </c>
      <c r="K567" s="74">
        <f>K563/$K$2*I567</f>
        <v>18000</v>
      </c>
      <c r="L567" s="75"/>
      <c r="M567" s="53"/>
      <c r="N567" s="96"/>
      <c r="O567" s="97" t="s">
        <v>54</v>
      </c>
      <c r="P567" s="97"/>
      <c r="Q567" s="97"/>
      <c r="R567" s="97" t="str">
        <f t="shared" si="107"/>
        <v/>
      </c>
      <c r="S567" s="101"/>
      <c r="T567" s="97" t="s">
        <v>54</v>
      </c>
      <c r="U567" s="170" t="str">
        <f>IF($J$1="April","",Y566)</f>
        <v/>
      </c>
      <c r="V567" s="99"/>
      <c r="W567" s="170" t="str">
        <f t="shared" si="108"/>
        <v/>
      </c>
      <c r="X567" s="99"/>
      <c r="Y567" s="170" t="str">
        <f t="shared" si="109"/>
        <v/>
      </c>
      <c r="Z567" s="102"/>
      <c r="AA567" s="53"/>
    </row>
    <row r="568" spans="1:27" s="51" customFormat="1" ht="21" customHeight="1" x14ac:dyDescent="0.25">
      <c r="A568" s="52"/>
      <c r="B568" s="62"/>
      <c r="C568" s="62"/>
      <c r="D568" s="53"/>
      <c r="E568" s="53"/>
      <c r="F568" s="71" t="s">
        <v>23</v>
      </c>
      <c r="G568" s="186">
        <f>IF($J$1="January",V563,IF($J$1="February",V564,IF($J$1="March",V565,IF($J$1="April",V566,IF($J$1="May",V567,IF($J$1="June",V568,IF($J$1="July",V569,IF($J$1="August",V570,IF($J$1="August",V570,IF($J$1="September",V571,IF($J$1="October",V572,IF($J$1="November",V573,IF($J$1="December",V574)))))))))))))</f>
        <v>0</v>
      </c>
      <c r="H568" s="70"/>
      <c r="I568" s="115">
        <v>25</v>
      </c>
      <c r="J568" s="73" t="s">
        <v>68</v>
      </c>
      <c r="K568" s="76">
        <f>K563/$K$2/8*I568</f>
        <v>1814.516129032258</v>
      </c>
      <c r="L568" s="77"/>
      <c r="M568" s="53"/>
      <c r="N568" s="96"/>
      <c r="O568" s="97" t="s">
        <v>55</v>
      </c>
      <c r="P568" s="97"/>
      <c r="Q568" s="97"/>
      <c r="R568" s="97" t="str">
        <f t="shared" si="107"/>
        <v/>
      </c>
      <c r="S568" s="101"/>
      <c r="T568" s="97" t="s">
        <v>55</v>
      </c>
      <c r="U568" s="170" t="str">
        <f>IF($J$1="May","",Y567)</f>
        <v/>
      </c>
      <c r="V568" s="99"/>
      <c r="W568" s="170" t="str">
        <f t="shared" si="108"/>
        <v/>
      </c>
      <c r="X568" s="99"/>
      <c r="Y568" s="170" t="str">
        <f t="shared" si="109"/>
        <v/>
      </c>
      <c r="Z568" s="102"/>
      <c r="AA568" s="53"/>
    </row>
    <row r="569" spans="1:27" s="51" customFormat="1" ht="21" customHeight="1" x14ac:dyDescent="0.25">
      <c r="A569" s="52"/>
      <c r="B569" s="71" t="s">
        <v>6</v>
      </c>
      <c r="C569" s="62">
        <f>IF($J$1="January",P563,IF($J$1="February",P564,IF($J$1="March",P565,IF($J$1="April",P566,IF($J$1="May",P567,IF($J$1="June",P568,IF($J$1="July",P569,IF($J$1="August",P570,IF($J$1="August",P570,IF($J$1="September",P571,IF($J$1="October",P572,IF($J$1="November",P573,IF($J$1="December",P574)))))))))))))</f>
        <v>0</v>
      </c>
      <c r="D569" s="53"/>
      <c r="E569" s="53"/>
      <c r="F569" s="71" t="s">
        <v>71</v>
      </c>
      <c r="G569" s="186">
        <f>IF($J$1="January",W563,IF($J$1="February",W564,IF($J$1="March",W565,IF($J$1="April",W566,IF($J$1="May",W567,IF($J$1="June",W568,IF($J$1="July",W569,IF($J$1="August",W570,IF($J$1="August",W570,IF($J$1="September",W571,IF($J$1="October",W572,IF($J$1="November",W573,IF($J$1="December",W574)))))))))))))</f>
        <v>14500</v>
      </c>
      <c r="H569" s="70"/>
      <c r="I569" s="317" t="s">
        <v>75</v>
      </c>
      <c r="J569" s="318"/>
      <c r="K569" s="76">
        <f>K567+K568</f>
        <v>19814.516129032258</v>
      </c>
      <c r="L569" s="77"/>
      <c r="M569" s="53"/>
      <c r="N569" s="96"/>
      <c r="O569" s="97" t="s">
        <v>56</v>
      </c>
      <c r="P569" s="97"/>
      <c r="Q569" s="97"/>
      <c r="R569" s="97" t="str">
        <f t="shared" si="107"/>
        <v/>
      </c>
      <c r="S569" s="101"/>
      <c r="T569" s="97" t="s">
        <v>56</v>
      </c>
      <c r="U569" s="170" t="str">
        <f>IF($J$1="June","",Y568)</f>
        <v/>
      </c>
      <c r="V569" s="99"/>
      <c r="W569" s="170" t="str">
        <f t="shared" si="108"/>
        <v/>
      </c>
      <c r="X569" s="99"/>
      <c r="Y569" s="170" t="str">
        <f t="shared" si="109"/>
        <v/>
      </c>
      <c r="Z569" s="102"/>
      <c r="AA569" s="53"/>
    </row>
    <row r="570" spans="1:27" s="51" customFormat="1" ht="21" customHeight="1" x14ac:dyDescent="0.25">
      <c r="A570" s="52"/>
      <c r="B570" s="71" t="s">
        <v>5</v>
      </c>
      <c r="C570" s="62">
        <f>IF($J$1="January",Q563,IF($J$1="February",Q564,IF($J$1="March",Q565,IF($J$1="April",Q566,IF($J$1="May",Q567,IF($J$1="June",Q568,IF($J$1="July",Q569,IF($J$1="August",Q570,IF($J$1="August",Q570,IF($J$1="September",Q571,IF($J$1="October",Q572,IF($J$1="November",Q573,IF($J$1="December",Q574)))))))))))))</f>
        <v>0</v>
      </c>
      <c r="D570" s="53"/>
      <c r="E570" s="53"/>
      <c r="F570" s="71" t="s">
        <v>24</v>
      </c>
      <c r="G570" s="186">
        <f>IF($J$1="January",X563,IF($J$1="February",X564,IF($J$1="March",X565,IF($J$1="April",X566,IF($J$1="May",X567,IF($J$1="June",X568,IF($J$1="July",X569,IF($J$1="August",X570,IF($J$1="August",X570,IF($J$1="September",X571,IF($J$1="October",X572,IF($J$1="November",X573,IF($J$1="December",X574)))))))))))))</f>
        <v>0</v>
      </c>
      <c r="H570" s="70"/>
      <c r="I570" s="317" t="s">
        <v>76</v>
      </c>
      <c r="J570" s="318"/>
      <c r="K570" s="66">
        <f>G570</f>
        <v>0</v>
      </c>
      <c r="L570" s="78"/>
      <c r="M570" s="53"/>
      <c r="N570" s="96"/>
      <c r="O570" s="97" t="s">
        <v>57</v>
      </c>
      <c r="P570" s="97"/>
      <c r="Q570" s="97"/>
      <c r="R570" s="97" t="str">
        <f t="shared" si="107"/>
        <v/>
      </c>
      <c r="S570" s="101"/>
      <c r="T570" s="97" t="s">
        <v>57</v>
      </c>
      <c r="U570" s="170" t="str">
        <f>IF($J$1="July","",Y569)</f>
        <v/>
      </c>
      <c r="V570" s="99"/>
      <c r="W570" s="170" t="str">
        <f t="shared" si="108"/>
        <v/>
      </c>
      <c r="X570" s="99"/>
      <c r="Y570" s="170" t="str">
        <f t="shared" si="109"/>
        <v/>
      </c>
      <c r="Z570" s="102"/>
      <c r="AA570" s="53"/>
    </row>
    <row r="571" spans="1:27" s="51" customFormat="1" ht="21" customHeight="1" x14ac:dyDescent="0.25">
      <c r="A571" s="52"/>
      <c r="B571" s="79" t="s">
        <v>74</v>
      </c>
      <c r="C571" s="62" t="str">
        <f>IF($J$1="January",R563,IF($J$1="February",R564,IF($J$1="March",R565,IF($J$1="April",R566,IF($J$1="May",R567,IF($J$1="June",R568,IF($J$1="July",R569,IF($J$1="August",R570,IF($J$1="August",R570,IF($J$1="September",R571,IF($J$1="October",R572,IF($J$1="November",R573,IF($J$1="December",R574)))))))))))))</f>
        <v/>
      </c>
      <c r="D571" s="53"/>
      <c r="E571" s="53"/>
      <c r="F571" s="71" t="s">
        <v>73</v>
      </c>
      <c r="G571" s="186">
        <f>IF($J$1="January",Y563,IF($J$1="February",Y564,IF($J$1="March",Y565,IF($J$1="April",Y566,IF($J$1="May",Y567,IF($J$1="June",Y568,IF($J$1="July",Y569,IF($J$1="August",Y570,IF($J$1="August",Y570,IF($J$1="September",Y571,IF($J$1="October",Y572,IF($J$1="November",Y573,IF($J$1="December",Y574)))))))))))))</f>
        <v>14500</v>
      </c>
      <c r="H571" s="53"/>
      <c r="I571" s="319" t="s">
        <v>69</v>
      </c>
      <c r="J571" s="320"/>
      <c r="K571" s="80">
        <f>K569-K570</f>
        <v>19814.516129032258</v>
      </c>
      <c r="L571" s="81"/>
      <c r="M571" s="53"/>
      <c r="N571" s="96"/>
      <c r="O571" s="97" t="s">
        <v>62</v>
      </c>
      <c r="P571" s="97"/>
      <c r="Q571" s="97"/>
      <c r="R571" s="97">
        <v>0</v>
      </c>
      <c r="S571" s="101"/>
      <c r="T571" s="97" t="s">
        <v>62</v>
      </c>
      <c r="U571" s="170" t="str">
        <f>IF($J$1="August","",Y570)</f>
        <v/>
      </c>
      <c r="V571" s="99"/>
      <c r="W571" s="170" t="str">
        <f t="shared" si="108"/>
        <v/>
      </c>
      <c r="X571" s="99"/>
      <c r="Y571" s="170" t="str">
        <f t="shared" si="109"/>
        <v/>
      </c>
      <c r="Z571" s="102"/>
      <c r="AA571" s="53"/>
    </row>
    <row r="572" spans="1:27" s="51" customFormat="1" ht="21" customHeight="1" x14ac:dyDescent="0.25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69"/>
      <c r="M572" s="53"/>
      <c r="N572" s="96"/>
      <c r="O572" s="97" t="s">
        <v>58</v>
      </c>
      <c r="P572" s="97"/>
      <c r="Q572" s="97"/>
      <c r="R572" s="97">
        <v>0</v>
      </c>
      <c r="S572" s="101"/>
      <c r="T572" s="97" t="s">
        <v>58</v>
      </c>
      <c r="U572" s="170" t="str">
        <f>IF($J$1="September","",Y571)</f>
        <v/>
      </c>
      <c r="V572" s="99"/>
      <c r="W572" s="170" t="str">
        <f t="shared" si="108"/>
        <v/>
      </c>
      <c r="X572" s="99"/>
      <c r="Y572" s="170" t="str">
        <f t="shared" si="109"/>
        <v/>
      </c>
      <c r="Z572" s="102"/>
      <c r="AA572" s="53"/>
    </row>
    <row r="573" spans="1:27" s="51" customFormat="1" ht="21" customHeight="1" x14ac:dyDescent="0.25">
      <c r="A573" s="52"/>
      <c r="B573" s="308" t="s">
        <v>104</v>
      </c>
      <c r="C573" s="308"/>
      <c r="D573" s="308"/>
      <c r="E573" s="308"/>
      <c r="F573" s="308"/>
      <c r="G573" s="308"/>
      <c r="H573" s="308"/>
      <c r="I573" s="308"/>
      <c r="J573" s="308"/>
      <c r="K573" s="308"/>
      <c r="L573" s="69"/>
      <c r="M573" s="53"/>
      <c r="N573" s="96"/>
      <c r="O573" s="97" t="s">
        <v>63</v>
      </c>
      <c r="P573" s="97"/>
      <c r="Q573" s="97"/>
      <c r="R573" s="97">
        <v>0</v>
      </c>
      <c r="S573" s="101"/>
      <c r="T573" s="97" t="s">
        <v>63</v>
      </c>
      <c r="U573" s="170" t="str">
        <f>IF($J$1="October","",Y572)</f>
        <v/>
      </c>
      <c r="V573" s="99"/>
      <c r="W573" s="170" t="str">
        <f t="shared" si="108"/>
        <v/>
      </c>
      <c r="X573" s="99"/>
      <c r="Y573" s="170" t="str">
        <f t="shared" si="109"/>
        <v/>
      </c>
      <c r="Z573" s="102"/>
      <c r="AA573" s="53"/>
    </row>
    <row r="574" spans="1:27" s="51" customFormat="1" ht="21" customHeight="1" x14ac:dyDescent="0.25">
      <c r="A574" s="52"/>
      <c r="B574" s="308"/>
      <c r="C574" s="308"/>
      <c r="D574" s="308"/>
      <c r="E574" s="308"/>
      <c r="F574" s="308"/>
      <c r="G574" s="308"/>
      <c r="H574" s="308"/>
      <c r="I574" s="308"/>
      <c r="J574" s="308"/>
      <c r="K574" s="308"/>
      <c r="L574" s="69"/>
      <c r="M574" s="53"/>
      <c r="N574" s="96"/>
      <c r="O574" s="97" t="s">
        <v>64</v>
      </c>
      <c r="P574" s="97"/>
      <c r="Q574" s="97"/>
      <c r="R574" s="97">
        <v>0</v>
      </c>
      <c r="S574" s="101"/>
      <c r="T574" s="97" t="s">
        <v>64</v>
      </c>
      <c r="U574" s="170" t="str">
        <f>IF($J$1="November","",Y573)</f>
        <v/>
      </c>
      <c r="V574" s="99"/>
      <c r="W574" s="170" t="str">
        <f t="shared" si="108"/>
        <v/>
      </c>
      <c r="X574" s="99"/>
      <c r="Y574" s="170" t="str">
        <f t="shared" si="109"/>
        <v/>
      </c>
      <c r="Z574" s="102"/>
      <c r="AA574" s="53"/>
    </row>
    <row r="575" spans="1:27" s="51" customFormat="1" ht="21" customHeight="1" thickBot="1" x14ac:dyDescent="0.3">
      <c r="A575" s="82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4"/>
      <c r="N575" s="103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5"/>
    </row>
    <row r="576" spans="1:27" s="53" customFormat="1" ht="21" customHeight="1" thickBot="1" x14ac:dyDescent="0.3"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</row>
    <row r="577" spans="1:27" s="51" customFormat="1" ht="21" customHeight="1" x14ac:dyDescent="0.25">
      <c r="A577" s="321" t="s">
        <v>46</v>
      </c>
      <c r="B577" s="322"/>
      <c r="C577" s="322"/>
      <c r="D577" s="322"/>
      <c r="E577" s="322"/>
      <c r="F577" s="322"/>
      <c r="G577" s="322"/>
      <c r="H577" s="322"/>
      <c r="I577" s="322"/>
      <c r="J577" s="322"/>
      <c r="K577" s="322"/>
      <c r="L577" s="323"/>
      <c r="M577" s="50"/>
      <c r="N577" s="89"/>
      <c r="O577" s="309" t="s">
        <v>48</v>
      </c>
      <c r="P577" s="310"/>
      <c r="Q577" s="310"/>
      <c r="R577" s="311"/>
      <c r="S577" s="90"/>
      <c r="T577" s="309" t="s">
        <v>49</v>
      </c>
      <c r="U577" s="310"/>
      <c r="V577" s="310"/>
      <c r="W577" s="310"/>
      <c r="X577" s="310"/>
      <c r="Y577" s="311"/>
      <c r="Z577" s="91"/>
      <c r="AA577" s="50"/>
    </row>
    <row r="578" spans="1:27" s="51" customFormat="1" ht="21" customHeight="1" x14ac:dyDescent="0.25">
      <c r="A578" s="52"/>
      <c r="B578" s="53"/>
      <c r="C578" s="312" t="s">
        <v>102</v>
      </c>
      <c r="D578" s="312"/>
      <c r="E578" s="312"/>
      <c r="F578" s="312"/>
      <c r="G578" s="54" t="str">
        <f>$J$1</f>
        <v>March</v>
      </c>
      <c r="H578" s="313">
        <f>$K$1</f>
        <v>2020</v>
      </c>
      <c r="I578" s="313"/>
      <c r="J578" s="53"/>
      <c r="K578" s="55"/>
      <c r="L578" s="56"/>
      <c r="M578" s="55"/>
      <c r="N578" s="92"/>
      <c r="O578" s="93" t="s">
        <v>59</v>
      </c>
      <c r="P578" s="93" t="s">
        <v>6</v>
      </c>
      <c r="Q578" s="93" t="s">
        <v>5</v>
      </c>
      <c r="R578" s="93" t="s">
        <v>60</v>
      </c>
      <c r="S578" s="94"/>
      <c r="T578" s="93" t="s">
        <v>59</v>
      </c>
      <c r="U578" s="93" t="s">
        <v>61</v>
      </c>
      <c r="V578" s="93" t="s">
        <v>23</v>
      </c>
      <c r="W578" s="93" t="s">
        <v>22</v>
      </c>
      <c r="X578" s="93" t="s">
        <v>24</v>
      </c>
      <c r="Y578" s="93" t="s">
        <v>65</v>
      </c>
      <c r="Z578" s="95"/>
      <c r="AA578" s="55"/>
    </row>
    <row r="579" spans="1:27" s="51" customFormat="1" ht="21" customHeight="1" x14ac:dyDescent="0.25">
      <c r="A579" s="52"/>
      <c r="B579" s="53"/>
      <c r="C579" s="53"/>
      <c r="D579" s="58"/>
      <c r="E579" s="58"/>
      <c r="F579" s="58"/>
      <c r="G579" s="58"/>
      <c r="H579" s="58"/>
      <c r="I579" s="53"/>
      <c r="J579" s="59" t="s">
        <v>1</v>
      </c>
      <c r="K579" s="60">
        <v>34000</v>
      </c>
      <c r="L579" s="61"/>
      <c r="M579" s="53"/>
      <c r="N579" s="96"/>
      <c r="O579" s="97" t="s">
        <v>51</v>
      </c>
      <c r="P579" s="97">
        <v>30</v>
      </c>
      <c r="Q579" s="97">
        <v>1</v>
      </c>
      <c r="R579" s="97">
        <f>15-Q579</f>
        <v>14</v>
      </c>
      <c r="S579" s="98"/>
      <c r="T579" s="97" t="s">
        <v>51</v>
      </c>
      <c r="U579" s="99"/>
      <c r="V579" s="99">
        <v>15000</v>
      </c>
      <c r="W579" s="99">
        <f>V579+U579</f>
        <v>15000</v>
      </c>
      <c r="X579" s="99">
        <v>15000</v>
      </c>
      <c r="Y579" s="99">
        <f>W579-X579</f>
        <v>0</v>
      </c>
      <c r="Z579" s="95"/>
      <c r="AA579" s="53"/>
    </row>
    <row r="580" spans="1:27" s="51" customFormat="1" ht="21" customHeight="1" x14ac:dyDescent="0.25">
      <c r="A580" s="52"/>
      <c r="B580" s="53" t="s">
        <v>0</v>
      </c>
      <c r="C580" s="63" t="s">
        <v>86</v>
      </c>
      <c r="D580" s="53"/>
      <c r="E580" s="53"/>
      <c r="F580" s="53"/>
      <c r="G580" s="53"/>
      <c r="H580" s="64"/>
      <c r="I580" s="58"/>
      <c r="J580" s="53"/>
      <c r="K580" s="53"/>
      <c r="L580" s="65"/>
      <c r="M580" s="50"/>
      <c r="N580" s="100"/>
      <c r="O580" s="97" t="s">
        <v>77</v>
      </c>
      <c r="P580" s="97">
        <v>29</v>
      </c>
      <c r="Q580" s="97">
        <v>0</v>
      </c>
      <c r="R580" s="97">
        <f>IF(Q580="","",R579-Q580)</f>
        <v>14</v>
      </c>
      <c r="S580" s="101"/>
      <c r="T580" s="97" t="s">
        <v>77</v>
      </c>
      <c r="U580" s="170">
        <f>IF($J$1="January","",Y579)</f>
        <v>0</v>
      </c>
      <c r="V580" s="99">
        <v>15000</v>
      </c>
      <c r="W580" s="170">
        <f>IF(U580="","",U580+V580)</f>
        <v>15000</v>
      </c>
      <c r="X580" s="99"/>
      <c r="Y580" s="170">
        <f>IF(W580="","",W580-X580)</f>
        <v>15000</v>
      </c>
      <c r="Z580" s="102"/>
      <c r="AA580" s="50"/>
    </row>
    <row r="581" spans="1:27" s="51" customFormat="1" ht="21" customHeight="1" x14ac:dyDescent="0.25">
      <c r="A581" s="52"/>
      <c r="B581" s="67" t="s">
        <v>47</v>
      </c>
      <c r="C581" s="68"/>
      <c r="D581" s="53"/>
      <c r="E581" s="53"/>
      <c r="F581" s="314" t="s">
        <v>49</v>
      </c>
      <c r="G581" s="314"/>
      <c r="H581" s="53"/>
      <c r="I581" s="314" t="s">
        <v>50</v>
      </c>
      <c r="J581" s="314"/>
      <c r="K581" s="314"/>
      <c r="L581" s="69"/>
      <c r="M581" s="53"/>
      <c r="N581" s="96"/>
      <c r="O581" s="97" t="s">
        <v>52</v>
      </c>
      <c r="P581" s="97"/>
      <c r="Q581" s="97"/>
      <c r="R581" s="97" t="str">
        <f t="shared" ref="R581:R588" si="110">IF(Q581="","",R580-Q581)</f>
        <v/>
      </c>
      <c r="S581" s="101"/>
      <c r="T581" s="97" t="s">
        <v>52</v>
      </c>
      <c r="U581" s="170">
        <f>IF($J$1="February","",Y580)</f>
        <v>15000</v>
      </c>
      <c r="V581" s="99"/>
      <c r="W581" s="170">
        <f t="shared" ref="W581:W590" si="111">IF(U581="","",U581+V581)</f>
        <v>15000</v>
      </c>
      <c r="X581" s="99"/>
      <c r="Y581" s="170">
        <f t="shared" ref="Y581:Y590" si="112">IF(W581="","",W581-X581)</f>
        <v>15000</v>
      </c>
      <c r="Z581" s="102"/>
      <c r="AA581" s="53"/>
    </row>
    <row r="582" spans="1:27" s="51" customFormat="1" ht="21" customHeight="1" x14ac:dyDescent="0.25">
      <c r="A582" s="52"/>
      <c r="B582" s="53"/>
      <c r="C582" s="53"/>
      <c r="D582" s="53"/>
      <c r="E582" s="53"/>
      <c r="F582" s="53"/>
      <c r="G582" s="53"/>
      <c r="H582" s="70"/>
      <c r="L582" s="57"/>
      <c r="M582" s="53"/>
      <c r="N582" s="96"/>
      <c r="O582" s="97" t="s">
        <v>53</v>
      </c>
      <c r="P582" s="97"/>
      <c r="Q582" s="97"/>
      <c r="R582" s="97" t="str">
        <f t="shared" si="110"/>
        <v/>
      </c>
      <c r="S582" s="101"/>
      <c r="T582" s="97" t="s">
        <v>53</v>
      </c>
      <c r="U582" s="170" t="str">
        <f>IF($J$1="March","",Y581)</f>
        <v/>
      </c>
      <c r="V582" s="99"/>
      <c r="W582" s="170" t="str">
        <f t="shared" si="111"/>
        <v/>
      </c>
      <c r="X582" s="99"/>
      <c r="Y582" s="170" t="str">
        <f t="shared" si="112"/>
        <v/>
      </c>
      <c r="Z582" s="102"/>
      <c r="AA582" s="53"/>
    </row>
    <row r="583" spans="1:27" s="51" customFormat="1" ht="21" customHeight="1" x14ac:dyDescent="0.25">
      <c r="A583" s="52"/>
      <c r="B583" s="315" t="s">
        <v>48</v>
      </c>
      <c r="C583" s="316"/>
      <c r="D583" s="53"/>
      <c r="E583" s="53"/>
      <c r="F583" s="71" t="s">
        <v>70</v>
      </c>
      <c r="G583" s="66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15000</v>
      </c>
      <c r="H583" s="70"/>
      <c r="I583" s="72">
        <f>IF(C587&gt;0,$K$2,C585)</f>
        <v>31</v>
      </c>
      <c r="J583" s="73" t="s">
        <v>67</v>
      </c>
      <c r="K583" s="74">
        <f>K579/$K$2*I583</f>
        <v>34000</v>
      </c>
      <c r="L583" s="75"/>
      <c r="M583" s="53"/>
      <c r="N583" s="96"/>
      <c r="O583" s="97" t="s">
        <v>54</v>
      </c>
      <c r="P583" s="97"/>
      <c r="Q583" s="97"/>
      <c r="R583" s="97" t="str">
        <f t="shared" si="110"/>
        <v/>
      </c>
      <c r="S583" s="101"/>
      <c r="T583" s="97" t="s">
        <v>54</v>
      </c>
      <c r="U583" s="170" t="str">
        <f>IF($J$1="April","",Y582)</f>
        <v/>
      </c>
      <c r="V583" s="99"/>
      <c r="W583" s="170" t="str">
        <f t="shared" si="111"/>
        <v/>
      </c>
      <c r="X583" s="99"/>
      <c r="Y583" s="170" t="str">
        <f t="shared" si="112"/>
        <v/>
      </c>
      <c r="Z583" s="102"/>
      <c r="AA583" s="53"/>
    </row>
    <row r="584" spans="1:27" s="51" customFormat="1" ht="21" customHeight="1" x14ac:dyDescent="0.25">
      <c r="A584" s="52"/>
      <c r="B584" s="62"/>
      <c r="C584" s="62"/>
      <c r="D584" s="53"/>
      <c r="E584" s="53"/>
      <c r="F584" s="71" t="s">
        <v>23</v>
      </c>
      <c r="G584" s="66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70"/>
      <c r="I584" s="115">
        <v>109</v>
      </c>
      <c r="J584" s="73" t="s">
        <v>68</v>
      </c>
      <c r="K584" s="76">
        <f>K579/$K$2/8*I584</f>
        <v>14943.548387096775</v>
      </c>
      <c r="L584" s="77"/>
      <c r="M584" s="53"/>
      <c r="N584" s="96"/>
      <c r="O584" s="97" t="s">
        <v>55</v>
      </c>
      <c r="P584" s="97"/>
      <c r="Q584" s="97"/>
      <c r="R584" s="97" t="str">
        <f t="shared" si="110"/>
        <v/>
      </c>
      <c r="S584" s="101"/>
      <c r="T584" s="97" t="s">
        <v>55</v>
      </c>
      <c r="U584" s="170" t="str">
        <f>IF($J$1="May","",Y583)</f>
        <v/>
      </c>
      <c r="V584" s="99"/>
      <c r="W584" s="170" t="str">
        <f t="shared" si="111"/>
        <v/>
      </c>
      <c r="X584" s="99"/>
      <c r="Y584" s="170" t="str">
        <f t="shared" si="112"/>
        <v/>
      </c>
      <c r="Z584" s="102"/>
      <c r="AA584" s="53"/>
    </row>
    <row r="585" spans="1:27" s="51" customFormat="1" ht="21" customHeight="1" x14ac:dyDescent="0.25">
      <c r="A585" s="52"/>
      <c r="B585" s="71" t="s">
        <v>6</v>
      </c>
      <c r="C585" s="62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0</v>
      </c>
      <c r="D585" s="53"/>
      <c r="E585" s="53"/>
      <c r="F585" s="71" t="s">
        <v>71</v>
      </c>
      <c r="G585" s="66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15000</v>
      </c>
      <c r="H585" s="70"/>
      <c r="I585" s="317" t="s">
        <v>75</v>
      </c>
      <c r="J585" s="318"/>
      <c r="K585" s="76">
        <f>K583+K584</f>
        <v>48943.548387096773</v>
      </c>
      <c r="L585" s="77"/>
      <c r="M585" s="53"/>
      <c r="N585" s="96"/>
      <c r="O585" s="97" t="s">
        <v>56</v>
      </c>
      <c r="P585" s="97"/>
      <c r="Q585" s="97"/>
      <c r="R585" s="97" t="str">
        <f t="shared" si="110"/>
        <v/>
      </c>
      <c r="S585" s="101"/>
      <c r="T585" s="97" t="s">
        <v>56</v>
      </c>
      <c r="U585" s="170" t="str">
        <f>IF($J$1="June","",Y584)</f>
        <v/>
      </c>
      <c r="V585" s="99"/>
      <c r="W585" s="170" t="str">
        <f t="shared" si="111"/>
        <v/>
      </c>
      <c r="X585" s="99"/>
      <c r="Y585" s="170" t="str">
        <f t="shared" si="112"/>
        <v/>
      </c>
      <c r="Z585" s="102"/>
      <c r="AA585" s="53"/>
    </row>
    <row r="586" spans="1:27" s="51" customFormat="1" ht="21" customHeight="1" x14ac:dyDescent="0.25">
      <c r="A586" s="52"/>
      <c r="B586" s="71" t="s">
        <v>5</v>
      </c>
      <c r="C586" s="62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D586" s="53"/>
      <c r="E586" s="53"/>
      <c r="F586" s="71" t="s">
        <v>24</v>
      </c>
      <c r="G586" s="66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70"/>
      <c r="I586" s="317" t="s">
        <v>76</v>
      </c>
      <c r="J586" s="318"/>
      <c r="K586" s="66">
        <f>G586</f>
        <v>0</v>
      </c>
      <c r="L586" s="78"/>
      <c r="M586" s="53"/>
      <c r="N586" s="96"/>
      <c r="O586" s="97" t="s">
        <v>57</v>
      </c>
      <c r="P586" s="97"/>
      <c r="Q586" s="97"/>
      <c r="R586" s="97" t="str">
        <f t="shared" si="110"/>
        <v/>
      </c>
      <c r="S586" s="101"/>
      <c r="T586" s="97" t="s">
        <v>57</v>
      </c>
      <c r="U586" s="170" t="str">
        <f>IF($J$1="July","",Y585)</f>
        <v/>
      </c>
      <c r="V586" s="99"/>
      <c r="W586" s="170" t="str">
        <f t="shared" si="111"/>
        <v/>
      </c>
      <c r="X586" s="99"/>
      <c r="Y586" s="170" t="str">
        <f t="shared" si="112"/>
        <v/>
      </c>
      <c r="Z586" s="102"/>
      <c r="AA586" s="53"/>
    </row>
    <row r="587" spans="1:27" s="51" customFormat="1" ht="21" customHeight="1" x14ac:dyDescent="0.25">
      <c r="A587" s="52"/>
      <c r="B587" s="79" t="s">
        <v>74</v>
      </c>
      <c r="C587" s="62" t="str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/>
      </c>
      <c r="D587" s="53"/>
      <c r="E587" s="53"/>
      <c r="F587" s="71" t="s">
        <v>73</v>
      </c>
      <c r="G587" s="66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15000</v>
      </c>
      <c r="H587" s="53"/>
      <c r="I587" s="319" t="s">
        <v>69</v>
      </c>
      <c r="J587" s="320"/>
      <c r="K587" s="80">
        <f>K585-K586</f>
        <v>48943.548387096773</v>
      </c>
      <c r="L587" s="81"/>
      <c r="M587" s="53"/>
      <c r="N587" s="96"/>
      <c r="O587" s="97" t="s">
        <v>62</v>
      </c>
      <c r="P587" s="97"/>
      <c r="Q587" s="97"/>
      <c r="R587" s="97" t="str">
        <f t="shared" si="110"/>
        <v/>
      </c>
      <c r="S587" s="101"/>
      <c r="T587" s="97" t="s">
        <v>62</v>
      </c>
      <c r="U587" s="170" t="str">
        <f>IF($J$1="August","",Y586)</f>
        <v/>
      </c>
      <c r="V587" s="99"/>
      <c r="W587" s="170" t="str">
        <f t="shared" si="111"/>
        <v/>
      </c>
      <c r="X587" s="99"/>
      <c r="Y587" s="170" t="str">
        <f t="shared" si="112"/>
        <v/>
      </c>
      <c r="Z587" s="102"/>
      <c r="AA587" s="53"/>
    </row>
    <row r="588" spans="1:27" s="51" customFormat="1" ht="21" customHeight="1" x14ac:dyDescent="0.25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184"/>
      <c r="L588" s="69"/>
      <c r="M588" s="53"/>
      <c r="N588" s="96"/>
      <c r="O588" s="97" t="s">
        <v>58</v>
      </c>
      <c r="P588" s="97"/>
      <c r="Q588" s="97"/>
      <c r="R588" s="97" t="str">
        <f t="shared" si="110"/>
        <v/>
      </c>
      <c r="S588" s="101"/>
      <c r="T588" s="97" t="s">
        <v>58</v>
      </c>
      <c r="U588" s="170" t="str">
        <f>IF($J$1="September","",Y587)</f>
        <v/>
      </c>
      <c r="V588" s="99"/>
      <c r="W588" s="170" t="str">
        <f t="shared" si="111"/>
        <v/>
      </c>
      <c r="X588" s="99"/>
      <c r="Y588" s="170" t="str">
        <f t="shared" si="112"/>
        <v/>
      </c>
      <c r="Z588" s="102"/>
      <c r="AA588" s="53"/>
    </row>
    <row r="589" spans="1:27" s="51" customFormat="1" ht="21" customHeight="1" x14ac:dyDescent="0.25">
      <c r="A589" s="52"/>
      <c r="B589" s="308" t="s">
        <v>104</v>
      </c>
      <c r="C589" s="308"/>
      <c r="D589" s="308"/>
      <c r="E589" s="308"/>
      <c r="F589" s="308"/>
      <c r="G589" s="308"/>
      <c r="H589" s="308"/>
      <c r="I589" s="308"/>
      <c r="J589" s="308"/>
      <c r="K589" s="308"/>
      <c r="L589" s="69"/>
      <c r="M589" s="53"/>
      <c r="N589" s="96"/>
      <c r="O589" s="97" t="s">
        <v>63</v>
      </c>
      <c r="P589" s="97"/>
      <c r="Q589" s="97"/>
      <c r="R589" s="97">
        <v>0</v>
      </c>
      <c r="S589" s="101"/>
      <c r="T589" s="97" t="s">
        <v>63</v>
      </c>
      <c r="U589" s="170" t="str">
        <f>IF($J$1="October","",Y588)</f>
        <v/>
      </c>
      <c r="V589" s="99"/>
      <c r="W589" s="170" t="str">
        <f t="shared" si="111"/>
        <v/>
      </c>
      <c r="X589" s="99"/>
      <c r="Y589" s="170" t="str">
        <f t="shared" si="112"/>
        <v/>
      </c>
      <c r="Z589" s="102"/>
      <c r="AA589" s="53"/>
    </row>
    <row r="590" spans="1:27" s="51" customFormat="1" ht="21" customHeight="1" x14ac:dyDescent="0.25">
      <c r="A590" s="52"/>
      <c r="B590" s="308"/>
      <c r="C590" s="308"/>
      <c r="D590" s="308"/>
      <c r="E590" s="308"/>
      <c r="F590" s="308"/>
      <c r="G590" s="308"/>
      <c r="H590" s="308"/>
      <c r="I590" s="308"/>
      <c r="J590" s="308"/>
      <c r="K590" s="308"/>
      <c r="L590" s="69"/>
      <c r="M590" s="53"/>
      <c r="N590" s="96"/>
      <c r="O590" s="97" t="s">
        <v>64</v>
      </c>
      <c r="P590" s="97"/>
      <c r="Q590" s="97"/>
      <c r="R590" s="97">
        <v>0</v>
      </c>
      <c r="S590" s="101"/>
      <c r="T590" s="97" t="s">
        <v>64</v>
      </c>
      <c r="U590" s="170" t="str">
        <f>IF($J$1="November","",Y589)</f>
        <v/>
      </c>
      <c r="V590" s="99"/>
      <c r="W590" s="170" t="str">
        <f t="shared" si="111"/>
        <v/>
      </c>
      <c r="X590" s="99"/>
      <c r="Y590" s="170" t="str">
        <f t="shared" si="112"/>
        <v/>
      </c>
      <c r="Z590" s="102"/>
      <c r="AA590" s="53"/>
    </row>
    <row r="591" spans="1:27" s="51" customFormat="1" ht="21" customHeight="1" thickBot="1" x14ac:dyDescent="0.3">
      <c r="A591" s="82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4"/>
      <c r="N591" s="103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5"/>
    </row>
    <row r="592" spans="1:27" s="53" customFormat="1" ht="21" customHeight="1" thickBot="1" x14ac:dyDescent="0.3"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</row>
    <row r="593" spans="1:27" s="51" customFormat="1" ht="21" customHeight="1" x14ac:dyDescent="0.25">
      <c r="A593" s="321" t="s">
        <v>46</v>
      </c>
      <c r="B593" s="322"/>
      <c r="C593" s="322"/>
      <c r="D593" s="322"/>
      <c r="E593" s="322"/>
      <c r="F593" s="322"/>
      <c r="G593" s="322"/>
      <c r="H593" s="322"/>
      <c r="I593" s="322"/>
      <c r="J593" s="322"/>
      <c r="K593" s="322"/>
      <c r="L593" s="323"/>
      <c r="M593" s="50"/>
      <c r="N593" s="89"/>
      <c r="O593" s="309" t="s">
        <v>48</v>
      </c>
      <c r="P593" s="310"/>
      <c r="Q593" s="310"/>
      <c r="R593" s="311"/>
      <c r="S593" s="90"/>
      <c r="T593" s="309" t="s">
        <v>49</v>
      </c>
      <c r="U593" s="310"/>
      <c r="V593" s="310"/>
      <c r="W593" s="310"/>
      <c r="X593" s="310"/>
      <c r="Y593" s="311"/>
      <c r="Z593" s="91"/>
      <c r="AA593" s="50"/>
    </row>
    <row r="594" spans="1:27" s="51" customFormat="1" ht="21" customHeight="1" x14ac:dyDescent="0.25">
      <c r="A594" s="52"/>
      <c r="B594" s="53"/>
      <c r="C594" s="312" t="s">
        <v>102</v>
      </c>
      <c r="D594" s="312"/>
      <c r="E594" s="312"/>
      <c r="F594" s="312"/>
      <c r="G594" s="54" t="str">
        <f>$J$1</f>
        <v>March</v>
      </c>
      <c r="H594" s="313">
        <f>$K$1</f>
        <v>2020</v>
      </c>
      <c r="I594" s="313"/>
      <c r="J594" s="53"/>
      <c r="K594" s="55"/>
      <c r="L594" s="56"/>
      <c r="M594" s="55"/>
      <c r="N594" s="92"/>
      <c r="O594" s="93" t="s">
        <v>59</v>
      </c>
      <c r="P594" s="93" t="s">
        <v>6</v>
      </c>
      <c r="Q594" s="93" t="s">
        <v>5</v>
      </c>
      <c r="R594" s="93" t="s">
        <v>60</v>
      </c>
      <c r="S594" s="94"/>
      <c r="T594" s="93" t="s">
        <v>59</v>
      </c>
      <c r="U594" s="93" t="s">
        <v>61</v>
      </c>
      <c r="V594" s="93" t="s">
        <v>23</v>
      </c>
      <c r="W594" s="93" t="s">
        <v>22</v>
      </c>
      <c r="X594" s="93" t="s">
        <v>24</v>
      </c>
      <c r="Y594" s="93" t="s">
        <v>65</v>
      </c>
      <c r="Z594" s="95"/>
      <c r="AA594" s="55"/>
    </row>
    <row r="595" spans="1:27" s="51" customFormat="1" ht="21" customHeight="1" x14ac:dyDescent="0.25">
      <c r="A595" s="52"/>
      <c r="B595" s="53"/>
      <c r="C595" s="53"/>
      <c r="D595" s="58"/>
      <c r="E595" s="58"/>
      <c r="F595" s="58"/>
      <c r="G595" s="58"/>
      <c r="H595" s="58"/>
      <c r="I595" s="53"/>
      <c r="J595" s="59" t="s">
        <v>1</v>
      </c>
      <c r="K595" s="60">
        <v>18000</v>
      </c>
      <c r="L595" s="61"/>
      <c r="M595" s="53"/>
      <c r="N595" s="96"/>
      <c r="O595" s="97" t="s">
        <v>51</v>
      </c>
      <c r="P595" s="97"/>
      <c r="Q595" s="97"/>
      <c r="R595" s="97"/>
      <c r="S595" s="98"/>
      <c r="T595" s="97" t="s">
        <v>51</v>
      </c>
      <c r="U595" s="99"/>
      <c r="V595" s="99"/>
      <c r="W595" s="99">
        <f>V595+U595</f>
        <v>0</v>
      </c>
      <c r="X595" s="99"/>
      <c r="Y595" s="99">
        <f>W595-X595</f>
        <v>0</v>
      </c>
      <c r="Z595" s="95"/>
      <c r="AA595" s="53"/>
    </row>
    <row r="596" spans="1:27" s="51" customFormat="1" ht="21" customHeight="1" x14ac:dyDescent="0.25">
      <c r="A596" s="52"/>
      <c r="B596" s="53" t="s">
        <v>0</v>
      </c>
      <c r="C596" s="63" t="s">
        <v>192</v>
      </c>
      <c r="D596" s="53"/>
      <c r="E596" s="53"/>
      <c r="F596" s="53"/>
      <c r="G596" s="53"/>
      <c r="H596" s="64"/>
      <c r="I596" s="58"/>
      <c r="J596" s="53"/>
      <c r="K596" s="53"/>
      <c r="L596" s="65"/>
      <c r="M596" s="50"/>
      <c r="N596" s="100"/>
      <c r="O596" s="97" t="s">
        <v>77</v>
      </c>
      <c r="P596" s="97">
        <v>9</v>
      </c>
      <c r="Q596" s="97">
        <v>20</v>
      </c>
      <c r="R596" s="97"/>
      <c r="S596" s="101"/>
      <c r="T596" s="97" t="s">
        <v>77</v>
      </c>
      <c r="U596" s="170">
        <f>IF($J$1="January","",Y595)</f>
        <v>0</v>
      </c>
      <c r="V596" s="99"/>
      <c r="W596" s="170">
        <f>IF(U596="","",U596+V596)</f>
        <v>0</v>
      </c>
      <c r="X596" s="99"/>
      <c r="Y596" s="170">
        <f>IF(W596="","",W596-X596)</f>
        <v>0</v>
      </c>
      <c r="Z596" s="102"/>
      <c r="AA596" s="50"/>
    </row>
    <row r="597" spans="1:27" s="51" customFormat="1" ht="21" customHeight="1" x14ac:dyDescent="0.25">
      <c r="A597" s="52"/>
      <c r="B597" s="67" t="s">
        <v>47</v>
      </c>
      <c r="C597" s="68"/>
      <c r="D597" s="53"/>
      <c r="E597" s="53"/>
      <c r="F597" s="314" t="s">
        <v>49</v>
      </c>
      <c r="G597" s="314"/>
      <c r="H597" s="53"/>
      <c r="I597" s="314" t="s">
        <v>50</v>
      </c>
      <c r="J597" s="314"/>
      <c r="K597" s="314"/>
      <c r="L597" s="69"/>
      <c r="M597" s="53"/>
      <c r="N597" s="96"/>
      <c r="O597" s="97" t="s">
        <v>52</v>
      </c>
      <c r="P597" s="97"/>
      <c r="Q597" s="97"/>
      <c r="R597" s="97">
        <v>0</v>
      </c>
      <c r="S597" s="101"/>
      <c r="T597" s="97" t="s">
        <v>52</v>
      </c>
      <c r="U597" s="170">
        <f>IF($J$1="February","",Y596)</f>
        <v>0</v>
      </c>
      <c r="V597" s="99"/>
      <c r="W597" s="170">
        <f t="shared" ref="W597:W606" si="113">IF(U597="","",U597+V597)</f>
        <v>0</v>
      </c>
      <c r="X597" s="99"/>
      <c r="Y597" s="170">
        <f t="shared" ref="Y597:Y606" si="114">IF(W597="","",W597-X597)</f>
        <v>0</v>
      </c>
      <c r="Z597" s="102"/>
      <c r="AA597" s="53"/>
    </row>
    <row r="598" spans="1:27" s="51" customFormat="1" ht="21" customHeight="1" x14ac:dyDescent="0.25">
      <c r="A598" s="52"/>
      <c r="B598" s="53"/>
      <c r="C598" s="53"/>
      <c r="D598" s="53"/>
      <c r="E598" s="53"/>
      <c r="F598" s="53"/>
      <c r="G598" s="53"/>
      <c r="H598" s="70"/>
      <c r="L598" s="57"/>
      <c r="M598" s="53"/>
      <c r="N598" s="96"/>
      <c r="O598" s="97" t="s">
        <v>53</v>
      </c>
      <c r="P598" s="97"/>
      <c r="Q598" s="97"/>
      <c r="R598" s="97">
        <v>0</v>
      </c>
      <c r="S598" s="101"/>
      <c r="T598" s="97" t="s">
        <v>53</v>
      </c>
      <c r="U598" s="170" t="str">
        <f>IF($J$1="March","",Y597)</f>
        <v/>
      </c>
      <c r="V598" s="99"/>
      <c r="W598" s="170" t="str">
        <f t="shared" si="113"/>
        <v/>
      </c>
      <c r="X598" s="99"/>
      <c r="Y598" s="170" t="str">
        <f t="shared" si="114"/>
        <v/>
      </c>
      <c r="Z598" s="102"/>
      <c r="AA598" s="53"/>
    </row>
    <row r="599" spans="1:27" s="51" customFormat="1" ht="21" customHeight="1" x14ac:dyDescent="0.25">
      <c r="A599" s="52"/>
      <c r="B599" s="315" t="s">
        <v>48</v>
      </c>
      <c r="C599" s="316"/>
      <c r="D599" s="53"/>
      <c r="E599" s="53"/>
      <c r="F599" s="71" t="s">
        <v>70</v>
      </c>
      <c r="G599" s="66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70"/>
      <c r="I599" s="72">
        <f>IF(C603&gt;0,$K$2,C601)</f>
        <v>0</v>
      </c>
      <c r="J599" s="73" t="s">
        <v>67</v>
      </c>
      <c r="K599" s="74">
        <f>K595/$K$2*I599</f>
        <v>0</v>
      </c>
      <c r="L599" s="75"/>
      <c r="M599" s="53"/>
      <c r="N599" s="96"/>
      <c r="O599" s="97" t="s">
        <v>54</v>
      </c>
      <c r="P599" s="97"/>
      <c r="Q599" s="97"/>
      <c r="R599" s="97">
        <v>0</v>
      </c>
      <c r="S599" s="101"/>
      <c r="T599" s="97" t="s">
        <v>54</v>
      </c>
      <c r="U599" s="170" t="str">
        <f>IF($J$1="April","",Y598)</f>
        <v/>
      </c>
      <c r="V599" s="99"/>
      <c r="W599" s="170" t="str">
        <f t="shared" si="113"/>
        <v/>
      </c>
      <c r="X599" s="99"/>
      <c r="Y599" s="170" t="str">
        <f t="shared" si="114"/>
        <v/>
      </c>
      <c r="Z599" s="102"/>
      <c r="AA599" s="53"/>
    </row>
    <row r="600" spans="1:27" s="51" customFormat="1" ht="21" customHeight="1" x14ac:dyDescent="0.25">
      <c r="A600" s="52"/>
      <c r="B600" s="62"/>
      <c r="C600" s="62"/>
      <c r="D600" s="53"/>
      <c r="E600" s="53"/>
      <c r="F600" s="71" t="s">
        <v>23</v>
      </c>
      <c r="G600" s="66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70"/>
      <c r="I600" s="115"/>
      <c r="J600" s="73" t="s">
        <v>68</v>
      </c>
      <c r="K600" s="76">
        <f>K595/$K$2/8*I600</f>
        <v>0</v>
      </c>
      <c r="L600" s="77"/>
      <c r="M600" s="53"/>
      <c r="N600" s="96"/>
      <c r="O600" s="97" t="s">
        <v>55</v>
      </c>
      <c r="P600" s="97"/>
      <c r="Q600" s="97"/>
      <c r="R600" s="97" t="str">
        <f t="shared" ref="R600" si="115">IF(Q600="","",R599-Q600)</f>
        <v/>
      </c>
      <c r="S600" s="101"/>
      <c r="T600" s="97" t="s">
        <v>55</v>
      </c>
      <c r="U600" s="170" t="str">
        <f>IF($J$1="May","",Y599)</f>
        <v/>
      </c>
      <c r="V600" s="99"/>
      <c r="W600" s="170" t="str">
        <f t="shared" si="113"/>
        <v/>
      </c>
      <c r="X600" s="99"/>
      <c r="Y600" s="170" t="str">
        <f t="shared" si="114"/>
        <v/>
      </c>
      <c r="Z600" s="102"/>
      <c r="AA600" s="53"/>
    </row>
    <row r="601" spans="1:27" s="51" customFormat="1" ht="21" customHeight="1" x14ac:dyDescent="0.25">
      <c r="A601" s="52"/>
      <c r="B601" s="71" t="s">
        <v>6</v>
      </c>
      <c r="C601" s="62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0</v>
      </c>
      <c r="D601" s="53"/>
      <c r="E601" s="53"/>
      <c r="F601" s="71" t="s">
        <v>71</v>
      </c>
      <c r="G601" s="66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0</v>
      </c>
      <c r="H601" s="70"/>
      <c r="I601" s="317" t="s">
        <v>75</v>
      </c>
      <c r="J601" s="318"/>
      <c r="K601" s="76">
        <f>K599+K600</f>
        <v>0</v>
      </c>
      <c r="L601" s="77"/>
      <c r="M601" s="53"/>
      <c r="N601" s="96"/>
      <c r="O601" s="97" t="s">
        <v>56</v>
      </c>
      <c r="P601" s="97"/>
      <c r="Q601" s="97"/>
      <c r="R601" s="97">
        <v>0</v>
      </c>
      <c r="S601" s="101"/>
      <c r="T601" s="97" t="s">
        <v>56</v>
      </c>
      <c r="U601" s="170" t="str">
        <f>IF($J$1="June","",Y600)</f>
        <v/>
      </c>
      <c r="V601" s="99"/>
      <c r="W601" s="170" t="str">
        <f t="shared" si="113"/>
        <v/>
      </c>
      <c r="X601" s="99"/>
      <c r="Y601" s="170" t="str">
        <f t="shared" si="114"/>
        <v/>
      </c>
      <c r="Z601" s="102"/>
      <c r="AA601" s="53"/>
    </row>
    <row r="602" spans="1:27" s="51" customFormat="1" ht="21" customHeight="1" x14ac:dyDescent="0.25">
      <c r="A602" s="52"/>
      <c r="B602" s="71" t="s">
        <v>5</v>
      </c>
      <c r="C602" s="62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0</v>
      </c>
      <c r="D602" s="53"/>
      <c r="E602" s="53"/>
      <c r="F602" s="71" t="s">
        <v>24</v>
      </c>
      <c r="G602" s="66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70"/>
      <c r="I602" s="317" t="s">
        <v>76</v>
      </c>
      <c r="J602" s="318"/>
      <c r="K602" s="66">
        <f>G602</f>
        <v>0</v>
      </c>
      <c r="L602" s="78"/>
      <c r="M602" s="53"/>
      <c r="N602" s="96"/>
      <c r="O602" s="97" t="s">
        <v>57</v>
      </c>
      <c r="P602" s="97"/>
      <c r="Q602" s="97"/>
      <c r="R602" s="97">
        <v>0</v>
      </c>
      <c r="S602" s="101"/>
      <c r="T602" s="97" t="s">
        <v>57</v>
      </c>
      <c r="U602" s="170" t="str">
        <f>IF($J$1="July","",Y601)</f>
        <v/>
      </c>
      <c r="V602" s="99"/>
      <c r="W602" s="170" t="str">
        <f t="shared" si="113"/>
        <v/>
      </c>
      <c r="X602" s="99"/>
      <c r="Y602" s="170" t="str">
        <f t="shared" si="114"/>
        <v/>
      </c>
      <c r="Z602" s="102"/>
      <c r="AA602" s="53"/>
    </row>
    <row r="603" spans="1:27" s="51" customFormat="1" ht="21" customHeight="1" x14ac:dyDescent="0.25">
      <c r="A603" s="52"/>
      <c r="B603" s="79" t="s">
        <v>74</v>
      </c>
      <c r="C603" s="62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53"/>
      <c r="E603" s="53"/>
      <c r="F603" s="71" t="s">
        <v>73</v>
      </c>
      <c r="G603" s="66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0</v>
      </c>
      <c r="H603" s="53"/>
      <c r="I603" s="319" t="s">
        <v>69</v>
      </c>
      <c r="J603" s="320"/>
      <c r="K603" s="80">
        <f>K601-K602</f>
        <v>0</v>
      </c>
      <c r="L603" s="81"/>
      <c r="M603" s="53"/>
      <c r="N603" s="96"/>
      <c r="O603" s="97" t="s">
        <v>62</v>
      </c>
      <c r="P603" s="97"/>
      <c r="Q603" s="97"/>
      <c r="R603" s="97">
        <v>0</v>
      </c>
      <c r="S603" s="101"/>
      <c r="T603" s="97" t="s">
        <v>62</v>
      </c>
      <c r="U603" s="170" t="str">
        <f>IF($J$1="August","",Y602)</f>
        <v/>
      </c>
      <c r="V603" s="99"/>
      <c r="W603" s="170" t="str">
        <f t="shared" si="113"/>
        <v/>
      </c>
      <c r="X603" s="99"/>
      <c r="Y603" s="170" t="str">
        <f t="shared" si="114"/>
        <v/>
      </c>
      <c r="Z603" s="102"/>
      <c r="AA603" s="53"/>
    </row>
    <row r="604" spans="1:27" s="51" customFormat="1" ht="21" customHeight="1" x14ac:dyDescent="0.25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69"/>
      <c r="M604" s="53"/>
      <c r="N604" s="96"/>
      <c r="O604" s="97" t="s">
        <v>58</v>
      </c>
      <c r="P604" s="97"/>
      <c r="Q604" s="97"/>
      <c r="R604" s="97">
        <v>0</v>
      </c>
      <c r="S604" s="101"/>
      <c r="T604" s="97" t="s">
        <v>58</v>
      </c>
      <c r="U604" s="170" t="str">
        <f>IF($J$1="September","",Y603)</f>
        <v/>
      </c>
      <c r="V604" s="99"/>
      <c r="W604" s="170" t="str">
        <f t="shared" si="113"/>
        <v/>
      </c>
      <c r="X604" s="99"/>
      <c r="Y604" s="170" t="str">
        <f t="shared" si="114"/>
        <v/>
      </c>
      <c r="Z604" s="102"/>
      <c r="AA604" s="53"/>
    </row>
    <row r="605" spans="1:27" s="51" customFormat="1" ht="21" customHeight="1" x14ac:dyDescent="0.25">
      <c r="A605" s="52"/>
      <c r="B605" s="308" t="s">
        <v>104</v>
      </c>
      <c r="C605" s="308"/>
      <c r="D605" s="308"/>
      <c r="E605" s="308"/>
      <c r="F605" s="308"/>
      <c r="G605" s="308"/>
      <c r="H605" s="308"/>
      <c r="I605" s="308"/>
      <c r="J605" s="308"/>
      <c r="K605" s="308"/>
      <c r="L605" s="69"/>
      <c r="M605" s="53"/>
      <c r="N605" s="96"/>
      <c r="O605" s="97" t="s">
        <v>63</v>
      </c>
      <c r="P605" s="97"/>
      <c r="Q605" s="97"/>
      <c r="R605" s="97">
        <v>0</v>
      </c>
      <c r="S605" s="101"/>
      <c r="T605" s="97" t="s">
        <v>63</v>
      </c>
      <c r="U605" s="170" t="str">
        <f>IF($J$1="October","",Y604)</f>
        <v/>
      </c>
      <c r="V605" s="99"/>
      <c r="W605" s="170" t="str">
        <f t="shared" si="113"/>
        <v/>
      </c>
      <c r="X605" s="99"/>
      <c r="Y605" s="170" t="str">
        <f t="shared" si="114"/>
        <v/>
      </c>
      <c r="Z605" s="102"/>
      <c r="AA605" s="53"/>
    </row>
    <row r="606" spans="1:27" s="51" customFormat="1" ht="21" customHeight="1" x14ac:dyDescent="0.25">
      <c r="A606" s="52"/>
      <c r="B606" s="308"/>
      <c r="C606" s="308"/>
      <c r="D606" s="308"/>
      <c r="E606" s="308"/>
      <c r="F606" s="308"/>
      <c r="G606" s="308"/>
      <c r="H606" s="308"/>
      <c r="I606" s="308"/>
      <c r="J606" s="308"/>
      <c r="K606" s="308"/>
      <c r="L606" s="69"/>
      <c r="M606" s="53"/>
      <c r="N606" s="96"/>
      <c r="O606" s="97" t="s">
        <v>64</v>
      </c>
      <c r="P606" s="97"/>
      <c r="Q606" s="97"/>
      <c r="R606" s="97">
        <v>0</v>
      </c>
      <c r="S606" s="101"/>
      <c r="T606" s="97" t="s">
        <v>64</v>
      </c>
      <c r="U606" s="170" t="str">
        <f>IF($J$1="November","",Y605)</f>
        <v/>
      </c>
      <c r="V606" s="99"/>
      <c r="W606" s="170" t="str">
        <f t="shared" si="113"/>
        <v/>
      </c>
      <c r="X606" s="99"/>
      <c r="Y606" s="170" t="str">
        <f t="shared" si="114"/>
        <v/>
      </c>
      <c r="Z606" s="102"/>
      <c r="AA606" s="53"/>
    </row>
    <row r="607" spans="1:27" s="51" customFormat="1" ht="21" customHeight="1" thickBot="1" x14ac:dyDescent="0.3">
      <c r="A607" s="82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4"/>
      <c r="N607" s="103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5"/>
    </row>
    <row r="608" spans="1:27" s="53" customFormat="1" ht="21" customHeight="1" thickBot="1" x14ac:dyDescent="0.3"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</row>
    <row r="609" spans="1:27" s="51" customFormat="1" ht="21" customHeight="1" x14ac:dyDescent="0.25">
      <c r="A609" s="321" t="s">
        <v>46</v>
      </c>
      <c r="B609" s="322"/>
      <c r="C609" s="322"/>
      <c r="D609" s="322"/>
      <c r="E609" s="322"/>
      <c r="F609" s="322"/>
      <c r="G609" s="322"/>
      <c r="H609" s="322"/>
      <c r="I609" s="322"/>
      <c r="J609" s="322"/>
      <c r="K609" s="322"/>
      <c r="L609" s="323"/>
      <c r="M609" s="50"/>
      <c r="N609" s="89"/>
      <c r="O609" s="309" t="s">
        <v>48</v>
      </c>
      <c r="P609" s="310"/>
      <c r="Q609" s="310"/>
      <c r="R609" s="311"/>
      <c r="S609" s="90"/>
      <c r="T609" s="309" t="s">
        <v>49</v>
      </c>
      <c r="U609" s="310"/>
      <c r="V609" s="310"/>
      <c r="W609" s="310"/>
      <c r="X609" s="310"/>
      <c r="Y609" s="311"/>
      <c r="Z609" s="91"/>
      <c r="AA609" s="50"/>
    </row>
    <row r="610" spans="1:27" s="51" customFormat="1" ht="21" customHeight="1" x14ac:dyDescent="0.25">
      <c r="A610" s="52"/>
      <c r="B610" s="53"/>
      <c r="C610" s="312" t="s">
        <v>102</v>
      </c>
      <c r="D610" s="312"/>
      <c r="E610" s="312"/>
      <c r="F610" s="312"/>
      <c r="G610" s="54" t="str">
        <f>$J$1</f>
        <v>March</v>
      </c>
      <c r="H610" s="313">
        <f>$K$1</f>
        <v>2020</v>
      </c>
      <c r="I610" s="313"/>
      <c r="J610" s="53"/>
      <c r="K610" s="55"/>
      <c r="L610" s="56"/>
      <c r="M610" s="55"/>
      <c r="N610" s="92"/>
      <c r="O610" s="93" t="s">
        <v>59</v>
      </c>
      <c r="P610" s="93" t="s">
        <v>6</v>
      </c>
      <c r="Q610" s="93" t="s">
        <v>5</v>
      </c>
      <c r="R610" s="93" t="s">
        <v>60</v>
      </c>
      <c r="S610" s="94"/>
      <c r="T610" s="93" t="s">
        <v>59</v>
      </c>
      <c r="U610" s="93" t="s">
        <v>61</v>
      </c>
      <c r="V610" s="93" t="s">
        <v>23</v>
      </c>
      <c r="W610" s="93" t="s">
        <v>22</v>
      </c>
      <c r="X610" s="93" t="s">
        <v>24</v>
      </c>
      <c r="Y610" s="93" t="s">
        <v>65</v>
      </c>
      <c r="Z610" s="95"/>
      <c r="AA610" s="55"/>
    </row>
    <row r="611" spans="1:27" s="51" customFormat="1" ht="21" customHeight="1" x14ac:dyDescent="0.25">
      <c r="A611" s="52"/>
      <c r="B611" s="53"/>
      <c r="C611" s="53"/>
      <c r="D611" s="58"/>
      <c r="E611" s="58"/>
      <c r="F611" s="58"/>
      <c r="G611" s="58"/>
      <c r="H611" s="58"/>
      <c r="I611" s="53"/>
      <c r="J611" s="59" t="s">
        <v>1</v>
      </c>
      <c r="K611" s="60">
        <v>20000</v>
      </c>
      <c r="L611" s="61"/>
      <c r="M611" s="53"/>
      <c r="N611" s="96"/>
      <c r="O611" s="97" t="s">
        <v>51</v>
      </c>
      <c r="P611" s="97">
        <v>30</v>
      </c>
      <c r="Q611" s="97">
        <v>1</v>
      </c>
      <c r="R611" s="97"/>
      <c r="S611" s="98"/>
      <c r="T611" s="97" t="s">
        <v>51</v>
      </c>
      <c r="U611" s="99"/>
      <c r="V611" s="99"/>
      <c r="W611" s="99">
        <f>V611+U611</f>
        <v>0</v>
      </c>
      <c r="X611" s="99"/>
      <c r="Y611" s="99">
        <f>W611-X611</f>
        <v>0</v>
      </c>
      <c r="Z611" s="95"/>
      <c r="AA611" s="53"/>
    </row>
    <row r="612" spans="1:27" s="51" customFormat="1" ht="21" customHeight="1" x14ac:dyDescent="0.25">
      <c r="A612" s="52"/>
      <c r="B612" s="53" t="s">
        <v>0</v>
      </c>
      <c r="C612" s="63" t="s">
        <v>163</v>
      </c>
      <c r="D612" s="53"/>
      <c r="E612" s="53"/>
      <c r="F612" s="53"/>
      <c r="G612" s="53"/>
      <c r="H612" s="64"/>
      <c r="I612" s="58"/>
      <c r="J612" s="53"/>
      <c r="K612" s="53"/>
      <c r="L612" s="65"/>
      <c r="M612" s="50"/>
      <c r="N612" s="100"/>
      <c r="O612" s="97" t="s">
        <v>77</v>
      </c>
      <c r="P612" s="97">
        <v>27</v>
      </c>
      <c r="Q612" s="97">
        <v>2</v>
      </c>
      <c r="R612" s="97">
        <v>0</v>
      </c>
      <c r="S612" s="101"/>
      <c r="T612" s="97" t="s">
        <v>77</v>
      </c>
      <c r="U612" s="170">
        <f>IF($J$1="January","",Y611)</f>
        <v>0</v>
      </c>
      <c r="V612" s="99"/>
      <c r="W612" s="170">
        <f>IF(U612="","",U612+V612)</f>
        <v>0</v>
      </c>
      <c r="X612" s="99"/>
      <c r="Y612" s="170">
        <f>IF(W612="","",W612-X612)</f>
        <v>0</v>
      </c>
      <c r="Z612" s="102"/>
      <c r="AA612" s="50"/>
    </row>
    <row r="613" spans="1:27" s="51" customFormat="1" ht="21" customHeight="1" x14ac:dyDescent="0.25">
      <c r="A613" s="52"/>
      <c r="B613" s="67" t="s">
        <v>47</v>
      </c>
      <c r="C613" s="68"/>
      <c r="D613" s="53"/>
      <c r="E613" s="53"/>
      <c r="F613" s="314" t="s">
        <v>49</v>
      </c>
      <c r="G613" s="314"/>
      <c r="H613" s="53"/>
      <c r="I613" s="314" t="s">
        <v>50</v>
      </c>
      <c r="J613" s="314"/>
      <c r="K613" s="314"/>
      <c r="L613" s="69"/>
      <c r="M613" s="53"/>
      <c r="N613" s="96"/>
      <c r="O613" s="97" t="s">
        <v>52</v>
      </c>
      <c r="P613" s="97"/>
      <c r="Q613" s="97"/>
      <c r="R613" s="97" t="str">
        <f t="shared" ref="R613:R616" si="116">IF(Q613="","",R612-Q613)</f>
        <v/>
      </c>
      <c r="S613" s="101"/>
      <c r="T613" s="97" t="s">
        <v>52</v>
      </c>
      <c r="U613" s="170">
        <f>IF($J$1="February","",Y612)</f>
        <v>0</v>
      </c>
      <c r="V613" s="99"/>
      <c r="W613" s="170">
        <f t="shared" ref="W613:W622" si="117">IF(U613="","",U613+V613)</f>
        <v>0</v>
      </c>
      <c r="X613" s="99"/>
      <c r="Y613" s="170">
        <f t="shared" ref="Y613:Y622" si="118">IF(W613="","",W613-X613)</f>
        <v>0</v>
      </c>
      <c r="Z613" s="102"/>
      <c r="AA613" s="53"/>
    </row>
    <row r="614" spans="1:27" s="51" customFormat="1" ht="21" customHeight="1" x14ac:dyDescent="0.25">
      <c r="A614" s="52"/>
      <c r="B614" s="53"/>
      <c r="C614" s="53"/>
      <c r="D614" s="53"/>
      <c r="E614" s="53"/>
      <c r="F614" s="53"/>
      <c r="G614" s="53"/>
      <c r="H614" s="70"/>
      <c r="L614" s="57"/>
      <c r="M614" s="53"/>
      <c r="N614" s="96"/>
      <c r="O614" s="97" t="s">
        <v>53</v>
      </c>
      <c r="P614" s="97"/>
      <c r="Q614" s="97"/>
      <c r="R614" s="97">
        <v>0</v>
      </c>
      <c r="S614" s="101"/>
      <c r="T614" s="97" t="s">
        <v>53</v>
      </c>
      <c r="U614" s="170" t="str">
        <f>IF($J$1="March","",Y613)</f>
        <v/>
      </c>
      <c r="V614" s="99"/>
      <c r="W614" s="170" t="str">
        <f t="shared" si="117"/>
        <v/>
      </c>
      <c r="X614" s="99"/>
      <c r="Y614" s="170" t="str">
        <f t="shared" si="118"/>
        <v/>
      </c>
      <c r="Z614" s="102"/>
      <c r="AA614" s="53"/>
    </row>
    <row r="615" spans="1:27" s="51" customFormat="1" ht="21" customHeight="1" x14ac:dyDescent="0.25">
      <c r="A615" s="52"/>
      <c r="B615" s="315" t="s">
        <v>48</v>
      </c>
      <c r="C615" s="316"/>
      <c r="D615" s="53"/>
      <c r="E615" s="53"/>
      <c r="F615" s="71" t="s">
        <v>70</v>
      </c>
      <c r="G615" s="66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70"/>
      <c r="I615" s="72">
        <f>IF(C619&gt;0,$K$2,C617)</f>
        <v>31</v>
      </c>
      <c r="J615" s="73" t="s">
        <v>67</v>
      </c>
      <c r="K615" s="74">
        <f>K611/$K$2*I615</f>
        <v>20000</v>
      </c>
      <c r="L615" s="75"/>
      <c r="M615" s="53"/>
      <c r="N615" s="96"/>
      <c r="O615" s="97" t="s">
        <v>54</v>
      </c>
      <c r="P615" s="97"/>
      <c r="Q615" s="97"/>
      <c r="R615" s="97" t="str">
        <f t="shared" si="116"/>
        <v/>
      </c>
      <c r="S615" s="101"/>
      <c r="T615" s="97" t="s">
        <v>54</v>
      </c>
      <c r="U615" s="170" t="str">
        <f>IF($J$1="April","",Y614)</f>
        <v/>
      </c>
      <c r="V615" s="99"/>
      <c r="W615" s="170" t="str">
        <f t="shared" si="117"/>
        <v/>
      </c>
      <c r="X615" s="99"/>
      <c r="Y615" s="170" t="str">
        <f t="shared" si="118"/>
        <v/>
      </c>
      <c r="Z615" s="102"/>
      <c r="AA615" s="53"/>
    </row>
    <row r="616" spans="1:27" s="51" customFormat="1" ht="21" customHeight="1" x14ac:dyDescent="0.25">
      <c r="A616" s="52"/>
      <c r="B616" s="62"/>
      <c r="C616" s="62"/>
      <c r="D616" s="53"/>
      <c r="E616" s="53"/>
      <c r="F616" s="71" t="s">
        <v>23</v>
      </c>
      <c r="G616" s="186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70"/>
      <c r="I616" s="115">
        <v>10</v>
      </c>
      <c r="J616" s="73" t="s">
        <v>68</v>
      </c>
      <c r="K616" s="76">
        <f>K611/$K$2/8*I616</f>
        <v>806.45161290322574</v>
      </c>
      <c r="L616" s="77"/>
      <c r="M616" s="53"/>
      <c r="N616" s="96"/>
      <c r="O616" s="97" t="s">
        <v>55</v>
      </c>
      <c r="P616" s="97"/>
      <c r="Q616" s="97"/>
      <c r="R616" s="97" t="str">
        <f t="shared" si="116"/>
        <v/>
      </c>
      <c r="S616" s="101"/>
      <c r="T616" s="97" t="s">
        <v>55</v>
      </c>
      <c r="U616" s="170" t="str">
        <f>IF($J$1="May","",Y615)</f>
        <v/>
      </c>
      <c r="V616" s="99"/>
      <c r="W616" s="170" t="str">
        <f t="shared" si="117"/>
        <v/>
      </c>
      <c r="X616" s="99"/>
      <c r="Y616" s="170" t="str">
        <f t="shared" si="118"/>
        <v/>
      </c>
      <c r="Z616" s="102"/>
      <c r="AA616" s="53"/>
    </row>
    <row r="617" spans="1:27" s="51" customFormat="1" ht="21" customHeight="1" x14ac:dyDescent="0.25">
      <c r="A617" s="52"/>
      <c r="B617" s="71" t="s">
        <v>6</v>
      </c>
      <c r="C617" s="62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0</v>
      </c>
      <c r="D617" s="53"/>
      <c r="E617" s="53"/>
      <c r="F617" s="71" t="s">
        <v>71</v>
      </c>
      <c r="G617" s="186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0</v>
      </c>
      <c r="H617" s="70"/>
      <c r="I617" s="317" t="s">
        <v>75</v>
      </c>
      <c r="J617" s="318"/>
      <c r="K617" s="76">
        <f>K615+K616</f>
        <v>20806.451612903227</v>
      </c>
      <c r="L617" s="77"/>
      <c r="M617" s="53"/>
      <c r="N617" s="96"/>
      <c r="O617" s="97" t="s">
        <v>56</v>
      </c>
      <c r="P617" s="97"/>
      <c r="Q617" s="97"/>
      <c r="R617" s="97">
        <v>0</v>
      </c>
      <c r="S617" s="101"/>
      <c r="T617" s="97" t="s">
        <v>56</v>
      </c>
      <c r="U617" s="170" t="str">
        <f>IF($J$1="June","",Y616)</f>
        <v/>
      </c>
      <c r="V617" s="99"/>
      <c r="W617" s="170" t="str">
        <f t="shared" si="117"/>
        <v/>
      </c>
      <c r="X617" s="99"/>
      <c r="Y617" s="170" t="str">
        <f t="shared" si="118"/>
        <v/>
      </c>
      <c r="Z617" s="102"/>
      <c r="AA617" s="53"/>
    </row>
    <row r="618" spans="1:27" s="51" customFormat="1" ht="21" customHeight="1" x14ac:dyDescent="0.25">
      <c r="A618" s="52"/>
      <c r="B618" s="71" t="s">
        <v>5</v>
      </c>
      <c r="C618" s="62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0</v>
      </c>
      <c r="D618" s="53"/>
      <c r="E618" s="53"/>
      <c r="F618" s="71" t="s">
        <v>24</v>
      </c>
      <c r="G618" s="186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70"/>
      <c r="I618" s="317" t="s">
        <v>76</v>
      </c>
      <c r="J618" s="318"/>
      <c r="K618" s="66">
        <f>G618</f>
        <v>0</v>
      </c>
      <c r="L618" s="78"/>
      <c r="M618" s="53"/>
      <c r="N618" s="96"/>
      <c r="O618" s="97" t="s">
        <v>57</v>
      </c>
      <c r="P618" s="97"/>
      <c r="Q618" s="97"/>
      <c r="R618" s="97">
        <v>0</v>
      </c>
      <c r="S618" s="101"/>
      <c r="T618" s="97" t="s">
        <v>57</v>
      </c>
      <c r="U618" s="170" t="str">
        <f>IF($J$1="July","",Y617)</f>
        <v/>
      </c>
      <c r="V618" s="99"/>
      <c r="W618" s="170" t="str">
        <f t="shared" si="117"/>
        <v/>
      </c>
      <c r="X618" s="99"/>
      <c r="Y618" s="170" t="str">
        <f t="shared" si="118"/>
        <v/>
      </c>
      <c r="Z618" s="102"/>
      <c r="AA618" s="53"/>
    </row>
    <row r="619" spans="1:27" s="51" customFormat="1" ht="21" customHeight="1" x14ac:dyDescent="0.25">
      <c r="A619" s="52"/>
      <c r="B619" s="79" t="s">
        <v>74</v>
      </c>
      <c r="C619" s="62" t="str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/>
      </c>
      <c r="D619" s="53"/>
      <c r="E619" s="53"/>
      <c r="F619" s="71" t="s">
        <v>73</v>
      </c>
      <c r="G619" s="186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53"/>
      <c r="I619" s="319" t="s">
        <v>69</v>
      </c>
      <c r="J619" s="320"/>
      <c r="K619" s="80">
        <f>K617-K618</f>
        <v>20806.451612903227</v>
      </c>
      <c r="L619" s="81"/>
      <c r="M619" s="53"/>
      <c r="N619" s="96"/>
      <c r="O619" s="97" t="s">
        <v>62</v>
      </c>
      <c r="P619" s="97"/>
      <c r="Q619" s="97"/>
      <c r="R619" s="97">
        <v>0</v>
      </c>
      <c r="S619" s="101"/>
      <c r="T619" s="97" t="s">
        <v>62</v>
      </c>
      <c r="U619" s="170" t="str">
        <f>IF($J$1="August","",Y618)</f>
        <v/>
      </c>
      <c r="V619" s="99"/>
      <c r="W619" s="170" t="str">
        <f t="shared" si="117"/>
        <v/>
      </c>
      <c r="X619" s="99"/>
      <c r="Y619" s="170" t="str">
        <f t="shared" si="118"/>
        <v/>
      </c>
      <c r="Z619" s="102"/>
      <c r="AA619" s="53"/>
    </row>
    <row r="620" spans="1:27" s="51" customFormat="1" ht="21" customHeight="1" x14ac:dyDescent="0.25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69"/>
      <c r="M620" s="53"/>
      <c r="N620" s="96"/>
      <c r="O620" s="97" t="s">
        <v>58</v>
      </c>
      <c r="P620" s="97"/>
      <c r="Q620" s="97"/>
      <c r="R620" s="97">
        <v>0</v>
      </c>
      <c r="S620" s="101"/>
      <c r="T620" s="97" t="s">
        <v>58</v>
      </c>
      <c r="U620" s="170" t="str">
        <f>IF($J$1="September","",Y619)</f>
        <v/>
      </c>
      <c r="V620" s="99"/>
      <c r="W620" s="170" t="str">
        <f t="shared" si="117"/>
        <v/>
      </c>
      <c r="X620" s="99"/>
      <c r="Y620" s="170" t="str">
        <f t="shared" si="118"/>
        <v/>
      </c>
      <c r="Z620" s="102"/>
      <c r="AA620" s="53"/>
    </row>
    <row r="621" spans="1:27" s="51" customFormat="1" ht="21" customHeight="1" x14ac:dyDescent="0.25">
      <c r="A621" s="52"/>
      <c r="B621" s="308" t="s">
        <v>104</v>
      </c>
      <c r="C621" s="308"/>
      <c r="D621" s="308"/>
      <c r="E621" s="308"/>
      <c r="F621" s="308"/>
      <c r="G621" s="308"/>
      <c r="H621" s="308"/>
      <c r="I621" s="308"/>
      <c r="J621" s="308"/>
      <c r="K621" s="308"/>
      <c r="L621" s="69"/>
      <c r="M621" s="53"/>
      <c r="N621" s="96"/>
      <c r="O621" s="97" t="s">
        <v>63</v>
      </c>
      <c r="P621" s="97"/>
      <c r="Q621" s="97"/>
      <c r="R621" s="97">
        <v>0</v>
      </c>
      <c r="S621" s="101"/>
      <c r="T621" s="97" t="s">
        <v>63</v>
      </c>
      <c r="U621" s="170" t="str">
        <f>IF($J$1="October","",Y620)</f>
        <v/>
      </c>
      <c r="V621" s="99"/>
      <c r="W621" s="170" t="str">
        <f t="shared" si="117"/>
        <v/>
      </c>
      <c r="X621" s="99"/>
      <c r="Y621" s="170" t="str">
        <f t="shared" si="118"/>
        <v/>
      </c>
      <c r="Z621" s="102"/>
      <c r="AA621" s="53"/>
    </row>
    <row r="622" spans="1:27" s="51" customFormat="1" ht="21" customHeight="1" x14ac:dyDescent="0.25">
      <c r="A622" s="52"/>
      <c r="B622" s="308"/>
      <c r="C622" s="308"/>
      <c r="D622" s="308"/>
      <c r="E622" s="308"/>
      <c r="F622" s="308"/>
      <c r="G622" s="308"/>
      <c r="H622" s="308"/>
      <c r="I622" s="308"/>
      <c r="J622" s="308"/>
      <c r="K622" s="308"/>
      <c r="L622" s="69"/>
      <c r="M622" s="53"/>
      <c r="N622" s="96"/>
      <c r="O622" s="97" t="s">
        <v>64</v>
      </c>
      <c r="P622" s="97"/>
      <c r="Q622" s="97"/>
      <c r="R622" s="97">
        <v>0</v>
      </c>
      <c r="S622" s="101"/>
      <c r="T622" s="97" t="s">
        <v>64</v>
      </c>
      <c r="U622" s="170" t="str">
        <f>IF($J$1="November","",Y621)</f>
        <v/>
      </c>
      <c r="V622" s="99"/>
      <c r="W622" s="170" t="str">
        <f t="shared" si="117"/>
        <v/>
      </c>
      <c r="X622" s="99"/>
      <c r="Y622" s="170" t="str">
        <f t="shared" si="118"/>
        <v/>
      </c>
      <c r="Z622" s="102"/>
      <c r="AA622" s="53"/>
    </row>
    <row r="623" spans="1:27" s="51" customFormat="1" ht="21" customHeight="1" thickBot="1" x14ac:dyDescent="0.3">
      <c r="A623" s="82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4"/>
      <c r="N623" s="103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5"/>
    </row>
    <row r="624" spans="1:27" s="53" customFormat="1" ht="21" customHeight="1" thickBot="1" x14ac:dyDescent="0.3"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</row>
    <row r="625" spans="1:27" s="51" customFormat="1" ht="21" customHeight="1" x14ac:dyDescent="0.25">
      <c r="A625" s="321" t="s">
        <v>46</v>
      </c>
      <c r="B625" s="322"/>
      <c r="C625" s="322"/>
      <c r="D625" s="322"/>
      <c r="E625" s="322"/>
      <c r="F625" s="322"/>
      <c r="G625" s="322"/>
      <c r="H625" s="322"/>
      <c r="I625" s="322"/>
      <c r="J625" s="322"/>
      <c r="K625" s="322"/>
      <c r="L625" s="323"/>
      <c r="M625" s="50"/>
      <c r="N625" s="89"/>
      <c r="O625" s="309" t="s">
        <v>48</v>
      </c>
      <c r="P625" s="310"/>
      <c r="Q625" s="310"/>
      <c r="R625" s="311"/>
      <c r="S625" s="90"/>
      <c r="T625" s="309" t="s">
        <v>49</v>
      </c>
      <c r="U625" s="310"/>
      <c r="V625" s="310"/>
      <c r="W625" s="310"/>
      <c r="X625" s="310"/>
      <c r="Y625" s="311"/>
      <c r="Z625" s="91"/>
      <c r="AA625" s="50"/>
    </row>
    <row r="626" spans="1:27" s="51" customFormat="1" ht="21" customHeight="1" x14ac:dyDescent="0.25">
      <c r="A626" s="52"/>
      <c r="B626" s="53"/>
      <c r="C626" s="312" t="s">
        <v>102</v>
      </c>
      <c r="D626" s="312"/>
      <c r="E626" s="312"/>
      <c r="F626" s="312"/>
      <c r="G626" s="54" t="str">
        <f>$J$1</f>
        <v>March</v>
      </c>
      <c r="H626" s="313">
        <f>$K$1</f>
        <v>2020</v>
      </c>
      <c r="I626" s="313"/>
      <c r="J626" s="53"/>
      <c r="K626" s="55"/>
      <c r="L626" s="56"/>
      <c r="M626" s="55"/>
      <c r="N626" s="92"/>
      <c r="O626" s="93" t="s">
        <v>59</v>
      </c>
      <c r="P626" s="93" t="s">
        <v>6</v>
      </c>
      <c r="Q626" s="93" t="s">
        <v>5</v>
      </c>
      <c r="R626" s="93" t="s">
        <v>60</v>
      </c>
      <c r="S626" s="94"/>
      <c r="T626" s="93" t="s">
        <v>59</v>
      </c>
      <c r="U626" s="93" t="s">
        <v>61</v>
      </c>
      <c r="V626" s="93" t="s">
        <v>23</v>
      </c>
      <c r="W626" s="93" t="s">
        <v>22</v>
      </c>
      <c r="X626" s="93" t="s">
        <v>24</v>
      </c>
      <c r="Y626" s="93" t="s">
        <v>65</v>
      </c>
      <c r="Z626" s="95"/>
      <c r="AA626" s="55"/>
    </row>
    <row r="627" spans="1:27" s="51" customFormat="1" ht="21" customHeight="1" x14ac:dyDescent="0.25">
      <c r="A627" s="52"/>
      <c r="B627" s="53"/>
      <c r="C627" s="53"/>
      <c r="D627" s="58"/>
      <c r="E627" s="58"/>
      <c r="F627" s="58"/>
      <c r="G627" s="58"/>
      <c r="H627" s="58"/>
      <c r="I627" s="53"/>
      <c r="J627" s="59" t="s">
        <v>1</v>
      </c>
      <c r="K627" s="60">
        <f>18500+1500</f>
        <v>20000</v>
      </c>
      <c r="L627" s="61"/>
      <c r="M627" s="53"/>
      <c r="N627" s="96"/>
      <c r="O627" s="97" t="s">
        <v>51</v>
      </c>
      <c r="P627" s="97">
        <v>31</v>
      </c>
      <c r="Q627" s="97">
        <v>0</v>
      </c>
      <c r="R627" s="97">
        <v>15</v>
      </c>
      <c r="S627" s="98"/>
      <c r="T627" s="97" t="s">
        <v>51</v>
      </c>
      <c r="U627" s="99">
        <v>73000</v>
      </c>
      <c r="V627" s="99">
        <v>1000</v>
      </c>
      <c r="W627" s="99">
        <f>V627+U627</f>
        <v>74000</v>
      </c>
      <c r="X627" s="99">
        <v>3000</v>
      </c>
      <c r="Y627" s="99">
        <f>W627-X627</f>
        <v>71000</v>
      </c>
      <c r="Z627" s="95"/>
      <c r="AA627" s="53"/>
    </row>
    <row r="628" spans="1:27" s="51" customFormat="1" ht="21" customHeight="1" x14ac:dyDescent="0.25">
      <c r="A628" s="52"/>
      <c r="B628" s="53" t="s">
        <v>0</v>
      </c>
      <c r="C628" s="63" t="s">
        <v>87</v>
      </c>
      <c r="D628" s="53"/>
      <c r="E628" s="53"/>
      <c r="F628" s="53"/>
      <c r="G628" s="53"/>
      <c r="H628" s="64"/>
      <c r="I628" s="58"/>
      <c r="J628" s="53"/>
      <c r="K628" s="53"/>
      <c r="L628" s="65"/>
      <c r="M628" s="50"/>
      <c r="N628" s="100"/>
      <c r="O628" s="97" t="s">
        <v>77</v>
      </c>
      <c r="P628" s="97">
        <v>26</v>
      </c>
      <c r="Q628" s="97">
        <v>3</v>
      </c>
      <c r="R628" s="97">
        <f>R627-Q628</f>
        <v>12</v>
      </c>
      <c r="S628" s="101"/>
      <c r="T628" s="97" t="s">
        <v>77</v>
      </c>
      <c r="U628" s="170">
        <f>IF($J$1="January","",Y627)</f>
        <v>71000</v>
      </c>
      <c r="V628" s="99"/>
      <c r="W628" s="170">
        <f>IF(U628="","",U628+V628)</f>
        <v>71000</v>
      </c>
      <c r="X628" s="99"/>
      <c r="Y628" s="170">
        <f>IF(W628="","",W628-X628)</f>
        <v>71000</v>
      </c>
      <c r="Z628" s="102"/>
      <c r="AA628" s="50"/>
    </row>
    <row r="629" spans="1:27" s="51" customFormat="1" ht="21" customHeight="1" x14ac:dyDescent="0.25">
      <c r="A629" s="52"/>
      <c r="B629" s="67" t="s">
        <v>47</v>
      </c>
      <c r="C629" s="68"/>
      <c r="D629" s="53"/>
      <c r="E629" s="53"/>
      <c r="F629" s="314" t="s">
        <v>49</v>
      </c>
      <c r="G629" s="314"/>
      <c r="H629" s="53"/>
      <c r="I629" s="314" t="s">
        <v>50</v>
      </c>
      <c r="J629" s="314"/>
      <c r="K629" s="314"/>
      <c r="L629" s="69"/>
      <c r="M629" s="53"/>
      <c r="N629" s="96"/>
      <c r="O629" s="97" t="s">
        <v>52</v>
      </c>
      <c r="P629" s="97"/>
      <c r="Q629" s="97"/>
      <c r="R629" s="97" t="str">
        <f t="shared" ref="R629:R638" si="119">IF(Q629="","",R628-Q629)</f>
        <v/>
      </c>
      <c r="S629" s="101"/>
      <c r="T629" s="97" t="s">
        <v>52</v>
      </c>
      <c r="U629" s="170">
        <f>IF($J$1="February","",Y628)</f>
        <v>71000</v>
      </c>
      <c r="V629" s="99"/>
      <c r="W629" s="170">
        <f t="shared" ref="W629:W638" si="120">IF(U629="","",U629+V629)</f>
        <v>71000</v>
      </c>
      <c r="X629" s="99"/>
      <c r="Y629" s="170">
        <f t="shared" ref="Y629:Y638" si="121">IF(W629="","",W629-X629)</f>
        <v>71000</v>
      </c>
      <c r="Z629" s="102"/>
      <c r="AA629" s="53"/>
    </row>
    <row r="630" spans="1:27" s="51" customFormat="1" ht="21" customHeight="1" x14ac:dyDescent="0.25">
      <c r="A630" s="52"/>
      <c r="B630" s="53"/>
      <c r="C630" s="53"/>
      <c r="D630" s="53"/>
      <c r="E630" s="53"/>
      <c r="F630" s="53"/>
      <c r="G630" s="53"/>
      <c r="H630" s="70"/>
      <c r="L630" s="57"/>
      <c r="M630" s="53"/>
      <c r="N630" s="96"/>
      <c r="O630" s="97" t="s">
        <v>53</v>
      </c>
      <c r="P630" s="97"/>
      <c r="Q630" s="97"/>
      <c r="R630" s="97" t="str">
        <f t="shared" si="119"/>
        <v/>
      </c>
      <c r="S630" s="101"/>
      <c r="T630" s="97" t="s">
        <v>53</v>
      </c>
      <c r="U630" s="170" t="str">
        <f>IF($J$1="March","",Y629)</f>
        <v/>
      </c>
      <c r="V630" s="99"/>
      <c r="W630" s="170" t="str">
        <f t="shared" si="120"/>
        <v/>
      </c>
      <c r="X630" s="99"/>
      <c r="Y630" s="170" t="str">
        <f t="shared" si="121"/>
        <v/>
      </c>
      <c r="Z630" s="102"/>
      <c r="AA630" s="53"/>
    </row>
    <row r="631" spans="1:27" s="51" customFormat="1" ht="21" customHeight="1" x14ac:dyDescent="0.25">
      <c r="A631" s="52"/>
      <c r="B631" s="315" t="s">
        <v>48</v>
      </c>
      <c r="C631" s="316"/>
      <c r="D631" s="53"/>
      <c r="E631" s="53"/>
      <c r="F631" s="71" t="s">
        <v>70</v>
      </c>
      <c r="G631" s="186">
        <f>IF($J$1="January",U627,IF($J$1="February",U628,IF($J$1="March",U629,IF($J$1="April",U630,IF($J$1="May",U631,IF($J$1="June",U632,IF($J$1="July",U633,IF($J$1="August",U634,IF($J$1="August",U634,IF($J$1="September",U635,IF($J$1="October",U636,IF($J$1="November",U637,IF($J$1="December",U638)))))))))))))</f>
        <v>71000</v>
      </c>
      <c r="H631" s="70"/>
      <c r="I631" s="72">
        <f>IF(C635&gt;0,$K$2,C633)</f>
        <v>31</v>
      </c>
      <c r="J631" s="73" t="s">
        <v>67</v>
      </c>
      <c r="K631" s="74">
        <f>K627/$K$2*I631</f>
        <v>20000</v>
      </c>
      <c r="L631" s="75"/>
      <c r="M631" s="53"/>
      <c r="N631" s="96"/>
      <c r="O631" s="97" t="s">
        <v>54</v>
      </c>
      <c r="P631" s="97"/>
      <c r="Q631" s="97"/>
      <c r="R631" s="97" t="str">
        <f t="shared" si="119"/>
        <v/>
      </c>
      <c r="S631" s="101"/>
      <c r="T631" s="97" t="s">
        <v>54</v>
      </c>
      <c r="U631" s="170" t="str">
        <f>IF($J$1="April","",Y630)</f>
        <v/>
      </c>
      <c r="V631" s="99"/>
      <c r="W631" s="170" t="str">
        <f t="shared" si="120"/>
        <v/>
      </c>
      <c r="X631" s="99"/>
      <c r="Y631" s="170" t="str">
        <f t="shared" si="121"/>
        <v/>
      </c>
      <c r="Z631" s="102"/>
      <c r="AA631" s="53"/>
    </row>
    <row r="632" spans="1:27" s="51" customFormat="1" ht="21" customHeight="1" x14ac:dyDescent="0.25">
      <c r="A632" s="52"/>
      <c r="B632" s="62"/>
      <c r="C632" s="62"/>
      <c r="D632" s="53"/>
      <c r="E632" s="53"/>
      <c r="F632" s="71" t="s">
        <v>23</v>
      </c>
      <c r="G632" s="186">
        <f>IF($J$1="January",V627,IF($J$1="February",V628,IF($J$1="March",V629,IF($J$1="April",V630,IF($J$1="May",V631,IF($J$1="June",V632,IF($J$1="July",V633,IF($J$1="August",V634,IF($J$1="August",V634,IF($J$1="September",V635,IF($J$1="October",V636,IF($J$1="November",V637,IF($J$1="December",V638)))))))))))))</f>
        <v>0</v>
      </c>
      <c r="H632" s="70"/>
      <c r="I632" s="115"/>
      <c r="J632" s="73" t="s">
        <v>68</v>
      </c>
      <c r="K632" s="76">
        <f>K627/$K$2/8*I632</f>
        <v>0</v>
      </c>
      <c r="L632" s="77"/>
      <c r="M632" s="53"/>
      <c r="N632" s="96"/>
      <c r="O632" s="97" t="s">
        <v>55</v>
      </c>
      <c r="P632" s="97"/>
      <c r="Q632" s="97"/>
      <c r="R632" s="97" t="str">
        <f t="shared" si="119"/>
        <v/>
      </c>
      <c r="S632" s="101"/>
      <c r="T632" s="97" t="s">
        <v>55</v>
      </c>
      <c r="U632" s="170" t="str">
        <f>IF($J$1="May","",Y631)</f>
        <v/>
      </c>
      <c r="V632" s="99"/>
      <c r="W632" s="170" t="str">
        <f t="shared" si="120"/>
        <v/>
      </c>
      <c r="X632" s="99"/>
      <c r="Y632" s="170" t="str">
        <f t="shared" si="121"/>
        <v/>
      </c>
      <c r="Z632" s="102"/>
      <c r="AA632" s="53"/>
    </row>
    <row r="633" spans="1:27" s="51" customFormat="1" ht="21" customHeight="1" x14ac:dyDescent="0.25">
      <c r="A633" s="52"/>
      <c r="B633" s="71" t="s">
        <v>6</v>
      </c>
      <c r="C633" s="62">
        <f>IF($J$1="January",P627,IF($J$1="February",P628,IF($J$1="March",P629,IF($J$1="April",P630,IF($J$1="May",P631,IF($J$1="June",P632,IF($J$1="July",P633,IF($J$1="August",P634,IF($J$1="August",P634,IF($J$1="September",P635,IF($J$1="October",P636,IF($J$1="November",P637,IF($J$1="December",P638)))))))))))))</f>
        <v>0</v>
      </c>
      <c r="D633" s="53"/>
      <c r="E633" s="53"/>
      <c r="F633" s="71" t="s">
        <v>71</v>
      </c>
      <c r="G633" s="186">
        <f>IF($J$1="January",W627,IF($J$1="February",W628,IF($J$1="March",W629,IF($J$1="April",W630,IF($J$1="May",W631,IF($J$1="June",W632,IF($J$1="July",W633,IF($J$1="August",W634,IF($J$1="August",W634,IF($J$1="September",W635,IF($J$1="October",W636,IF($J$1="November",W637,IF($J$1="December",W638)))))))))))))</f>
        <v>71000</v>
      </c>
      <c r="H633" s="70"/>
      <c r="I633" s="317" t="s">
        <v>75</v>
      </c>
      <c r="J633" s="318"/>
      <c r="K633" s="76">
        <f>K631+K632</f>
        <v>20000</v>
      </c>
      <c r="L633" s="77"/>
      <c r="M633" s="53"/>
      <c r="N633" s="96"/>
      <c r="O633" s="97" t="s">
        <v>56</v>
      </c>
      <c r="P633" s="97"/>
      <c r="Q633" s="97"/>
      <c r="R633" s="97" t="str">
        <f t="shared" si="119"/>
        <v/>
      </c>
      <c r="S633" s="101"/>
      <c r="T633" s="97" t="s">
        <v>56</v>
      </c>
      <c r="U633" s="170" t="str">
        <f>IF($J$1="June","",Y632)</f>
        <v/>
      </c>
      <c r="V633" s="99"/>
      <c r="W633" s="170" t="str">
        <f t="shared" si="120"/>
        <v/>
      </c>
      <c r="X633" s="99"/>
      <c r="Y633" s="170" t="str">
        <f t="shared" si="121"/>
        <v/>
      </c>
      <c r="Z633" s="102"/>
      <c r="AA633" s="53"/>
    </row>
    <row r="634" spans="1:27" s="51" customFormat="1" ht="21" customHeight="1" x14ac:dyDescent="0.25">
      <c r="A634" s="52"/>
      <c r="B634" s="71" t="s">
        <v>5</v>
      </c>
      <c r="C634" s="62">
        <f>IF($J$1="January",Q627,IF($J$1="February",Q628,IF($J$1="March",Q629,IF($J$1="April",Q630,IF($J$1="May",Q631,IF($J$1="June",Q632,IF($J$1="July",Q633,IF($J$1="August",Q634,IF($J$1="August",Q634,IF($J$1="September",Q635,IF($J$1="October",Q636,IF($J$1="November",Q637,IF($J$1="December",Q638)))))))))))))</f>
        <v>0</v>
      </c>
      <c r="D634" s="53"/>
      <c r="E634" s="53"/>
      <c r="F634" s="71" t="s">
        <v>24</v>
      </c>
      <c r="G634" s="186">
        <f>IF($J$1="January",X627,IF($J$1="February",X628,IF($J$1="March",X629,IF($J$1="April",X630,IF($J$1="May",X631,IF($J$1="June",X632,IF($J$1="July",X633,IF($J$1="August",X634,IF($J$1="August",X634,IF($J$1="September",X635,IF($J$1="October",X636,IF($J$1="November",X637,IF($J$1="December",X638)))))))))))))</f>
        <v>0</v>
      </c>
      <c r="H634" s="70"/>
      <c r="I634" s="317" t="s">
        <v>76</v>
      </c>
      <c r="J634" s="318"/>
      <c r="K634" s="66">
        <f>G634</f>
        <v>0</v>
      </c>
      <c r="L634" s="78"/>
      <c r="M634" s="53"/>
      <c r="N634" s="96"/>
      <c r="O634" s="97" t="s">
        <v>57</v>
      </c>
      <c r="P634" s="97"/>
      <c r="Q634" s="97"/>
      <c r="R634" s="97" t="str">
        <f t="shared" si="119"/>
        <v/>
      </c>
      <c r="S634" s="101"/>
      <c r="T634" s="97" t="s">
        <v>57</v>
      </c>
      <c r="U634" s="170" t="str">
        <f>IF($J$1="July","",Y633)</f>
        <v/>
      </c>
      <c r="V634" s="99"/>
      <c r="W634" s="170" t="str">
        <f t="shared" si="120"/>
        <v/>
      </c>
      <c r="X634" s="99"/>
      <c r="Y634" s="170" t="str">
        <f t="shared" si="121"/>
        <v/>
      </c>
      <c r="Z634" s="102"/>
      <c r="AA634" s="53"/>
    </row>
    <row r="635" spans="1:27" s="51" customFormat="1" ht="21" customHeight="1" x14ac:dyDescent="0.25">
      <c r="A635" s="52"/>
      <c r="B635" s="79" t="s">
        <v>74</v>
      </c>
      <c r="C635" s="62" t="str">
        <f>IF($J$1="January",R627,IF($J$1="February",R628,IF($J$1="March",R629,IF($J$1="April",R630,IF($J$1="May",R631,IF($J$1="June",R632,IF($J$1="July",R633,IF($J$1="August",R634,IF($J$1="August",R634,IF($J$1="September",R635,IF($J$1="October",R636,IF($J$1="November",R637,IF($J$1="December",R638)))))))))))))</f>
        <v/>
      </c>
      <c r="D635" s="53"/>
      <c r="E635" s="53"/>
      <c r="F635" s="71" t="s">
        <v>73</v>
      </c>
      <c r="G635" s="186">
        <f>IF($J$1="January",Y627,IF($J$1="February",Y628,IF($J$1="March",Y629,IF($J$1="April",Y630,IF($J$1="May",Y631,IF($J$1="June",Y632,IF($J$1="July",Y633,IF($J$1="August",Y634,IF($J$1="August",Y634,IF($J$1="September",Y635,IF($J$1="October",Y636,IF($J$1="November",Y637,IF($J$1="December",Y638)))))))))))))</f>
        <v>71000</v>
      </c>
      <c r="H635" s="53"/>
      <c r="I635" s="319" t="s">
        <v>69</v>
      </c>
      <c r="J635" s="320"/>
      <c r="K635" s="80">
        <f>K633-K634</f>
        <v>20000</v>
      </c>
      <c r="L635" s="81"/>
      <c r="M635" s="53"/>
      <c r="N635" s="96"/>
      <c r="O635" s="97" t="s">
        <v>62</v>
      </c>
      <c r="P635" s="97"/>
      <c r="Q635" s="97"/>
      <c r="R635" s="97" t="str">
        <f t="shared" si="119"/>
        <v/>
      </c>
      <c r="S635" s="101"/>
      <c r="T635" s="97" t="s">
        <v>62</v>
      </c>
      <c r="U635" s="170" t="str">
        <f>IF($J$1="August","",Y634)</f>
        <v/>
      </c>
      <c r="V635" s="99"/>
      <c r="W635" s="170" t="str">
        <f t="shared" si="120"/>
        <v/>
      </c>
      <c r="X635" s="99"/>
      <c r="Y635" s="170" t="str">
        <f t="shared" si="121"/>
        <v/>
      </c>
      <c r="Z635" s="102"/>
      <c r="AA635" s="53"/>
    </row>
    <row r="636" spans="1:27" s="51" customFormat="1" ht="21" customHeight="1" x14ac:dyDescent="0.25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69"/>
      <c r="M636" s="53"/>
      <c r="N636" s="96"/>
      <c r="O636" s="97" t="s">
        <v>58</v>
      </c>
      <c r="P636" s="97"/>
      <c r="Q636" s="97"/>
      <c r="R636" s="97" t="str">
        <f t="shared" si="119"/>
        <v/>
      </c>
      <c r="S636" s="101"/>
      <c r="T636" s="97" t="s">
        <v>58</v>
      </c>
      <c r="U636" s="170" t="str">
        <f>IF($J$1="September","",Y635)</f>
        <v/>
      </c>
      <c r="V636" s="99"/>
      <c r="W636" s="170" t="str">
        <f t="shared" si="120"/>
        <v/>
      </c>
      <c r="X636" s="99"/>
      <c r="Y636" s="170" t="str">
        <f t="shared" si="121"/>
        <v/>
      </c>
      <c r="Z636" s="102"/>
      <c r="AA636" s="53"/>
    </row>
    <row r="637" spans="1:27" s="51" customFormat="1" ht="21" customHeight="1" x14ac:dyDescent="0.25">
      <c r="A637" s="52"/>
      <c r="B637" s="308" t="s">
        <v>104</v>
      </c>
      <c r="C637" s="308"/>
      <c r="D637" s="308"/>
      <c r="E637" s="308"/>
      <c r="F637" s="308"/>
      <c r="G637" s="308"/>
      <c r="H637" s="308"/>
      <c r="I637" s="308"/>
      <c r="J637" s="308"/>
      <c r="K637" s="308"/>
      <c r="L637" s="69"/>
      <c r="M637" s="53"/>
      <c r="N637" s="96"/>
      <c r="O637" s="97" t="s">
        <v>63</v>
      </c>
      <c r="P637" s="97"/>
      <c r="Q637" s="97"/>
      <c r="R637" s="97" t="str">
        <f t="shared" si="119"/>
        <v/>
      </c>
      <c r="S637" s="101"/>
      <c r="T637" s="97" t="s">
        <v>63</v>
      </c>
      <c r="U637" s="170" t="str">
        <f>IF($J$1="October","",Y636)</f>
        <v/>
      </c>
      <c r="V637" s="99"/>
      <c r="W637" s="170" t="str">
        <f t="shared" si="120"/>
        <v/>
      </c>
      <c r="X637" s="99"/>
      <c r="Y637" s="170" t="str">
        <f t="shared" si="121"/>
        <v/>
      </c>
      <c r="Z637" s="102"/>
      <c r="AA637" s="53"/>
    </row>
    <row r="638" spans="1:27" s="51" customFormat="1" ht="21" customHeight="1" x14ac:dyDescent="0.25">
      <c r="A638" s="52"/>
      <c r="B638" s="308"/>
      <c r="C638" s="308"/>
      <c r="D638" s="308"/>
      <c r="E638" s="308"/>
      <c r="F638" s="308"/>
      <c r="G638" s="308"/>
      <c r="H638" s="308"/>
      <c r="I638" s="308"/>
      <c r="J638" s="308"/>
      <c r="K638" s="308"/>
      <c r="L638" s="69"/>
      <c r="M638" s="53"/>
      <c r="N638" s="96"/>
      <c r="O638" s="97" t="s">
        <v>64</v>
      </c>
      <c r="P638" s="97"/>
      <c r="Q638" s="97"/>
      <c r="R638" s="97" t="str">
        <f t="shared" si="119"/>
        <v/>
      </c>
      <c r="S638" s="101"/>
      <c r="T638" s="97" t="s">
        <v>64</v>
      </c>
      <c r="U638" s="170" t="str">
        <f>IF($J$1="November","",Y637)</f>
        <v/>
      </c>
      <c r="V638" s="99"/>
      <c r="W638" s="170" t="str">
        <f t="shared" si="120"/>
        <v/>
      </c>
      <c r="X638" s="99"/>
      <c r="Y638" s="170" t="str">
        <f t="shared" si="121"/>
        <v/>
      </c>
      <c r="Z638" s="102"/>
      <c r="AA638" s="53"/>
    </row>
    <row r="639" spans="1:27" s="51" customFormat="1" ht="21" customHeight="1" thickBot="1" x14ac:dyDescent="0.3">
      <c r="A639" s="82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4"/>
      <c r="N639" s="103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5"/>
    </row>
    <row r="640" spans="1:27" s="53" customFormat="1" ht="21" customHeight="1" thickBot="1" x14ac:dyDescent="0.3"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</row>
    <row r="641" spans="1:27" s="51" customFormat="1" ht="21" customHeight="1" x14ac:dyDescent="0.25">
      <c r="A641" s="321" t="s">
        <v>46</v>
      </c>
      <c r="B641" s="322"/>
      <c r="C641" s="322"/>
      <c r="D641" s="322"/>
      <c r="E641" s="322"/>
      <c r="F641" s="322"/>
      <c r="G641" s="322"/>
      <c r="H641" s="322"/>
      <c r="I641" s="322"/>
      <c r="J641" s="322"/>
      <c r="K641" s="322"/>
      <c r="L641" s="323"/>
      <c r="M641" s="50"/>
      <c r="N641" s="89"/>
      <c r="O641" s="309" t="s">
        <v>48</v>
      </c>
      <c r="P641" s="310"/>
      <c r="Q641" s="310"/>
      <c r="R641" s="311"/>
      <c r="S641" s="90"/>
      <c r="T641" s="309" t="s">
        <v>49</v>
      </c>
      <c r="U641" s="310"/>
      <c r="V641" s="310"/>
      <c r="W641" s="310"/>
      <c r="X641" s="310"/>
      <c r="Y641" s="311"/>
      <c r="Z641" s="91"/>
      <c r="AA641" s="50"/>
    </row>
    <row r="642" spans="1:27" s="51" customFormat="1" ht="21" customHeight="1" x14ac:dyDescent="0.25">
      <c r="A642" s="52"/>
      <c r="B642" s="53"/>
      <c r="C642" s="312" t="s">
        <v>102</v>
      </c>
      <c r="D642" s="312"/>
      <c r="E642" s="312"/>
      <c r="F642" s="312"/>
      <c r="G642" s="54" t="str">
        <f>$J$1</f>
        <v>March</v>
      </c>
      <c r="H642" s="313">
        <f>$K$1</f>
        <v>2020</v>
      </c>
      <c r="I642" s="313"/>
      <c r="J642" s="53"/>
      <c r="K642" s="55"/>
      <c r="L642" s="56"/>
      <c r="M642" s="55"/>
      <c r="N642" s="92"/>
      <c r="O642" s="93" t="s">
        <v>59</v>
      </c>
      <c r="P642" s="93" t="s">
        <v>6</v>
      </c>
      <c r="Q642" s="93" t="s">
        <v>5</v>
      </c>
      <c r="R642" s="93" t="s">
        <v>60</v>
      </c>
      <c r="S642" s="94"/>
      <c r="T642" s="93" t="s">
        <v>59</v>
      </c>
      <c r="U642" s="93" t="s">
        <v>61</v>
      </c>
      <c r="V642" s="93" t="s">
        <v>23</v>
      </c>
      <c r="W642" s="93" t="s">
        <v>22</v>
      </c>
      <c r="X642" s="93" t="s">
        <v>24</v>
      </c>
      <c r="Y642" s="93" t="s">
        <v>65</v>
      </c>
      <c r="Z642" s="95"/>
      <c r="AA642" s="55"/>
    </row>
    <row r="643" spans="1:27" s="51" customFormat="1" ht="21" customHeight="1" x14ac:dyDescent="0.25">
      <c r="A643" s="52"/>
      <c r="B643" s="53"/>
      <c r="C643" s="53"/>
      <c r="D643" s="58"/>
      <c r="E643" s="58"/>
      <c r="F643" s="58"/>
      <c r="G643" s="58"/>
      <c r="H643" s="58"/>
      <c r="I643" s="53"/>
      <c r="J643" s="59" t="s">
        <v>1</v>
      </c>
      <c r="K643" s="60">
        <v>18000</v>
      </c>
      <c r="L643" s="61"/>
      <c r="M643" s="53"/>
      <c r="N643" s="96"/>
      <c r="O643" s="97" t="s">
        <v>51</v>
      </c>
      <c r="P643" s="97">
        <v>30</v>
      </c>
      <c r="Q643" s="97">
        <v>1</v>
      </c>
      <c r="R643" s="97"/>
      <c r="S643" s="98"/>
      <c r="T643" s="97" t="s">
        <v>51</v>
      </c>
      <c r="U643" s="99"/>
      <c r="V643" s="99"/>
      <c r="W643" s="99">
        <f>V643+U643</f>
        <v>0</v>
      </c>
      <c r="X643" s="99"/>
      <c r="Y643" s="99">
        <f>W643-X643</f>
        <v>0</v>
      </c>
      <c r="Z643" s="95"/>
      <c r="AA643" s="53"/>
    </row>
    <row r="644" spans="1:27" s="51" customFormat="1" ht="21" customHeight="1" x14ac:dyDescent="0.25">
      <c r="A644" s="52"/>
      <c r="B644" s="53" t="s">
        <v>0</v>
      </c>
      <c r="C644" s="63" t="s">
        <v>156</v>
      </c>
      <c r="D644" s="53"/>
      <c r="E644" s="53"/>
      <c r="F644" s="53"/>
      <c r="G644" s="53"/>
      <c r="H644" s="64"/>
      <c r="I644" s="58"/>
      <c r="J644" s="53"/>
      <c r="K644" s="53"/>
      <c r="L644" s="65"/>
      <c r="M644" s="50"/>
      <c r="N644" s="100"/>
      <c r="O644" s="97" t="s">
        <v>77</v>
      </c>
      <c r="P644" s="97">
        <v>29</v>
      </c>
      <c r="Q644" s="97">
        <v>0</v>
      </c>
      <c r="R644" s="97"/>
      <c r="S644" s="101"/>
      <c r="T644" s="97" t="s">
        <v>77</v>
      </c>
      <c r="U644" s="170">
        <f>IF($J$1="January","",Y643)</f>
        <v>0</v>
      </c>
      <c r="V644" s="99">
        <v>80</v>
      </c>
      <c r="W644" s="170">
        <f>IF(U644="","",U644+V644)</f>
        <v>80</v>
      </c>
      <c r="X644" s="99">
        <v>80</v>
      </c>
      <c r="Y644" s="170">
        <f>IF(W644="","",W644-X644)</f>
        <v>0</v>
      </c>
      <c r="Z644" s="102"/>
      <c r="AA644" s="50"/>
    </row>
    <row r="645" spans="1:27" s="51" customFormat="1" ht="21" customHeight="1" x14ac:dyDescent="0.25">
      <c r="A645" s="52"/>
      <c r="B645" s="67" t="s">
        <v>47</v>
      </c>
      <c r="C645" s="68"/>
      <c r="D645" s="53"/>
      <c r="E645" s="53"/>
      <c r="F645" s="314" t="s">
        <v>49</v>
      </c>
      <c r="G645" s="314"/>
      <c r="H645" s="53"/>
      <c r="I645" s="314" t="s">
        <v>50</v>
      </c>
      <c r="J645" s="314"/>
      <c r="K645" s="314"/>
      <c r="L645" s="69"/>
      <c r="M645" s="53"/>
      <c r="N645" s="96"/>
      <c r="O645" s="97" t="s">
        <v>52</v>
      </c>
      <c r="P645" s="97"/>
      <c r="Q645" s="97"/>
      <c r="R645" s="97"/>
      <c r="S645" s="101"/>
      <c r="T645" s="97" t="s">
        <v>52</v>
      </c>
      <c r="U645" s="170">
        <f>IF($J$1="February","",Y644)</f>
        <v>0</v>
      </c>
      <c r="V645" s="99"/>
      <c r="W645" s="170">
        <f t="shared" ref="W645:W654" si="122">IF(U645="","",U645+V645)</f>
        <v>0</v>
      </c>
      <c r="X645" s="99"/>
      <c r="Y645" s="170">
        <f t="shared" ref="Y645:Y654" si="123">IF(W645="","",W645-X645)</f>
        <v>0</v>
      </c>
      <c r="Z645" s="102"/>
      <c r="AA645" s="53"/>
    </row>
    <row r="646" spans="1:27" s="51" customFormat="1" ht="21" customHeight="1" x14ac:dyDescent="0.25">
      <c r="A646" s="52"/>
      <c r="B646" s="53"/>
      <c r="C646" s="53"/>
      <c r="D646" s="53"/>
      <c r="E646" s="53"/>
      <c r="F646" s="53"/>
      <c r="G646" s="53"/>
      <c r="H646" s="70"/>
      <c r="L646" s="57"/>
      <c r="M646" s="53"/>
      <c r="N646" s="96"/>
      <c r="O646" s="97" t="s">
        <v>53</v>
      </c>
      <c r="P646" s="97"/>
      <c r="Q646" s="97"/>
      <c r="R646" s="97"/>
      <c r="S646" s="101"/>
      <c r="T646" s="97" t="s">
        <v>53</v>
      </c>
      <c r="U646" s="170" t="str">
        <f>IF($J$1="March","",Y645)</f>
        <v/>
      </c>
      <c r="V646" s="99"/>
      <c r="W646" s="170" t="str">
        <f t="shared" si="122"/>
        <v/>
      </c>
      <c r="X646" s="99"/>
      <c r="Y646" s="170" t="str">
        <f t="shared" si="123"/>
        <v/>
      </c>
      <c r="Z646" s="102"/>
      <c r="AA646" s="53"/>
    </row>
    <row r="647" spans="1:27" s="51" customFormat="1" ht="21" customHeight="1" x14ac:dyDescent="0.25">
      <c r="A647" s="52"/>
      <c r="B647" s="315" t="s">
        <v>48</v>
      </c>
      <c r="C647" s="316"/>
      <c r="D647" s="53"/>
      <c r="E647" s="53"/>
      <c r="F647" s="71" t="s">
        <v>70</v>
      </c>
      <c r="G647" s="66">
        <f>IF($J$1="January",U643,IF($J$1="February",U644,IF($J$1="March",U645,IF($J$1="April",U646,IF($J$1="May",U647,IF($J$1="June",U648,IF($J$1="July",U649,IF($J$1="August",U650,IF($J$1="August",U650,IF($J$1="September",U651,IF($J$1="October",U652,IF($J$1="November",U653,IF($J$1="December",U654)))))))))))))</f>
        <v>0</v>
      </c>
      <c r="H647" s="70"/>
      <c r="I647" s="72">
        <f>IF(C651&gt;0,$K$2,C649)</f>
        <v>0</v>
      </c>
      <c r="J647" s="73" t="s">
        <v>67</v>
      </c>
      <c r="K647" s="74">
        <f>K643/$K$2*I647</f>
        <v>0</v>
      </c>
      <c r="L647" s="75"/>
      <c r="M647" s="53"/>
      <c r="N647" s="96"/>
      <c r="O647" s="97" t="s">
        <v>54</v>
      </c>
      <c r="P647" s="97"/>
      <c r="Q647" s="97"/>
      <c r="R647" s="97"/>
      <c r="S647" s="101"/>
      <c r="T647" s="97" t="s">
        <v>54</v>
      </c>
      <c r="U647" s="170" t="str">
        <f>IF($J$1="April","",Y646)</f>
        <v/>
      </c>
      <c r="V647" s="99"/>
      <c r="W647" s="170" t="str">
        <f t="shared" si="122"/>
        <v/>
      </c>
      <c r="X647" s="99"/>
      <c r="Y647" s="170" t="str">
        <f t="shared" si="123"/>
        <v/>
      </c>
      <c r="Z647" s="102"/>
      <c r="AA647" s="53"/>
    </row>
    <row r="648" spans="1:27" s="51" customFormat="1" ht="21" customHeight="1" x14ac:dyDescent="0.25">
      <c r="A648" s="52"/>
      <c r="B648" s="62"/>
      <c r="C648" s="62"/>
      <c r="D648" s="53"/>
      <c r="E648" s="53"/>
      <c r="F648" s="71" t="s">
        <v>23</v>
      </c>
      <c r="G648" s="66">
        <f>IF($J$1="January",V643,IF($J$1="February",V644,IF($J$1="March",V645,IF($J$1="April",V646,IF($J$1="May",V647,IF($J$1="June",V648,IF($J$1="July",V649,IF($J$1="August",V650,IF($J$1="August",V650,IF($J$1="September",V651,IF($J$1="October",V652,IF($J$1="November",V653,IF($J$1="December",V654)))))))))))))</f>
        <v>0</v>
      </c>
      <c r="H648" s="70"/>
      <c r="I648" s="115"/>
      <c r="J648" s="73" t="s">
        <v>68</v>
      </c>
      <c r="K648" s="76">
        <f>K643/$K$2/8*I648</f>
        <v>0</v>
      </c>
      <c r="L648" s="77"/>
      <c r="M648" s="53"/>
      <c r="N648" s="96"/>
      <c r="O648" s="97" t="s">
        <v>55</v>
      </c>
      <c r="P648" s="97"/>
      <c r="Q648" s="97"/>
      <c r="R648" s="97"/>
      <c r="S648" s="101"/>
      <c r="T648" s="97" t="s">
        <v>55</v>
      </c>
      <c r="U648" s="170" t="str">
        <f>IF($J$1="May","",Y647)</f>
        <v/>
      </c>
      <c r="V648" s="99"/>
      <c r="W648" s="170" t="str">
        <f t="shared" si="122"/>
        <v/>
      </c>
      <c r="X648" s="99"/>
      <c r="Y648" s="170" t="str">
        <f t="shared" si="123"/>
        <v/>
      </c>
      <c r="Z648" s="102"/>
      <c r="AA648" s="53"/>
    </row>
    <row r="649" spans="1:27" s="51" customFormat="1" ht="21" customHeight="1" x14ac:dyDescent="0.25">
      <c r="A649" s="52"/>
      <c r="B649" s="71" t="s">
        <v>6</v>
      </c>
      <c r="C649" s="62">
        <f>IF($J$1="January",P643,IF($J$1="February",P644,IF($J$1="March",P645,IF($J$1="April",P646,IF($J$1="May",P647,IF($J$1="June",P648,IF($J$1="July",P649,IF($J$1="August",P650,IF($J$1="August",P650,IF($J$1="September",P651,IF($J$1="October",P652,IF($J$1="November",P653,IF($J$1="December",P654)))))))))))))</f>
        <v>0</v>
      </c>
      <c r="D649" s="53"/>
      <c r="E649" s="53"/>
      <c r="F649" s="71" t="s">
        <v>71</v>
      </c>
      <c r="G649" s="66">
        <f>IF($J$1="January",W643,IF($J$1="February",W644,IF($J$1="March",W645,IF($J$1="April",W646,IF($J$1="May",W647,IF($J$1="June",W648,IF($J$1="July",W649,IF($J$1="August",W650,IF($J$1="August",W650,IF($J$1="September",W651,IF($J$1="October",W652,IF($J$1="November",W653,IF($J$1="December",W654)))))))))))))</f>
        <v>0</v>
      </c>
      <c r="H649" s="70"/>
      <c r="I649" s="317" t="s">
        <v>75</v>
      </c>
      <c r="J649" s="318"/>
      <c r="K649" s="76">
        <f>K647+K648</f>
        <v>0</v>
      </c>
      <c r="L649" s="77"/>
      <c r="M649" s="53"/>
      <c r="N649" s="96"/>
      <c r="O649" s="97" t="s">
        <v>56</v>
      </c>
      <c r="P649" s="97"/>
      <c r="Q649" s="97"/>
      <c r="R649" s="97"/>
      <c r="S649" s="101"/>
      <c r="T649" s="97" t="s">
        <v>56</v>
      </c>
      <c r="U649" s="170" t="str">
        <f>IF($J$1="June","",Y648)</f>
        <v/>
      </c>
      <c r="V649" s="99"/>
      <c r="W649" s="170" t="str">
        <f t="shared" si="122"/>
        <v/>
      </c>
      <c r="X649" s="99"/>
      <c r="Y649" s="170" t="str">
        <f t="shared" si="123"/>
        <v/>
      </c>
      <c r="Z649" s="102"/>
      <c r="AA649" s="53"/>
    </row>
    <row r="650" spans="1:27" s="51" customFormat="1" ht="21" customHeight="1" x14ac:dyDescent="0.25">
      <c r="A650" s="52"/>
      <c r="B650" s="71" t="s">
        <v>5</v>
      </c>
      <c r="C650" s="62">
        <f>IF($J$1="January",Q643,IF($J$1="February",Q644,IF($J$1="March",Q645,IF($J$1="April",Q646,IF($J$1="May",Q647,IF($J$1="June",Q648,IF($J$1="July",Q649,IF($J$1="August",Q650,IF($J$1="August",Q650,IF($J$1="September",Q651,IF($J$1="October",Q652,IF($J$1="November",Q653,IF($J$1="December",Q654)))))))))))))</f>
        <v>0</v>
      </c>
      <c r="D650" s="53"/>
      <c r="E650" s="53"/>
      <c r="F650" s="71" t="s">
        <v>24</v>
      </c>
      <c r="G650" s="66">
        <f>IF($J$1="January",X643,IF($J$1="February",X644,IF($J$1="March",X645,IF($J$1="April",X646,IF($J$1="May",X647,IF($J$1="June",X648,IF($J$1="July",X649,IF($J$1="August",X650,IF($J$1="August",X650,IF($J$1="September",X651,IF($J$1="October",X652,IF($J$1="November",X653,IF($J$1="December",X654)))))))))))))</f>
        <v>0</v>
      </c>
      <c r="H650" s="70"/>
      <c r="I650" s="317" t="s">
        <v>76</v>
      </c>
      <c r="J650" s="318"/>
      <c r="K650" s="66">
        <f>G650</f>
        <v>0</v>
      </c>
      <c r="L650" s="78"/>
      <c r="M650" s="53"/>
      <c r="N650" s="96"/>
      <c r="O650" s="97" t="s">
        <v>57</v>
      </c>
      <c r="P650" s="97"/>
      <c r="Q650" s="97"/>
      <c r="R650" s="97"/>
      <c r="S650" s="101"/>
      <c r="T650" s="97" t="s">
        <v>57</v>
      </c>
      <c r="U650" s="170" t="str">
        <f>IF($J$1="July","",Y649)</f>
        <v/>
      </c>
      <c r="V650" s="99"/>
      <c r="W650" s="170" t="str">
        <f t="shared" si="122"/>
        <v/>
      </c>
      <c r="X650" s="99"/>
      <c r="Y650" s="170" t="str">
        <f t="shared" si="123"/>
        <v/>
      </c>
      <c r="Z650" s="102"/>
      <c r="AA650" s="53"/>
    </row>
    <row r="651" spans="1:27" s="51" customFormat="1" ht="21" customHeight="1" x14ac:dyDescent="0.25">
      <c r="A651" s="52"/>
      <c r="B651" s="79" t="s">
        <v>74</v>
      </c>
      <c r="C651" s="62">
        <f>IF($J$1="January",R643,IF($J$1="February",R644,IF($J$1="March",R645,IF($J$1="April",R646,IF($J$1="May",R647,IF($J$1="June",R648,IF($J$1="July",R649,IF($J$1="August",R650,IF($J$1="August",R650,IF($J$1="September",R651,IF($J$1="October",R652,IF($J$1="November",R653,IF($J$1="December",R654)))))))))))))</f>
        <v>0</v>
      </c>
      <c r="D651" s="53"/>
      <c r="E651" s="53"/>
      <c r="F651" s="71" t="s">
        <v>73</v>
      </c>
      <c r="G651" s="66">
        <f>IF($J$1="January",Y643,IF($J$1="February",Y644,IF($J$1="March",Y645,IF($J$1="April",Y646,IF($J$1="May",Y647,IF($J$1="June",Y648,IF($J$1="July",Y649,IF($J$1="August",Y650,IF($J$1="August",Y650,IF($J$1="September",Y651,IF($J$1="October",Y652,IF($J$1="November",Y653,IF($J$1="December",Y654)))))))))))))</f>
        <v>0</v>
      </c>
      <c r="H651" s="53"/>
      <c r="I651" s="319" t="s">
        <v>69</v>
      </c>
      <c r="J651" s="320"/>
      <c r="K651" s="80">
        <f>K649-K650</f>
        <v>0</v>
      </c>
      <c r="L651" s="81"/>
      <c r="M651" s="53"/>
      <c r="N651" s="96"/>
      <c r="O651" s="97" t="s">
        <v>62</v>
      </c>
      <c r="P651" s="97"/>
      <c r="Q651" s="97"/>
      <c r="R651" s="97"/>
      <c r="S651" s="101"/>
      <c r="T651" s="97" t="s">
        <v>62</v>
      </c>
      <c r="U651" s="170" t="str">
        <f>IF($J$1="August","",Y650)</f>
        <v/>
      </c>
      <c r="V651" s="99"/>
      <c r="W651" s="170" t="str">
        <f t="shared" si="122"/>
        <v/>
      </c>
      <c r="X651" s="99"/>
      <c r="Y651" s="170" t="str">
        <f t="shared" si="123"/>
        <v/>
      </c>
      <c r="Z651" s="102"/>
      <c r="AA651" s="53"/>
    </row>
    <row r="652" spans="1:27" s="51" customFormat="1" ht="21" customHeight="1" x14ac:dyDescent="0.25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69"/>
      <c r="M652" s="53"/>
      <c r="N652" s="96"/>
      <c r="O652" s="97" t="s">
        <v>58</v>
      </c>
      <c r="P652" s="97"/>
      <c r="Q652" s="97"/>
      <c r="R652" s="97" t="str">
        <f t="shared" ref="R652:R654" si="124">IF(Q652="","",R651-Q652)</f>
        <v/>
      </c>
      <c r="S652" s="101"/>
      <c r="T652" s="97" t="s">
        <v>58</v>
      </c>
      <c r="U652" s="170" t="str">
        <f>IF($J$1="September","",Y651)</f>
        <v/>
      </c>
      <c r="V652" s="99"/>
      <c r="W652" s="170" t="str">
        <f t="shared" si="122"/>
        <v/>
      </c>
      <c r="X652" s="99"/>
      <c r="Y652" s="170" t="str">
        <f t="shared" si="123"/>
        <v/>
      </c>
      <c r="Z652" s="102"/>
      <c r="AA652" s="53"/>
    </row>
    <row r="653" spans="1:27" s="51" customFormat="1" ht="21" customHeight="1" x14ac:dyDescent="0.25">
      <c r="A653" s="52"/>
      <c r="B653" s="308" t="s">
        <v>104</v>
      </c>
      <c r="C653" s="308"/>
      <c r="D653" s="308"/>
      <c r="E653" s="308"/>
      <c r="F653" s="308"/>
      <c r="G653" s="308"/>
      <c r="H653" s="308"/>
      <c r="I653" s="308"/>
      <c r="J653" s="308"/>
      <c r="K653" s="308"/>
      <c r="L653" s="69"/>
      <c r="M653" s="53"/>
      <c r="N653" s="96"/>
      <c r="O653" s="97" t="s">
        <v>63</v>
      </c>
      <c r="P653" s="97"/>
      <c r="Q653" s="97"/>
      <c r="R653" s="97" t="str">
        <f t="shared" si="124"/>
        <v/>
      </c>
      <c r="S653" s="101"/>
      <c r="T653" s="97" t="s">
        <v>63</v>
      </c>
      <c r="U653" s="170" t="str">
        <f>IF($J$1="October","",Y652)</f>
        <v/>
      </c>
      <c r="V653" s="99"/>
      <c r="W653" s="170" t="str">
        <f t="shared" si="122"/>
        <v/>
      </c>
      <c r="X653" s="99"/>
      <c r="Y653" s="170" t="str">
        <f t="shared" si="123"/>
        <v/>
      </c>
      <c r="Z653" s="102"/>
      <c r="AA653" s="53"/>
    </row>
    <row r="654" spans="1:27" s="51" customFormat="1" ht="21" customHeight="1" x14ac:dyDescent="0.25">
      <c r="A654" s="52"/>
      <c r="B654" s="308"/>
      <c r="C654" s="308"/>
      <c r="D654" s="308"/>
      <c r="E654" s="308"/>
      <c r="F654" s="308"/>
      <c r="G654" s="308"/>
      <c r="H654" s="308"/>
      <c r="I654" s="308"/>
      <c r="J654" s="308"/>
      <c r="K654" s="308"/>
      <c r="L654" s="69"/>
      <c r="M654" s="53"/>
      <c r="N654" s="96"/>
      <c r="O654" s="97" t="s">
        <v>64</v>
      </c>
      <c r="P654" s="97"/>
      <c r="Q654" s="97"/>
      <c r="R654" s="97" t="str">
        <f t="shared" si="124"/>
        <v/>
      </c>
      <c r="S654" s="101"/>
      <c r="T654" s="97" t="s">
        <v>64</v>
      </c>
      <c r="U654" s="170" t="str">
        <f>IF($J$1="November","",Y653)</f>
        <v/>
      </c>
      <c r="V654" s="99"/>
      <c r="W654" s="170" t="str">
        <f t="shared" si="122"/>
        <v/>
      </c>
      <c r="X654" s="99"/>
      <c r="Y654" s="170" t="str">
        <f t="shared" si="123"/>
        <v/>
      </c>
      <c r="Z654" s="102"/>
      <c r="AA654" s="53"/>
    </row>
    <row r="655" spans="1:27" s="51" customFormat="1" ht="21" customHeight="1" thickBot="1" x14ac:dyDescent="0.3">
      <c r="A655" s="82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4"/>
      <c r="N655" s="103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5"/>
    </row>
    <row r="656" spans="1:27" s="53" customFormat="1" ht="21" customHeight="1" thickBot="1" x14ac:dyDescent="0.3"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</row>
    <row r="657" spans="1:27" s="51" customFormat="1" ht="21" customHeight="1" x14ac:dyDescent="0.25">
      <c r="A657" s="321" t="s">
        <v>46</v>
      </c>
      <c r="B657" s="322"/>
      <c r="C657" s="322"/>
      <c r="D657" s="322"/>
      <c r="E657" s="322"/>
      <c r="F657" s="322"/>
      <c r="G657" s="322"/>
      <c r="H657" s="322"/>
      <c r="I657" s="322"/>
      <c r="J657" s="322"/>
      <c r="K657" s="322"/>
      <c r="L657" s="323"/>
      <c r="M657" s="50"/>
      <c r="N657" s="89"/>
      <c r="O657" s="309" t="s">
        <v>48</v>
      </c>
      <c r="P657" s="310"/>
      <c r="Q657" s="310"/>
      <c r="R657" s="311"/>
      <c r="S657" s="90"/>
      <c r="T657" s="309" t="s">
        <v>49</v>
      </c>
      <c r="U657" s="310"/>
      <c r="V657" s="310"/>
      <c r="W657" s="310"/>
      <c r="X657" s="310"/>
      <c r="Y657" s="311"/>
      <c r="Z657" s="91"/>
      <c r="AA657" s="50"/>
    </row>
    <row r="658" spans="1:27" s="51" customFormat="1" ht="21" customHeight="1" x14ac:dyDescent="0.25">
      <c r="A658" s="52"/>
      <c r="B658" s="53"/>
      <c r="C658" s="312" t="s">
        <v>102</v>
      </c>
      <c r="D658" s="312"/>
      <c r="E658" s="312"/>
      <c r="F658" s="312"/>
      <c r="G658" s="54" t="str">
        <f>$J$1</f>
        <v>March</v>
      </c>
      <c r="H658" s="313">
        <f>$K$1</f>
        <v>2020</v>
      </c>
      <c r="I658" s="313"/>
      <c r="J658" s="53"/>
      <c r="K658" s="55"/>
      <c r="L658" s="56"/>
      <c r="M658" s="55"/>
      <c r="N658" s="92"/>
      <c r="O658" s="93" t="s">
        <v>59</v>
      </c>
      <c r="P658" s="93" t="s">
        <v>6</v>
      </c>
      <c r="Q658" s="93" t="s">
        <v>5</v>
      </c>
      <c r="R658" s="93" t="s">
        <v>60</v>
      </c>
      <c r="S658" s="94"/>
      <c r="T658" s="93" t="s">
        <v>59</v>
      </c>
      <c r="U658" s="93" t="s">
        <v>61</v>
      </c>
      <c r="V658" s="93" t="s">
        <v>23</v>
      </c>
      <c r="W658" s="93" t="s">
        <v>22</v>
      </c>
      <c r="X658" s="93" t="s">
        <v>24</v>
      </c>
      <c r="Y658" s="93" t="s">
        <v>65</v>
      </c>
      <c r="Z658" s="95"/>
      <c r="AA658" s="55"/>
    </row>
    <row r="659" spans="1:27" s="51" customFormat="1" ht="21" customHeight="1" x14ac:dyDescent="0.25">
      <c r="A659" s="52"/>
      <c r="B659" s="53"/>
      <c r="C659" s="53"/>
      <c r="D659" s="58"/>
      <c r="E659" s="58"/>
      <c r="F659" s="58"/>
      <c r="G659" s="58"/>
      <c r="H659" s="58"/>
      <c r="I659" s="53"/>
      <c r="J659" s="59" t="s">
        <v>1</v>
      </c>
      <c r="K659" s="60">
        <v>17000</v>
      </c>
      <c r="L659" s="61"/>
      <c r="M659" s="53"/>
      <c r="N659" s="96"/>
      <c r="O659" s="97" t="s">
        <v>51</v>
      </c>
      <c r="P659" s="97">
        <v>31</v>
      </c>
      <c r="Q659" s="97">
        <v>0</v>
      </c>
      <c r="R659" s="97">
        <v>15</v>
      </c>
      <c r="S659" s="98"/>
      <c r="T659" s="97" t="s">
        <v>51</v>
      </c>
      <c r="U659" s="99"/>
      <c r="V659" s="99"/>
      <c r="W659" s="99">
        <f>V659+U659</f>
        <v>0</v>
      </c>
      <c r="X659" s="99"/>
      <c r="Y659" s="99">
        <f>W659-X659</f>
        <v>0</v>
      </c>
      <c r="Z659" s="95"/>
      <c r="AA659" s="53"/>
    </row>
    <row r="660" spans="1:27" s="51" customFormat="1" ht="21" customHeight="1" x14ac:dyDescent="0.25">
      <c r="A660" s="52"/>
      <c r="B660" s="53" t="s">
        <v>0</v>
      </c>
      <c r="C660" s="63" t="s">
        <v>117</v>
      </c>
      <c r="D660" s="53"/>
      <c r="E660" s="53"/>
      <c r="F660" s="53"/>
      <c r="G660" s="53"/>
      <c r="H660" s="64"/>
      <c r="I660" s="58"/>
      <c r="J660" s="53"/>
      <c r="K660" s="53"/>
      <c r="L660" s="65"/>
      <c r="M660" s="50"/>
      <c r="N660" s="100"/>
      <c r="O660" s="97" t="s">
        <v>77</v>
      </c>
      <c r="P660" s="97">
        <v>28</v>
      </c>
      <c r="Q660" s="97">
        <v>1</v>
      </c>
      <c r="R660" s="97">
        <f>IF(Q660="","",R659-Q660)</f>
        <v>14</v>
      </c>
      <c r="S660" s="101"/>
      <c r="T660" s="97" t="s">
        <v>77</v>
      </c>
      <c r="U660" s="170">
        <f>IF($J$1="January","",Y659)</f>
        <v>0</v>
      </c>
      <c r="V660" s="99">
        <v>30</v>
      </c>
      <c r="W660" s="170">
        <f>IF(U660="","",U660+V660)</f>
        <v>30</v>
      </c>
      <c r="X660" s="99">
        <v>30</v>
      </c>
      <c r="Y660" s="170">
        <f>IF(W660="","",W660-X660)</f>
        <v>0</v>
      </c>
      <c r="Z660" s="102"/>
      <c r="AA660" s="50"/>
    </row>
    <row r="661" spans="1:27" s="51" customFormat="1" ht="21" customHeight="1" x14ac:dyDescent="0.25">
      <c r="A661" s="52"/>
      <c r="B661" s="67" t="s">
        <v>47</v>
      </c>
      <c r="C661" s="68"/>
      <c r="D661" s="53"/>
      <c r="E661" s="53"/>
      <c r="F661" s="314" t="s">
        <v>49</v>
      </c>
      <c r="G661" s="314"/>
      <c r="H661" s="53"/>
      <c r="I661" s="314" t="s">
        <v>50</v>
      </c>
      <c r="J661" s="314"/>
      <c r="K661" s="314"/>
      <c r="L661" s="69"/>
      <c r="M661" s="53"/>
      <c r="N661" s="96"/>
      <c r="O661" s="97" t="s">
        <v>52</v>
      </c>
      <c r="P661" s="97"/>
      <c r="Q661" s="97"/>
      <c r="R661" s="97" t="str">
        <f t="shared" ref="R661:R669" si="125">IF(Q661="","",R660-Q661)</f>
        <v/>
      </c>
      <c r="S661" s="101"/>
      <c r="T661" s="97" t="s">
        <v>52</v>
      </c>
      <c r="U661" s="170">
        <f>IF($J$1="February","",Y660)</f>
        <v>0</v>
      </c>
      <c r="V661" s="99"/>
      <c r="W661" s="170">
        <f t="shared" ref="W661:W670" si="126">IF(U661="","",U661+V661)</f>
        <v>0</v>
      </c>
      <c r="X661" s="99"/>
      <c r="Y661" s="170">
        <f t="shared" ref="Y661:Y670" si="127">IF(W661="","",W661-X661)</f>
        <v>0</v>
      </c>
      <c r="Z661" s="102"/>
      <c r="AA661" s="53"/>
    </row>
    <row r="662" spans="1:27" s="51" customFormat="1" ht="21" customHeight="1" x14ac:dyDescent="0.25">
      <c r="A662" s="52"/>
      <c r="B662" s="53"/>
      <c r="C662" s="53"/>
      <c r="D662" s="53"/>
      <c r="E662" s="53"/>
      <c r="F662" s="53"/>
      <c r="G662" s="53"/>
      <c r="H662" s="70"/>
      <c r="L662" s="57"/>
      <c r="M662" s="53"/>
      <c r="N662" s="96"/>
      <c r="O662" s="97" t="s">
        <v>53</v>
      </c>
      <c r="P662" s="97"/>
      <c r="Q662" s="97"/>
      <c r="R662" s="97" t="str">
        <f t="shared" si="125"/>
        <v/>
      </c>
      <c r="S662" s="101"/>
      <c r="T662" s="97" t="s">
        <v>53</v>
      </c>
      <c r="U662" s="170" t="str">
        <f>IF($J$1="March","",Y661)</f>
        <v/>
      </c>
      <c r="V662" s="99"/>
      <c r="W662" s="170" t="str">
        <f t="shared" si="126"/>
        <v/>
      </c>
      <c r="X662" s="99"/>
      <c r="Y662" s="170" t="str">
        <f t="shared" si="127"/>
        <v/>
      </c>
      <c r="Z662" s="102"/>
      <c r="AA662" s="53"/>
    </row>
    <row r="663" spans="1:27" s="51" customFormat="1" ht="21" customHeight="1" x14ac:dyDescent="0.25">
      <c r="A663" s="52"/>
      <c r="B663" s="315" t="s">
        <v>48</v>
      </c>
      <c r="C663" s="316"/>
      <c r="D663" s="53"/>
      <c r="E663" s="53"/>
      <c r="F663" s="71" t="s">
        <v>70</v>
      </c>
      <c r="G663" s="66">
        <f>IF($J$1="January",U659,IF($J$1="February",U660,IF($J$1="March",U661,IF($J$1="April",U662,IF($J$1="May",U663,IF($J$1="June",U664,IF($J$1="July",U665,IF($J$1="August",U666,IF($J$1="August",U666,IF($J$1="September",U667,IF($J$1="October",U668,IF($J$1="November",U669,IF($J$1="December",U670)))))))))))))</f>
        <v>0</v>
      </c>
      <c r="H663" s="70"/>
      <c r="I663" s="72">
        <f>IF(C667&gt;0,$K$2,C665)</f>
        <v>31</v>
      </c>
      <c r="J663" s="73" t="s">
        <v>67</v>
      </c>
      <c r="K663" s="74">
        <f>K659/$K$2*I663</f>
        <v>17000</v>
      </c>
      <c r="L663" s="75"/>
      <c r="M663" s="53"/>
      <c r="N663" s="96"/>
      <c r="O663" s="97" t="s">
        <v>54</v>
      </c>
      <c r="P663" s="97"/>
      <c r="Q663" s="97"/>
      <c r="R663" s="97">
        <f>15-1</f>
        <v>14</v>
      </c>
      <c r="S663" s="101"/>
      <c r="T663" s="97" t="s">
        <v>54</v>
      </c>
      <c r="U663" s="170" t="str">
        <f>IF($J$1="April","",Y662)</f>
        <v/>
      </c>
      <c r="V663" s="99"/>
      <c r="W663" s="170" t="str">
        <f t="shared" si="126"/>
        <v/>
      </c>
      <c r="X663" s="99"/>
      <c r="Y663" s="170" t="str">
        <f t="shared" si="127"/>
        <v/>
      </c>
      <c r="Z663" s="102"/>
      <c r="AA663" s="53"/>
    </row>
    <row r="664" spans="1:27" s="51" customFormat="1" ht="21" customHeight="1" x14ac:dyDescent="0.25">
      <c r="A664" s="52"/>
      <c r="B664" s="62"/>
      <c r="C664" s="62"/>
      <c r="D664" s="53"/>
      <c r="E664" s="53"/>
      <c r="F664" s="71" t="s">
        <v>23</v>
      </c>
      <c r="G664" s="66">
        <f>IF($J$1="January",V659,IF($J$1="February",V660,IF($J$1="March",V661,IF($J$1="April",V662,IF($J$1="May",V663,IF($J$1="June",V664,IF($J$1="July",V665,IF($J$1="August",V666,IF($J$1="August",V666,IF($J$1="September",V667,IF($J$1="October",V668,IF($J$1="November",V669,IF($J$1="December",V670)))))))))))))</f>
        <v>0</v>
      </c>
      <c r="H664" s="70"/>
      <c r="I664" s="115">
        <v>130.05000000000001</v>
      </c>
      <c r="J664" s="73" t="s">
        <v>68</v>
      </c>
      <c r="K664" s="76">
        <f>K659/$K$2/8*I664</f>
        <v>8914.7177419354848</v>
      </c>
      <c r="L664" s="77"/>
      <c r="M664" s="53"/>
      <c r="N664" s="96"/>
      <c r="O664" s="97" t="s">
        <v>55</v>
      </c>
      <c r="P664" s="97"/>
      <c r="Q664" s="97"/>
      <c r="R664" s="97" t="str">
        <f t="shared" si="125"/>
        <v/>
      </c>
      <c r="S664" s="101"/>
      <c r="T664" s="97" t="s">
        <v>55</v>
      </c>
      <c r="U664" s="170" t="str">
        <f>IF($J$1="May","",Y663)</f>
        <v/>
      </c>
      <c r="V664" s="99"/>
      <c r="W664" s="170" t="str">
        <f t="shared" si="126"/>
        <v/>
      </c>
      <c r="X664" s="99"/>
      <c r="Y664" s="170" t="str">
        <f t="shared" si="127"/>
        <v/>
      </c>
      <c r="Z664" s="102"/>
      <c r="AA664" s="53"/>
    </row>
    <row r="665" spans="1:27" s="51" customFormat="1" ht="21" customHeight="1" x14ac:dyDescent="0.25">
      <c r="A665" s="52"/>
      <c r="B665" s="71" t="s">
        <v>6</v>
      </c>
      <c r="C665" s="62">
        <f>IF($J$1="January",P659,IF($J$1="February",P660,IF($J$1="March",P661,IF($J$1="April",P662,IF($J$1="May",P663,IF($J$1="June",P664,IF($J$1="July",P665,IF($J$1="August",P666,IF($J$1="August",P666,IF($J$1="September",P667,IF($J$1="October",P668,IF($J$1="November",P669,IF($J$1="December",P670)))))))))))))</f>
        <v>0</v>
      </c>
      <c r="D665" s="53"/>
      <c r="E665" s="53"/>
      <c r="F665" s="71" t="s">
        <v>71</v>
      </c>
      <c r="G665" s="66">
        <f>IF($J$1="January",W659,IF($J$1="February",W660,IF($J$1="March",W661,IF($J$1="April",W662,IF($J$1="May",W663,IF($J$1="June",W664,IF($J$1="July",W665,IF($J$1="August",W666,IF($J$1="August",W666,IF($J$1="September",W667,IF($J$1="October",W668,IF($J$1="November",W669,IF($J$1="December",W670)))))))))))))</f>
        <v>0</v>
      </c>
      <c r="H665" s="70"/>
      <c r="I665" s="317" t="s">
        <v>75</v>
      </c>
      <c r="J665" s="318"/>
      <c r="K665" s="76">
        <f>K663+K664</f>
        <v>25914.717741935485</v>
      </c>
      <c r="L665" s="77"/>
      <c r="M665" s="53"/>
      <c r="N665" s="96"/>
      <c r="O665" s="97" t="s">
        <v>56</v>
      </c>
      <c r="P665" s="97"/>
      <c r="Q665" s="97"/>
      <c r="R665" s="97" t="str">
        <f t="shared" si="125"/>
        <v/>
      </c>
      <c r="S665" s="101"/>
      <c r="T665" s="97" t="s">
        <v>56</v>
      </c>
      <c r="U665" s="170" t="str">
        <f>IF($J$1="June","",Y664)</f>
        <v/>
      </c>
      <c r="V665" s="99"/>
      <c r="W665" s="170" t="str">
        <f t="shared" si="126"/>
        <v/>
      </c>
      <c r="X665" s="99"/>
      <c r="Y665" s="170" t="str">
        <f t="shared" si="127"/>
        <v/>
      </c>
      <c r="Z665" s="102"/>
      <c r="AA665" s="53"/>
    </row>
    <row r="666" spans="1:27" s="51" customFormat="1" ht="21" customHeight="1" x14ac:dyDescent="0.25">
      <c r="A666" s="52"/>
      <c r="B666" s="71" t="s">
        <v>5</v>
      </c>
      <c r="C666" s="62">
        <f>IF($J$1="January",Q659,IF($J$1="February",Q660,IF($J$1="March",Q661,IF($J$1="April",Q662,IF($J$1="May",Q663,IF($J$1="June",Q664,IF($J$1="July",Q665,IF($J$1="August",Q666,IF($J$1="August",Q666,IF($J$1="September",Q667,IF($J$1="October",Q668,IF($J$1="November",Q669,IF($J$1="December",Q670)))))))))))))</f>
        <v>0</v>
      </c>
      <c r="D666" s="53"/>
      <c r="E666" s="53"/>
      <c r="F666" s="71" t="s">
        <v>24</v>
      </c>
      <c r="G666" s="66">
        <f>IF($J$1="January",X659,IF($J$1="February",X660,IF($J$1="March",X661,IF($J$1="April",X662,IF($J$1="May",X663,IF($J$1="June",X664,IF($J$1="July",X665,IF($J$1="August",X666,IF($J$1="August",X666,IF($J$1="September",X667,IF($J$1="October",X668,IF($J$1="November",X669,IF($J$1="December",X670)))))))))))))</f>
        <v>0</v>
      </c>
      <c r="H666" s="70"/>
      <c r="I666" s="317" t="s">
        <v>76</v>
      </c>
      <c r="J666" s="318"/>
      <c r="K666" s="66">
        <f>G666</f>
        <v>0</v>
      </c>
      <c r="L666" s="78"/>
      <c r="M666" s="53"/>
      <c r="N666" s="96"/>
      <c r="O666" s="97" t="s">
        <v>57</v>
      </c>
      <c r="P666" s="97"/>
      <c r="Q666" s="97"/>
      <c r="R666" s="97" t="str">
        <f t="shared" si="125"/>
        <v/>
      </c>
      <c r="S666" s="101"/>
      <c r="T666" s="97" t="s">
        <v>57</v>
      </c>
      <c r="U666" s="170" t="str">
        <f>IF($J$1="July","",Y665)</f>
        <v/>
      </c>
      <c r="V666" s="99"/>
      <c r="W666" s="170" t="str">
        <f t="shared" si="126"/>
        <v/>
      </c>
      <c r="X666" s="99"/>
      <c r="Y666" s="170" t="str">
        <f t="shared" si="127"/>
        <v/>
      </c>
      <c r="Z666" s="102"/>
      <c r="AA666" s="53"/>
    </row>
    <row r="667" spans="1:27" s="51" customFormat="1" ht="21" customHeight="1" x14ac:dyDescent="0.25">
      <c r="A667" s="52"/>
      <c r="B667" s="79" t="s">
        <v>74</v>
      </c>
      <c r="C667" s="62" t="str">
        <f>IF($J$1="January",R659,IF($J$1="February",R660,IF($J$1="March",R661,IF($J$1="April",R662,IF($J$1="May",R663,IF($J$1="June",R664,IF($J$1="July",R665,IF($J$1="August",R666,IF($J$1="August",R666,IF($J$1="September",R667,IF($J$1="October",R668,IF($J$1="November",R669,IF($J$1="December",R670)))))))))))))</f>
        <v/>
      </c>
      <c r="D667" s="53"/>
      <c r="E667" s="53"/>
      <c r="F667" s="71" t="s">
        <v>73</v>
      </c>
      <c r="G667" s="66">
        <f>IF($J$1="January",Y659,IF($J$1="February",Y660,IF($J$1="March",Y661,IF($J$1="April",Y662,IF($J$1="May",Y663,IF($J$1="June",Y664,IF($J$1="July",Y665,IF($J$1="August",Y666,IF($J$1="August",Y666,IF($J$1="September",Y667,IF($J$1="October",Y668,IF($J$1="November",Y669,IF($J$1="December",Y670)))))))))))))</f>
        <v>0</v>
      </c>
      <c r="H667" s="53"/>
      <c r="I667" s="319" t="s">
        <v>69</v>
      </c>
      <c r="J667" s="320"/>
      <c r="K667" s="80">
        <f>K665-K666</f>
        <v>25914.717741935485</v>
      </c>
      <c r="L667" s="81"/>
      <c r="M667" s="53"/>
      <c r="N667" s="96"/>
      <c r="O667" s="97" t="s">
        <v>62</v>
      </c>
      <c r="P667" s="97"/>
      <c r="Q667" s="97"/>
      <c r="R667" s="97" t="str">
        <f t="shared" si="125"/>
        <v/>
      </c>
      <c r="S667" s="101"/>
      <c r="T667" s="97" t="s">
        <v>62</v>
      </c>
      <c r="U667" s="170" t="str">
        <f>IF($J$1="August","",Y666)</f>
        <v/>
      </c>
      <c r="V667" s="99"/>
      <c r="W667" s="170" t="str">
        <f t="shared" si="126"/>
        <v/>
      </c>
      <c r="X667" s="99"/>
      <c r="Y667" s="170" t="str">
        <f t="shared" si="127"/>
        <v/>
      </c>
      <c r="Z667" s="102"/>
      <c r="AA667" s="53"/>
    </row>
    <row r="668" spans="1:27" s="51" customFormat="1" ht="21" customHeight="1" x14ac:dyDescent="0.25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184"/>
      <c r="L668" s="69"/>
      <c r="M668" s="53"/>
      <c r="N668" s="96"/>
      <c r="O668" s="97" t="s">
        <v>58</v>
      </c>
      <c r="P668" s="97"/>
      <c r="Q668" s="97"/>
      <c r="R668" s="97" t="str">
        <f t="shared" si="125"/>
        <v/>
      </c>
      <c r="S668" s="101"/>
      <c r="T668" s="97" t="s">
        <v>58</v>
      </c>
      <c r="U668" s="170" t="str">
        <f>IF($J$1="September","",Y667)</f>
        <v/>
      </c>
      <c r="V668" s="99"/>
      <c r="W668" s="170" t="str">
        <f t="shared" si="126"/>
        <v/>
      </c>
      <c r="X668" s="99"/>
      <c r="Y668" s="170" t="str">
        <f t="shared" si="127"/>
        <v/>
      </c>
      <c r="Z668" s="102"/>
      <c r="AA668" s="53"/>
    </row>
    <row r="669" spans="1:27" s="51" customFormat="1" ht="21" customHeight="1" x14ac:dyDescent="0.25">
      <c r="A669" s="52"/>
      <c r="B669" s="308" t="s">
        <v>104</v>
      </c>
      <c r="C669" s="308"/>
      <c r="D669" s="308"/>
      <c r="E669" s="308"/>
      <c r="F669" s="308"/>
      <c r="G669" s="308"/>
      <c r="H669" s="308"/>
      <c r="I669" s="308"/>
      <c r="J669" s="308"/>
      <c r="K669" s="308"/>
      <c r="L669" s="69"/>
      <c r="M669" s="53"/>
      <c r="N669" s="96"/>
      <c r="O669" s="97" t="s">
        <v>63</v>
      </c>
      <c r="P669" s="97"/>
      <c r="Q669" s="97"/>
      <c r="R669" s="97" t="str">
        <f t="shared" si="125"/>
        <v/>
      </c>
      <c r="S669" s="101"/>
      <c r="T669" s="97" t="s">
        <v>63</v>
      </c>
      <c r="U669" s="170" t="str">
        <f>IF($J$1="October","",Y668)</f>
        <v/>
      </c>
      <c r="V669" s="99"/>
      <c r="W669" s="170" t="str">
        <f t="shared" si="126"/>
        <v/>
      </c>
      <c r="X669" s="99"/>
      <c r="Y669" s="170" t="str">
        <f t="shared" si="127"/>
        <v/>
      </c>
      <c r="Z669" s="102"/>
      <c r="AA669" s="53"/>
    </row>
    <row r="670" spans="1:27" s="51" customFormat="1" ht="21" customHeight="1" x14ac:dyDescent="0.25">
      <c r="A670" s="52"/>
      <c r="B670" s="308"/>
      <c r="C670" s="308"/>
      <c r="D670" s="308"/>
      <c r="E670" s="308"/>
      <c r="F670" s="308"/>
      <c r="G670" s="308"/>
      <c r="H670" s="308"/>
      <c r="I670" s="308"/>
      <c r="J670" s="308"/>
      <c r="K670" s="308"/>
      <c r="L670" s="69"/>
      <c r="M670" s="53"/>
      <c r="N670" s="96"/>
      <c r="O670" s="97" t="s">
        <v>64</v>
      </c>
      <c r="P670" s="97"/>
      <c r="Q670" s="97"/>
      <c r="R670" s="97">
        <v>0</v>
      </c>
      <c r="S670" s="101"/>
      <c r="T670" s="97" t="s">
        <v>64</v>
      </c>
      <c r="U670" s="170" t="str">
        <f>IF($J$1="November","",Y669)</f>
        <v/>
      </c>
      <c r="V670" s="99"/>
      <c r="W670" s="170" t="str">
        <f t="shared" si="126"/>
        <v/>
      </c>
      <c r="X670" s="99"/>
      <c r="Y670" s="170" t="str">
        <f t="shared" si="127"/>
        <v/>
      </c>
      <c r="Z670" s="102"/>
      <c r="AA670" s="53"/>
    </row>
    <row r="671" spans="1:27" s="51" customFormat="1" ht="21" customHeight="1" thickBot="1" x14ac:dyDescent="0.3">
      <c r="A671" s="82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4"/>
      <c r="N671" s="103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5"/>
    </row>
    <row r="672" spans="1:27" s="53" customFormat="1" ht="21" customHeight="1" thickBot="1" x14ac:dyDescent="0.3"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</row>
    <row r="673" spans="1:27" s="51" customFormat="1" ht="21" customHeight="1" x14ac:dyDescent="0.25">
      <c r="A673" s="321" t="s">
        <v>46</v>
      </c>
      <c r="B673" s="322"/>
      <c r="C673" s="322"/>
      <c r="D673" s="322"/>
      <c r="E673" s="322"/>
      <c r="F673" s="322"/>
      <c r="G673" s="322"/>
      <c r="H673" s="322"/>
      <c r="I673" s="322"/>
      <c r="J673" s="322"/>
      <c r="K673" s="322"/>
      <c r="L673" s="323"/>
      <c r="M673" s="50"/>
      <c r="N673" s="89"/>
      <c r="O673" s="309" t="s">
        <v>48</v>
      </c>
      <c r="P673" s="310"/>
      <c r="Q673" s="310"/>
      <c r="R673" s="311"/>
      <c r="S673" s="90"/>
      <c r="T673" s="309" t="s">
        <v>49</v>
      </c>
      <c r="U673" s="310"/>
      <c r="V673" s="310"/>
      <c r="W673" s="310"/>
      <c r="X673" s="310"/>
      <c r="Y673" s="311"/>
      <c r="Z673" s="91"/>
      <c r="AA673" s="50"/>
    </row>
    <row r="674" spans="1:27" s="51" customFormat="1" ht="21" customHeight="1" x14ac:dyDescent="0.25">
      <c r="A674" s="52"/>
      <c r="B674" s="53"/>
      <c r="C674" s="312" t="s">
        <v>102</v>
      </c>
      <c r="D674" s="312"/>
      <c r="E674" s="312"/>
      <c r="F674" s="312"/>
      <c r="G674" s="54" t="str">
        <f>$J$1</f>
        <v>March</v>
      </c>
      <c r="H674" s="313">
        <f>$K$1</f>
        <v>2020</v>
      </c>
      <c r="I674" s="313"/>
      <c r="J674" s="53"/>
      <c r="K674" s="55"/>
      <c r="L674" s="56"/>
      <c r="M674" s="55"/>
      <c r="N674" s="92"/>
      <c r="O674" s="93" t="s">
        <v>59</v>
      </c>
      <c r="P674" s="93" t="s">
        <v>6</v>
      </c>
      <c r="Q674" s="93" t="s">
        <v>5</v>
      </c>
      <c r="R674" s="93" t="s">
        <v>60</v>
      </c>
      <c r="S674" s="94"/>
      <c r="T674" s="93" t="s">
        <v>59</v>
      </c>
      <c r="U674" s="93" t="s">
        <v>61</v>
      </c>
      <c r="V674" s="93" t="s">
        <v>23</v>
      </c>
      <c r="W674" s="93" t="s">
        <v>22</v>
      </c>
      <c r="X674" s="93" t="s">
        <v>24</v>
      </c>
      <c r="Y674" s="93" t="s">
        <v>65</v>
      </c>
      <c r="Z674" s="95"/>
      <c r="AA674" s="55"/>
    </row>
    <row r="675" spans="1:27" s="51" customFormat="1" ht="21" customHeight="1" x14ac:dyDescent="0.25">
      <c r="A675" s="52"/>
      <c r="B675" s="53"/>
      <c r="C675" s="53"/>
      <c r="D675" s="58"/>
      <c r="E675" s="58"/>
      <c r="F675" s="58"/>
      <c r="G675" s="58"/>
      <c r="H675" s="58"/>
      <c r="I675" s="53"/>
      <c r="J675" s="59" t="s">
        <v>1</v>
      </c>
      <c r="K675" s="60">
        <v>16000</v>
      </c>
      <c r="L675" s="61"/>
      <c r="M675" s="53"/>
      <c r="N675" s="96"/>
      <c r="O675" s="97" t="s">
        <v>51</v>
      </c>
      <c r="P675" s="97">
        <v>31</v>
      </c>
      <c r="Q675" s="97">
        <v>0</v>
      </c>
      <c r="R675" s="97">
        <f>15-Q675</f>
        <v>15</v>
      </c>
      <c r="S675" s="98"/>
      <c r="T675" s="97" t="s">
        <v>51</v>
      </c>
      <c r="U675" s="99">
        <v>19000</v>
      </c>
      <c r="V675" s="99"/>
      <c r="W675" s="99">
        <f>V675+U675</f>
        <v>19000</v>
      </c>
      <c r="X675" s="99">
        <v>1000</v>
      </c>
      <c r="Y675" s="99">
        <f>W675-X675</f>
        <v>18000</v>
      </c>
      <c r="Z675" s="95"/>
      <c r="AA675" s="53"/>
    </row>
    <row r="676" spans="1:27" s="51" customFormat="1" ht="21" customHeight="1" x14ac:dyDescent="0.25">
      <c r="A676" s="52"/>
      <c r="B676" s="53" t="s">
        <v>0</v>
      </c>
      <c r="C676" s="63" t="s">
        <v>88</v>
      </c>
      <c r="D676" s="53"/>
      <c r="E676" s="53"/>
      <c r="F676" s="53"/>
      <c r="G676" s="53"/>
      <c r="H676" s="64"/>
      <c r="I676" s="58"/>
      <c r="J676" s="53"/>
      <c r="K676" s="53"/>
      <c r="L676" s="65"/>
      <c r="M676" s="50"/>
      <c r="N676" s="100"/>
      <c r="O676" s="97" t="s">
        <v>77</v>
      </c>
      <c r="P676" s="97">
        <v>28</v>
      </c>
      <c r="Q676" s="97">
        <v>1</v>
      </c>
      <c r="R676" s="97">
        <f>IF(Q676="","",R675-Q676)</f>
        <v>14</v>
      </c>
      <c r="S676" s="101"/>
      <c r="T676" s="97" t="s">
        <v>77</v>
      </c>
      <c r="U676" s="170">
        <f>IF($J$1="January","",Y675)</f>
        <v>18000</v>
      </c>
      <c r="V676" s="99"/>
      <c r="W676" s="170">
        <f>IF(U676="","",U676+V676)</f>
        <v>18000</v>
      </c>
      <c r="X676" s="99">
        <v>1000</v>
      </c>
      <c r="Y676" s="170">
        <f>IF(W676="","",W676-X676)</f>
        <v>17000</v>
      </c>
      <c r="Z676" s="102"/>
      <c r="AA676" s="50"/>
    </row>
    <row r="677" spans="1:27" s="51" customFormat="1" ht="21" customHeight="1" x14ac:dyDescent="0.25">
      <c r="A677" s="52"/>
      <c r="B677" s="67" t="s">
        <v>47</v>
      </c>
      <c r="C677" s="68"/>
      <c r="D677" s="53"/>
      <c r="E677" s="53"/>
      <c r="F677" s="314" t="s">
        <v>49</v>
      </c>
      <c r="G677" s="314"/>
      <c r="H677" s="53"/>
      <c r="I677" s="314" t="s">
        <v>50</v>
      </c>
      <c r="J677" s="314"/>
      <c r="K677" s="314"/>
      <c r="L677" s="69"/>
      <c r="M677" s="53"/>
      <c r="N677" s="96"/>
      <c r="O677" s="97" t="s">
        <v>52</v>
      </c>
      <c r="P677" s="97"/>
      <c r="Q677" s="97"/>
      <c r="R677" s="97" t="str">
        <f t="shared" ref="R677:R686" si="128">IF(Q677="","",R676-Q677)</f>
        <v/>
      </c>
      <c r="S677" s="101"/>
      <c r="T677" s="97" t="s">
        <v>52</v>
      </c>
      <c r="U677" s="170">
        <f>IF($J$1="February","",Y676)</f>
        <v>17000</v>
      </c>
      <c r="V677" s="99"/>
      <c r="W677" s="170">
        <f t="shared" ref="W677:W686" si="129">IF(U677="","",U677+V677)</f>
        <v>17000</v>
      </c>
      <c r="X677" s="99"/>
      <c r="Y677" s="170">
        <f t="shared" ref="Y677:Y686" si="130">IF(W677="","",W677-X677)</f>
        <v>17000</v>
      </c>
      <c r="Z677" s="102"/>
      <c r="AA677" s="53"/>
    </row>
    <row r="678" spans="1:27" s="51" customFormat="1" ht="21" customHeight="1" x14ac:dyDescent="0.25">
      <c r="A678" s="52"/>
      <c r="B678" s="53"/>
      <c r="C678" s="53"/>
      <c r="D678" s="53"/>
      <c r="E678" s="53"/>
      <c r="F678" s="53"/>
      <c r="G678" s="53"/>
      <c r="H678" s="70"/>
      <c r="L678" s="57"/>
      <c r="M678" s="53"/>
      <c r="N678" s="96"/>
      <c r="O678" s="97" t="s">
        <v>53</v>
      </c>
      <c r="P678" s="97"/>
      <c r="Q678" s="97"/>
      <c r="R678" s="97" t="str">
        <f t="shared" si="128"/>
        <v/>
      </c>
      <c r="S678" s="101"/>
      <c r="T678" s="97" t="s">
        <v>53</v>
      </c>
      <c r="U678" s="170" t="str">
        <f>IF($J$1="March","",Y677)</f>
        <v/>
      </c>
      <c r="V678" s="99"/>
      <c r="W678" s="170" t="str">
        <f t="shared" si="129"/>
        <v/>
      </c>
      <c r="X678" s="99"/>
      <c r="Y678" s="170" t="str">
        <f t="shared" si="130"/>
        <v/>
      </c>
      <c r="Z678" s="102"/>
      <c r="AA678" s="53"/>
    </row>
    <row r="679" spans="1:27" s="51" customFormat="1" ht="21" customHeight="1" x14ac:dyDescent="0.25">
      <c r="A679" s="52"/>
      <c r="B679" s="315" t="s">
        <v>48</v>
      </c>
      <c r="C679" s="316"/>
      <c r="D679" s="53"/>
      <c r="E679" s="53"/>
      <c r="F679" s="71" t="s">
        <v>70</v>
      </c>
      <c r="G679" s="186">
        <f>IF($J$1="January",U675,IF($J$1="February",U676,IF($J$1="March",U677,IF($J$1="April",U678,IF($J$1="May",U679,IF($J$1="June",U680,IF($J$1="July",U681,IF($J$1="August",U682,IF($J$1="August",U682,IF($J$1="September",U683,IF($J$1="October",U684,IF($J$1="November",U685,IF($J$1="December",U686)))))))))))))</f>
        <v>17000</v>
      </c>
      <c r="H679" s="70"/>
      <c r="I679" s="72">
        <f>IF(C683&gt;0,$K$2,C681+C683)</f>
        <v>31</v>
      </c>
      <c r="J679" s="73" t="s">
        <v>67</v>
      </c>
      <c r="K679" s="74">
        <f>K675/$K$2*I679</f>
        <v>16000</v>
      </c>
      <c r="L679" s="75"/>
      <c r="M679" s="53"/>
      <c r="N679" s="96"/>
      <c r="O679" s="97" t="s">
        <v>54</v>
      </c>
      <c r="P679" s="97"/>
      <c r="Q679" s="97"/>
      <c r="R679" s="97" t="str">
        <f t="shared" si="128"/>
        <v/>
      </c>
      <c r="S679" s="101"/>
      <c r="T679" s="97" t="s">
        <v>54</v>
      </c>
      <c r="U679" s="170" t="str">
        <f>IF($J$1="April","",Y678)</f>
        <v/>
      </c>
      <c r="V679" s="99"/>
      <c r="W679" s="170" t="str">
        <f t="shared" si="129"/>
        <v/>
      </c>
      <c r="X679" s="99"/>
      <c r="Y679" s="170" t="str">
        <f t="shared" si="130"/>
        <v/>
      </c>
      <c r="Z679" s="102"/>
      <c r="AA679" s="53"/>
    </row>
    <row r="680" spans="1:27" s="51" customFormat="1" ht="21" customHeight="1" x14ac:dyDescent="0.25">
      <c r="A680" s="52"/>
      <c r="B680" s="62"/>
      <c r="C680" s="62"/>
      <c r="D680" s="53"/>
      <c r="E680" s="53"/>
      <c r="F680" s="71" t="s">
        <v>23</v>
      </c>
      <c r="G680" s="186">
        <f>IF($J$1="January",V675,IF($J$1="February",V676,IF($J$1="March",V677,IF($J$1="April",V678,IF($J$1="May",V679,IF($J$1="June",V680,IF($J$1="July",V681,IF($J$1="August",V682,IF($J$1="August",V682,IF($J$1="September",V683,IF($J$1="October",V684,IF($J$1="November",V685,IF($J$1="December",V686)))))))))))))</f>
        <v>0</v>
      </c>
      <c r="H680" s="70"/>
      <c r="I680" s="115">
        <v>14</v>
      </c>
      <c r="J680" s="73" t="s">
        <v>68</v>
      </c>
      <c r="K680" s="76">
        <f>K675/$K$2/8*I680</f>
        <v>903.22580645161293</v>
      </c>
      <c r="L680" s="77"/>
      <c r="M680" s="53"/>
      <c r="N680" s="96"/>
      <c r="O680" s="97" t="s">
        <v>55</v>
      </c>
      <c r="P680" s="97"/>
      <c r="Q680" s="97"/>
      <c r="R680" s="97" t="str">
        <f t="shared" si="128"/>
        <v/>
      </c>
      <c r="S680" s="101"/>
      <c r="T680" s="97" t="s">
        <v>55</v>
      </c>
      <c r="U680" s="170" t="str">
        <f>IF($J$1="May","",Y679)</f>
        <v/>
      </c>
      <c r="V680" s="99"/>
      <c r="W680" s="170" t="str">
        <f t="shared" si="129"/>
        <v/>
      </c>
      <c r="X680" s="99"/>
      <c r="Y680" s="170" t="str">
        <f t="shared" si="130"/>
        <v/>
      </c>
      <c r="Z680" s="102"/>
      <c r="AA680" s="53"/>
    </row>
    <row r="681" spans="1:27" s="51" customFormat="1" ht="21" customHeight="1" x14ac:dyDescent="0.25">
      <c r="A681" s="52"/>
      <c r="B681" s="71" t="s">
        <v>6</v>
      </c>
      <c r="C681" s="62">
        <f>IF($J$1="January",P675,IF($J$1="February",P676,IF($J$1="March",P677,IF($J$1="April",P678,IF($J$1="May",P679,IF($J$1="June",P680,IF($J$1="July",P681,IF($J$1="August",P682,IF($J$1="August",P682,IF($J$1="September",P683,IF($J$1="October",P684,IF($J$1="November",P685,IF($J$1="December",P686)))))))))))))</f>
        <v>0</v>
      </c>
      <c r="D681" s="53"/>
      <c r="E681" s="53"/>
      <c r="F681" s="71" t="s">
        <v>71</v>
      </c>
      <c r="G681" s="186">
        <f>IF($J$1="January",W675,IF($J$1="February",W676,IF($J$1="March",W677,IF($J$1="April",W678,IF($J$1="May",W679,IF($J$1="June",W680,IF($J$1="July",W681,IF($J$1="August",W682,IF($J$1="August",W682,IF($J$1="September",W683,IF($J$1="October",W684,IF($J$1="November",W685,IF($J$1="December",W686)))))))))))))</f>
        <v>17000</v>
      </c>
      <c r="H681" s="70"/>
      <c r="I681" s="317" t="s">
        <v>75</v>
      </c>
      <c r="J681" s="318"/>
      <c r="K681" s="76">
        <f>K679+K680</f>
        <v>16903.225806451614</v>
      </c>
      <c r="L681" s="77"/>
      <c r="M681" s="53"/>
      <c r="N681" s="96"/>
      <c r="O681" s="97" t="s">
        <v>56</v>
      </c>
      <c r="P681" s="97"/>
      <c r="Q681" s="97"/>
      <c r="R681" s="97" t="str">
        <f t="shared" si="128"/>
        <v/>
      </c>
      <c r="S681" s="101"/>
      <c r="T681" s="97" t="s">
        <v>56</v>
      </c>
      <c r="U681" s="170" t="str">
        <f>IF($J$1="June","",Y680)</f>
        <v/>
      </c>
      <c r="V681" s="99"/>
      <c r="W681" s="170" t="str">
        <f t="shared" si="129"/>
        <v/>
      </c>
      <c r="X681" s="99"/>
      <c r="Y681" s="170" t="str">
        <f t="shared" si="130"/>
        <v/>
      </c>
      <c r="Z681" s="102"/>
      <c r="AA681" s="53"/>
    </row>
    <row r="682" spans="1:27" s="51" customFormat="1" ht="21" customHeight="1" x14ac:dyDescent="0.25">
      <c r="A682" s="52"/>
      <c r="B682" s="71" t="s">
        <v>5</v>
      </c>
      <c r="C682" s="62">
        <f>IF($J$1="January",Q675,IF($J$1="February",Q676,IF($J$1="March",Q677,IF($J$1="April",Q678,IF($J$1="May",Q679,IF($J$1="June",Q680,IF($J$1="July",Q681,IF($J$1="August",Q682,IF($J$1="August",Q682,IF($J$1="September",Q683,IF($J$1="October",Q684,IF($J$1="November",Q685,IF($J$1="December",Q686)))))))))))))</f>
        <v>0</v>
      </c>
      <c r="D682" s="53"/>
      <c r="E682" s="53"/>
      <c r="F682" s="71" t="s">
        <v>24</v>
      </c>
      <c r="G682" s="186">
        <f>IF($J$1="January",X675,IF($J$1="February",X676,IF($J$1="March",X677,IF($J$1="April",X678,IF($J$1="May",X679,IF($J$1="June",X680,IF($J$1="July",X681,IF($J$1="August",X682,IF($J$1="August",X682,IF($J$1="September",X683,IF($J$1="October",X684,IF($J$1="November",X685,IF($J$1="December",X686)))))))))))))</f>
        <v>0</v>
      </c>
      <c r="H682" s="70"/>
      <c r="I682" s="317" t="s">
        <v>76</v>
      </c>
      <c r="J682" s="318"/>
      <c r="K682" s="66">
        <f>G682</f>
        <v>0</v>
      </c>
      <c r="L682" s="78"/>
      <c r="M682" s="53"/>
      <c r="N682" s="96"/>
      <c r="O682" s="97" t="s">
        <v>57</v>
      </c>
      <c r="P682" s="97"/>
      <c r="Q682" s="97"/>
      <c r="R682" s="97" t="str">
        <f t="shared" si="128"/>
        <v/>
      </c>
      <c r="S682" s="101"/>
      <c r="T682" s="97" t="s">
        <v>57</v>
      </c>
      <c r="U682" s="170" t="str">
        <f>IF($J$1="July","",Y681)</f>
        <v/>
      </c>
      <c r="V682" s="99"/>
      <c r="W682" s="170" t="str">
        <f t="shared" si="129"/>
        <v/>
      </c>
      <c r="X682" s="99"/>
      <c r="Y682" s="170" t="str">
        <f t="shared" si="130"/>
        <v/>
      </c>
      <c r="Z682" s="102"/>
      <c r="AA682" s="53"/>
    </row>
    <row r="683" spans="1:27" s="51" customFormat="1" ht="21" customHeight="1" x14ac:dyDescent="0.25">
      <c r="A683" s="52"/>
      <c r="B683" s="79" t="s">
        <v>74</v>
      </c>
      <c r="C683" s="62" t="str">
        <f>IF($J$1="January",R675,IF($J$1="February",R676,IF($J$1="March",R677,IF($J$1="April",R678,IF($J$1="May",R679,IF($J$1="June",R680,IF($J$1="July",R681,IF($J$1="August",R682,IF($J$1="August",R682,IF($J$1="September",R683,IF($J$1="October",R684,IF($J$1="November",R685,IF($J$1="December",R686)))))))))))))</f>
        <v/>
      </c>
      <c r="D683" s="53"/>
      <c r="E683" s="53"/>
      <c r="F683" s="71" t="s">
        <v>73</v>
      </c>
      <c r="G683" s="186">
        <f>IF($J$1="January",Y675,IF($J$1="February",Y676,IF($J$1="March",Y677,IF($J$1="April",Y678,IF($J$1="May",Y679,IF($J$1="June",Y680,IF($J$1="July",Y681,IF($J$1="August",Y682,IF($J$1="August",Y682,IF($J$1="September",Y683,IF($J$1="October",Y684,IF($J$1="November",Y685,IF($J$1="December",Y686)))))))))))))</f>
        <v>17000</v>
      </c>
      <c r="H683" s="53"/>
      <c r="I683" s="319" t="s">
        <v>69</v>
      </c>
      <c r="J683" s="320"/>
      <c r="K683" s="80">
        <f>K681-K682</f>
        <v>16903.225806451614</v>
      </c>
      <c r="L683" s="81"/>
      <c r="M683" s="53"/>
      <c r="N683" s="96"/>
      <c r="O683" s="97" t="s">
        <v>62</v>
      </c>
      <c r="P683" s="97"/>
      <c r="Q683" s="97"/>
      <c r="R683" s="97" t="str">
        <f t="shared" si="128"/>
        <v/>
      </c>
      <c r="S683" s="101"/>
      <c r="T683" s="97" t="s">
        <v>62</v>
      </c>
      <c r="U683" s="170" t="str">
        <f>IF($J$1="August","",Y682)</f>
        <v/>
      </c>
      <c r="V683" s="99"/>
      <c r="W683" s="170" t="str">
        <f t="shared" si="129"/>
        <v/>
      </c>
      <c r="X683" s="99"/>
      <c r="Y683" s="170" t="str">
        <f t="shared" si="130"/>
        <v/>
      </c>
      <c r="Z683" s="102"/>
      <c r="AA683" s="53"/>
    </row>
    <row r="684" spans="1:27" s="51" customFormat="1" ht="21" customHeight="1" x14ac:dyDescent="0.25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69"/>
      <c r="M684" s="53"/>
      <c r="N684" s="96"/>
      <c r="O684" s="97" t="s">
        <v>58</v>
      </c>
      <c r="P684" s="97"/>
      <c r="Q684" s="97"/>
      <c r="R684" s="97" t="str">
        <f t="shared" si="128"/>
        <v/>
      </c>
      <c r="S684" s="101"/>
      <c r="T684" s="97" t="s">
        <v>58</v>
      </c>
      <c r="U684" s="170" t="str">
        <f>IF($J$1="September","",Y683)</f>
        <v/>
      </c>
      <c r="V684" s="99"/>
      <c r="W684" s="170" t="str">
        <f t="shared" si="129"/>
        <v/>
      </c>
      <c r="X684" s="99"/>
      <c r="Y684" s="170" t="str">
        <f t="shared" si="130"/>
        <v/>
      </c>
      <c r="Z684" s="102"/>
      <c r="AA684" s="53"/>
    </row>
    <row r="685" spans="1:27" s="51" customFormat="1" ht="21" customHeight="1" x14ac:dyDescent="0.25">
      <c r="A685" s="52"/>
      <c r="B685" s="308" t="s">
        <v>104</v>
      </c>
      <c r="C685" s="308"/>
      <c r="D685" s="308"/>
      <c r="E685" s="308"/>
      <c r="F685" s="308"/>
      <c r="G685" s="308"/>
      <c r="H685" s="308"/>
      <c r="I685" s="308"/>
      <c r="J685" s="308"/>
      <c r="K685" s="308"/>
      <c r="L685" s="69"/>
      <c r="M685" s="53"/>
      <c r="N685" s="96"/>
      <c r="O685" s="97" t="s">
        <v>63</v>
      </c>
      <c r="P685" s="97"/>
      <c r="Q685" s="97"/>
      <c r="R685" s="97" t="str">
        <f t="shared" si="128"/>
        <v/>
      </c>
      <c r="S685" s="101"/>
      <c r="T685" s="97" t="s">
        <v>63</v>
      </c>
      <c r="U685" s="170" t="str">
        <f>IF($J$1="October","",Y684)</f>
        <v/>
      </c>
      <c r="V685" s="99"/>
      <c r="W685" s="170" t="str">
        <f t="shared" si="129"/>
        <v/>
      </c>
      <c r="X685" s="99"/>
      <c r="Y685" s="170" t="str">
        <f t="shared" si="130"/>
        <v/>
      </c>
      <c r="Z685" s="102"/>
      <c r="AA685" s="53"/>
    </row>
    <row r="686" spans="1:27" s="51" customFormat="1" ht="21" customHeight="1" x14ac:dyDescent="0.25">
      <c r="A686" s="52"/>
      <c r="B686" s="308"/>
      <c r="C686" s="308"/>
      <c r="D686" s="308"/>
      <c r="E686" s="308"/>
      <c r="F686" s="308"/>
      <c r="G686" s="308"/>
      <c r="H686" s="308"/>
      <c r="I686" s="308"/>
      <c r="J686" s="308"/>
      <c r="K686" s="308"/>
      <c r="L686" s="69"/>
      <c r="M686" s="53"/>
      <c r="N686" s="96"/>
      <c r="O686" s="97" t="s">
        <v>64</v>
      </c>
      <c r="P686" s="97"/>
      <c r="Q686" s="97"/>
      <c r="R686" s="97" t="str">
        <f t="shared" si="128"/>
        <v/>
      </c>
      <c r="S686" s="101"/>
      <c r="T686" s="97" t="s">
        <v>64</v>
      </c>
      <c r="U686" s="170" t="str">
        <f>IF($J$1="November","",Y685)</f>
        <v/>
      </c>
      <c r="V686" s="99"/>
      <c r="W686" s="170" t="str">
        <f t="shared" si="129"/>
        <v/>
      </c>
      <c r="X686" s="99"/>
      <c r="Y686" s="170" t="str">
        <f t="shared" si="130"/>
        <v/>
      </c>
      <c r="Z686" s="102"/>
      <c r="AA686" s="53"/>
    </row>
    <row r="687" spans="1:27" s="51" customFormat="1" ht="21" customHeight="1" thickBot="1" x14ac:dyDescent="0.3">
      <c r="A687" s="82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4"/>
      <c r="N687" s="103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5"/>
    </row>
    <row r="688" spans="1:27" s="53" customFormat="1" ht="21" hidden="1" customHeight="1" thickBot="1" x14ac:dyDescent="0.3"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</row>
    <row r="689" spans="1:27" s="51" customFormat="1" ht="21" hidden="1" customHeight="1" x14ac:dyDescent="0.25">
      <c r="A689" s="330" t="s">
        <v>46</v>
      </c>
      <c r="B689" s="331"/>
      <c r="C689" s="331"/>
      <c r="D689" s="331"/>
      <c r="E689" s="331"/>
      <c r="F689" s="331"/>
      <c r="G689" s="331"/>
      <c r="H689" s="331"/>
      <c r="I689" s="331"/>
      <c r="J689" s="331"/>
      <c r="K689" s="331"/>
      <c r="L689" s="332"/>
      <c r="M689" s="50"/>
      <c r="N689" s="89"/>
      <c r="O689" s="309" t="s">
        <v>48</v>
      </c>
      <c r="P689" s="310"/>
      <c r="Q689" s="310"/>
      <c r="R689" s="311"/>
      <c r="S689" s="90"/>
      <c r="T689" s="309" t="s">
        <v>49</v>
      </c>
      <c r="U689" s="310"/>
      <c r="V689" s="310"/>
      <c r="W689" s="310"/>
      <c r="X689" s="310"/>
      <c r="Y689" s="311"/>
      <c r="Z689" s="91"/>
      <c r="AA689" s="50"/>
    </row>
    <row r="690" spans="1:27" s="51" customFormat="1" ht="21" hidden="1" customHeight="1" x14ac:dyDescent="0.25">
      <c r="A690" s="52"/>
      <c r="B690" s="53"/>
      <c r="C690" s="312" t="s">
        <v>102</v>
      </c>
      <c r="D690" s="312"/>
      <c r="E690" s="312"/>
      <c r="F690" s="312"/>
      <c r="G690" s="54" t="str">
        <f>$J$1</f>
        <v>March</v>
      </c>
      <c r="H690" s="313">
        <f>$K$1</f>
        <v>2020</v>
      </c>
      <c r="I690" s="313"/>
      <c r="J690" s="53"/>
      <c r="K690" s="55"/>
      <c r="L690" s="56"/>
      <c r="M690" s="55"/>
      <c r="N690" s="92"/>
      <c r="O690" s="93" t="s">
        <v>59</v>
      </c>
      <c r="P690" s="93" t="s">
        <v>6</v>
      </c>
      <c r="Q690" s="93" t="s">
        <v>5</v>
      </c>
      <c r="R690" s="93" t="s">
        <v>60</v>
      </c>
      <c r="S690" s="94"/>
      <c r="T690" s="93" t="s">
        <v>59</v>
      </c>
      <c r="U690" s="93" t="s">
        <v>61</v>
      </c>
      <c r="V690" s="93" t="s">
        <v>23</v>
      </c>
      <c r="W690" s="93" t="s">
        <v>22</v>
      </c>
      <c r="X690" s="93" t="s">
        <v>24</v>
      </c>
      <c r="Y690" s="93" t="s">
        <v>65</v>
      </c>
      <c r="Z690" s="95"/>
      <c r="AA690" s="55"/>
    </row>
    <row r="691" spans="1:27" s="51" customFormat="1" ht="21" hidden="1" customHeight="1" x14ac:dyDescent="0.25">
      <c r="A691" s="52"/>
      <c r="B691" s="53"/>
      <c r="C691" s="53"/>
      <c r="D691" s="58"/>
      <c r="E691" s="58"/>
      <c r="F691" s="58"/>
      <c r="G691" s="58"/>
      <c r="H691" s="58"/>
      <c r="I691" s="53"/>
      <c r="J691" s="59" t="s">
        <v>1</v>
      </c>
      <c r="K691" s="60"/>
      <c r="L691" s="61"/>
      <c r="M691" s="53"/>
      <c r="N691" s="96"/>
      <c r="O691" s="97" t="s">
        <v>51</v>
      </c>
      <c r="P691" s="97"/>
      <c r="Q691" s="97"/>
      <c r="R691" s="97"/>
      <c r="S691" s="98"/>
      <c r="T691" s="97" t="s">
        <v>51</v>
      </c>
      <c r="U691" s="99"/>
      <c r="V691" s="99"/>
      <c r="W691" s="99">
        <f>V691+U691</f>
        <v>0</v>
      </c>
      <c r="X691" s="99"/>
      <c r="Y691" s="99">
        <f>W691-X691</f>
        <v>0</v>
      </c>
      <c r="Z691" s="95"/>
      <c r="AA691" s="53"/>
    </row>
    <row r="692" spans="1:27" s="51" customFormat="1" ht="21" hidden="1" customHeight="1" x14ac:dyDescent="0.25">
      <c r="A692" s="52"/>
      <c r="B692" s="53" t="s">
        <v>0</v>
      </c>
      <c r="C692" s="63"/>
      <c r="D692" s="53"/>
      <c r="E692" s="53"/>
      <c r="F692" s="53"/>
      <c r="G692" s="53"/>
      <c r="H692" s="64"/>
      <c r="I692" s="58"/>
      <c r="J692" s="53"/>
      <c r="K692" s="53"/>
      <c r="L692" s="65"/>
      <c r="M692" s="50"/>
      <c r="N692" s="100"/>
      <c r="O692" s="97" t="s">
        <v>77</v>
      </c>
      <c r="P692" s="97"/>
      <c r="Q692" s="97"/>
      <c r="R692" s="97">
        <v>0</v>
      </c>
      <c r="S692" s="101"/>
      <c r="T692" s="97" t="s">
        <v>77</v>
      </c>
      <c r="U692" s="170"/>
      <c r="V692" s="99"/>
      <c r="W692" s="170" t="str">
        <f>IF(U692="","",U692+V692)</f>
        <v/>
      </c>
      <c r="X692" s="99"/>
      <c r="Y692" s="170" t="str">
        <f>IF(W692="","",W692-X692)</f>
        <v/>
      </c>
      <c r="Z692" s="102"/>
      <c r="AA692" s="50"/>
    </row>
    <row r="693" spans="1:27" s="51" customFormat="1" ht="21" hidden="1" customHeight="1" x14ac:dyDescent="0.25">
      <c r="A693" s="52"/>
      <c r="B693" s="67" t="s">
        <v>47</v>
      </c>
      <c r="C693" s="68"/>
      <c r="D693" s="53"/>
      <c r="E693" s="53"/>
      <c r="F693" s="314" t="s">
        <v>49</v>
      </c>
      <c r="G693" s="314"/>
      <c r="H693" s="53"/>
      <c r="I693" s="314" t="s">
        <v>50</v>
      </c>
      <c r="J693" s="314"/>
      <c r="K693" s="314"/>
      <c r="L693" s="69"/>
      <c r="M693" s="53"/>
      <c r="N693" s="96"/>
      <c r="O693" s="97" t="s">
        <v>52</v>
      </c>
      <c r="P693" s="97"/>
      <c r="Q693" s="97"/>
      <c r="R693" s="97">
        <v>0</v>
      </c>
      <c r="S693" s="101"/>
      <c r="T693" s="97" t="s">
        <v>52</v>
      </c>
      <c r="U693" s="170"/>
      <c r="V693" s="99"/>
      <c r="W693" s="170" t="str">
        <f t="shared" ref="W693:W702" si="131">IF(U693="","",U693+V693)</f>
        <v/>
      </c>
      <c r="X693" s="99"/>
      <c r="Y693" s="170" t="str">
        <f t="shared" ref="Y693:Y702" si="132">IF(W693="","",W693-X693)</f>
        <v/>
      </c>
      <c r="Z693" s="102"/>
      <c r="AA693" s="53"/>
    </row>
    <row r="694" spans="1:27" s="51" customFormat="1" ht="21" hidden="1" customHeight="1" x14ac:dyDescent="0.25">
      <c r="A694" s="52"/>
      <c r="B694" s="53"/>
      <c r="C694" s="53"/>
      <c r="D694" s="53"/>
      <c r="E694" s="53"/>
      <c r="F694" s="53"/>
      <c r="G694" s="53"/>
      <c r="H694" s="70"/>
      <c r="L694" s="57"/>
      <c r="M694" s="53"/>
      <c r="N694" s="96"/>
      <c r="O694" s="97" t="s">
        <v>53</v>
      </c>
      <c r="P694" s="97"/>
      <c r="Q694" s="97"/>
      <c r="R694" s="97">
        <v>0</v>
      </c>
      <c r="S694" s="101"/>
      <c r="T694" s="97" t="s">
        <v>53</v>
      </c>
      <c r="U694" s="170"/>
      <c r="V694" s="99"/>
      <c r="W694" s="170" t="str">
        <f t="shared" si="131"/>
        <v/>
      </c>
      <c r="X694" s="99"/>
      <c r="Y694" s="170" t="str">
        <f t="shared" si="132"/>
        <v/>
      </c>
      <c r="Z694" s="102"/>
      <c r="AA694" s="53"/>
    </row>
    <row r="695" spans="1:27" s="51" customFormat="1" ht="21" hidden="1" customHeight="1" x14ac:dyDescent="0.25">
      <c r="A695" s="52"/>
      <c r="B695" s="315" t="s">
        <v>48</v>
      </c>
      <c r="C695" s="316"/>
      <c r="D695" s="53"/>
      <c r="E695" s="53"/>
      <c r="F695" s="71" t="s">
        <v>70</v>
      </c>
      <c r="G695" s="66">
        <f>IF($J$1="January",U691,IF($J$1="February",U692,IF($J$1="March",U693,IF($J$1="April",U694,IF($J$1="May",U695,IF($J$1="June",U696,IF($J$1="July",U697,IF($J$1="August",U698,IF($J$1="August",U698,IF($J$1="September",U699,IF($J$1="October",U700,IF($J$1="November",U701,IF($J$1="December",U702)))))))))))))</f>
        <v>0</v>
      </c>
      <c r="H695" s="70"/>
      <c r="I695" s="72">
        <f>IF(C699&gt;0,$K$2,C697)</f>
        <v>0</v>
      </c>
      <c r="J695" s="73" t="s">
        <v>67</v>
      </c>
      <c r="K695" s="74">
        <f>K691/$K$2*I695</f>
        <v>0</v>
      </c>
      <c r="L695" s="75"/>
      <c r="M695" s="53"/>
      <c r="N695" s="96"/>
      <c r="O695" s="97" t="s">
        <v>54</v>
      </c>
      <c r="P695" s="97"/>
      <c r="Q695" s="97"/>
      <c r="R695" s="97">
        <v>0</v>
      </c>
      <c r="S695" s="101"/>
      <c r="T695" s="97" t="s">
        <v>54</v>
      </c>
      <c r="U695" s="170"/>
      <c r="V695" s="99"/>
      <c r="W695" s="170" t="str">
        <f t="shared" si="131"/>
        <v/>
      </c>
      <c r="X695" s="99"/>
      <c r="Y695" s="170" t="str">
        <f t="shared" si="132"/>
        <v/>
      </c>
      <c r="Z695" s="102"/>
      <c r="AA695" s="53"/>
    </row>
    <row r="696" spans="1:27" s="51" customFormat="1" ht="21" hidden="1" customHeight="1" x14ac:dyDescent="0.25">
      <c r="A696" s="52"/>
      <c r="B696" s="62"/>
      <c r="C696" s="62"/>
      <c r="D696" s="53"/>
      <c r="E696" s="53"/>
      <c r="F696" s="71" t="s">
        <v>23</v>
      </c>
      <c r="G696" s="66">
        <f>IF($J$1="January",V691,IF($J$1="February",V692,IF($J$1="March",V693,IF($J$1="April",V694,IF($J$1="May",V695,IF($J$1="June",V696,IF($J$1="July",V697,IF($J$1="August",V698,IF($J$1="August",V698,IF($J$1="September",V699,IF($J$1="October",V700,IF($J$1="November",V701,IF($J$1="December",V702)))))))))))))</f>
        <v>0</v>
      </c>
      <c r="H696" s="70"/>
      <c r="I696" s="115"/>
      <c r="J696" s="73" t="s">
        <v>68</v>
      </c>
      <c r="K696" s="76">
        <f>K691/$K$2/8*I696</f>
        <v>0</v>
      </c>
      <c r="L696" s="77"/>
      <c r="M696" s="53"/>
      <c r="N696" s="96"/>
      <c r="O696" s="97" t="s">
        <v>55</v>
      </c>
      <c r="P696" s="97"/>
      <c r="Q696" s="97"/>
      <c r="R696" s="97">
        <v>0</v>
      </c>
      <c r="S696" s="101"/>
      <c r="T696" s="97" t="s">
        <v>55</v>
      </c>
      <c r="U696" s="170"/>
      <c r="V696" s="99"/>
      <c r="W696" s="170" t="str">
        <f t="shared" si="131"/>
        <v/>
      </c>
      <c r="X696" s="99"/>
      <c r="Y696" s="170" t="str">
        <f t="shared" si="132"/>
        <v/>
      </c>
      <c r="Z696" s="102"/>
      <c r="AA696" s="53"/>
    </row>
    <row r="697" spans="1:27" s="51" customFormat="1" ht="21" hidden="1" customHeight="1" x14ac:dyDescent="0.25">
      <c r="A697" s="52"/>
      <c r="B697" s="71" t="s">
        <v>6</v>
      </c>
      <c r="C697" s="62">
        <f>IF($J$1="January",P691,IF($J$1="February",P692,IF($J$1="March",P693,IF($J$1="April",P694,IF($J$1="May",P695,IF($J$1="June",P696,IF($J$1="July",P697,IF($J$1="August",P698,IF($J$1="August",P698,IF($J$1="September",P699,IF($J$1="October",P700,IF($J$1="November",P701,IF($J$1="December",P702)))))))))))))</f>
        <v>0</v>
      </c>
      <c r="D697" s="53"/>
      <c r="E697" s="53"/>
      <c r="F697" s="71" t="s">
        <v>71</v>
      </c>
      <c r="G697" s="66" t="str">
        <f>IF($J$1="January",W691,IF($J$1="February",W692,IF($J$1="March",W693,IF($J$1="April",W694,IF($J$1="May",W695,IF($J$1="June",W696,IF($J$1="July",W697,IF($J$1="August",W698,IF($J$1="August",W698,IF($J$1="September",W699,IF($J$1="October",W700,IF($J$1="November",W701,IF($J$1="December",W702)))))))))))))</f>
        <v/>
      </c>
      <c r="H697" s="70"/>
      <c r="I697" s="317" t="s">
        <v>75</v>
      </c>
      <c r="J697" s="318"/>
      <c r="K697" s="76">
        <f>K695+K696</f>
        <v>0</v>
      </c>
      <c r="L697" s="77"/>
      <c r="M697" s="53"/>
      <c r="N697" s="96"/>
      <c r="O697" s="97" t="s">
        <v>56</v>
      </c>
      <c r="P697" s="97"/>
      <c r="Q697" s="97"/>
      <c r="R697" s="97">
        <v>0</v>
      </c>
      <c r="S697" s="101"/>
      <c r="T697" s="97" t="s">
        <v>56</v>
      </c>
      <c r="U697" s="170"/>
      <c r="V697" s="99"/>
      <c r="W697" s="170" t="str">
        <f t="shared" si="131"/>
        <v/>
      </c>
      <c r="X697" s="99"/>
      <c r="Y697" s="170" t="str">
        <f t="shared" si="132"/>
        <v/>
      </c>
      <c r="Z697" s="102"/>
      <c r="AA697" s="53"/>
    </row>
    <row r="698" spans="1:27" s="51" customFormat="1" ht="21" hidden="1" customHeight="1" x14ac:dyDescent="0.25">
      <c r="A698" s="52"/>
      <c r="B698" s="71" t="s">
        <v>5</v>
      </c>
      <c r="C698" s="62">
        <f>IF($J$1="January",Q691,IF($J$1="February",Q692,IF($J$1="March",Q693,IF($J$1="April",Q694,IF($J$1="May",Q695,IF($J$1="June",Q696,IF($J$1="July",Q697,IF($J$1="August",Q698,IF($J$1="August",Q698,IF($J$1="September",Q699,IF($J$1="October",Q700,IF($J$1="November",Q701,IF($J$1="December",Q702)))))))))))))</f>
        <v>0</v>
      </c>
      <c r="D698" s="53"/>
      <c r="E698" s="53"/>
      <c r="F698" s="71" t="s">
        <v>24</v>
      </c>
      <c r="G698" s="66">
        <f>IF($J$1="January",X691,IF($J$1="February",X692,IF($J$1="March",X693,IF($J$1="April",X694,IF($J$1="May",X695,IF($J$1="June",X696,IF($J$1="July",X697,IF($J$1="August",X698,IF($J$1="August",X698,IF($J$1="September",X699,IF($J$1="October",X700,IF($J$1="November",X701,IF($J$1="December",X702)))))))))))))</f>
        <v>0</v>
      </c>
      <c r="H698" s="70"/>
      <c r="I698" s="317" t="s">
        <v>76</v>
      </c>
      <c r="J698" s="318"/>
      <c r="K698" s="66">
        <f>G698</f>
        <v>0</v>
      </c>
      <c r="L698" s="78"/>
      <c r="M698" s="53"/>
      <c r="N698" s="96"/>
      <c r="O698" s="97" t="s">
        <v>57</v>
      </c>
      <c r="P698" s="97"/>
      <c r="Q698" s="97"/>
      <c r="R698" s="97">
        <v>0</v>
      </c>
      <c r="S698" s="101"/>
      <c r="T698" s="97" t="s">
        <v>57</v>
      </c>
      <c r="U698" s="170"/>
      <c r="V698" s="99"/>
      <c r="W698" s="170" t="str">
        <f t="shared" si="131"/>
        <v/>
      </c>
      <c r="X698" s="99"/>
      <c r="Y698" s="170" t="str">
        <f t="shared" si="132"/>
        <v/>
      </c>
      <c r="Z698" s="102"/>
      <c r="AA698" s="53"/>
    </row>
    <row r="699" spans="1:27" s="51" customFormat="1" ht="21" hidden="1" customHeight="1" x14ac:dyDescent="0.25">
      <c r="A699" s="52"/>
      <c r="B699" s="79" t="s">
        <v>74</v>
      </c>
      <c r="C699" s="62">
        <f>IF($J$1="January",R691,IF($J$1="February",R692,IF($J$1="March",R693,IF($J$1="April",R694,IF($J$1="May",R695,IF($J$1="June",R696,IF($J$1="July",R697,IF($J$1="August",R698,IF($J$1="August",R698,IF($J$1="September",R699,IF($J$1="October",R700,IF($J$1="November",R701,IF($J$1="December",R702)))))))))))))</f>
        <v>0</v>
      </c>
      <c r="D699" s="53"/>
      <c r="E699" s="53"/>
      <c r="F699" s="71" t="s">
        <v>73</v>
      </c>
      <c r="G699" s="66" t="str">
        <f>IF($J$1="January",Y691,IF($J$1="February",Y692,IF($J$1="March",Y693,IF($J$1="April",Y694,IF($J$1="May",Y695,IF($J$1="June",Y696,IF($J$1="July",Y697,IF($J$1="August",Y698,IF($J$1="August",Y698,IF($J$1="September",Y699,IF($J$1="October",Y700,IF($J$1="November",Y701,IF($J$1="December",Y702)))))))))))))</f>
        <v/>
      </c>
      <c r="H699" s="53"/>
      <c r="I699" s="319" t="s">
        <v>69</v>
      </c>
      <c r="J699" s="320"/>
      <c r="K699" s="80">
        <f>K697-K698</f>
        <v>0</v>
      </c>
      <c r="L699" s="81"/>
      <c r="M699" s="53"/>
      <c r="N699" s="96"/>
      <c r="O699" s="97" t="s">
        <v>62</v>
      </c>
      <c r="P699" s="97"/>
      <c r="Q699" s="97"/>
      <c r="R699" s="97">
        <v>0</v>
      </c>
      <c r="S699" s="101"/>
      <c r="T699" s="97" t="s">
        <v>62</v>
      </c>
      <c r="U699" s="170"/>
      <c r="V699" s="99"/>
      <c r="W699" s="170" t="str">
        <f t="shared" si="131"/>
        <v/>
      </c>
      <c r="X699" s="99"/>
      <c r="Y699" s="170" t="str">
        <f t="shared" si="132"/>
        <v/>
      </c>
      <c r="Z699" s="102"/>
      <c r="AA699" s="53"/>
    </row>
    <row r="700" spans="1:27" s="51" customFormat="1" ht="21" hidden="1" customHeight="1" x14ac:dyDescent="0.25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69"/>
      <c r="M700" s="53"/>
      <c r="N700" s="96"/>
      <c r="O700" s="97" t="s">
        <v>58</v>
      </c>
      <c r="P700" s="97"/>
      <c r="Q700" s="97"/>
      <c r="R700" s="97">
        <v>0</v>
      </c>
      <c r="S700" s="101"/>
      <c r="T700" s="97" t="s">
        <v>58</v>
      </c>
      <c r="U700" s="170"/>
      <c r="V700" s="99"/>
      <c r="W700" s="170" t="str">
        <f t="shared" si="131"/>
        <v/>
      </c>
      <c r="X700" s="99"/>
      <c r="Y700" s="170" t="str">
        <f t="shared" si="132"/>
        <v/>
      </c>
      <c r="Z700" s="102"/>
      <c r="AA700" s="53"/>
    </row>
    <row r="701" spans="1:27" s="51" customFormat="1" ht="21" hidden="1" customHeight="1" x14ac:dyDescent="0.25">
      <c r="A701" s="52"/>
      <c r="B701" s="308" t="s">
        <v>104</v>
      </c>
      <c r="C701" s="308"/>
      <c r="D701" s="308"/>
      <c r="E701" s="308"/>
      <c r="F701" s="308"/>
      <c r="G701" s="308"/>
      <c r="H701" s="308"/>
      <c r="I701" s="308"/>
      <c r="J701" s="308"/>
      <c r="K701" s="308"/>
      <c r="L701" s="69"/>
      <c r="M701" s="53"/>
      <c r="N701" s="96"/>
      <c r="O701" s="97" t="s">
        <v>63</v>
      </c>
      <c r="P701" s="97"/>
      <c r="Q701" s="97"/>
      <c r="R701" s="97">
        <v>0</v>
      </c>
      <c r="S701" s="101"/>
      <c r="T701" s="97" t="s">
        <v>63</v>
      </c>
      <c r="U701" s="170"/>
      <c r="V701" s="99"/>
      <c r="W701" s="170" t="str">
        <f t="shared" si="131"/>
        <v/>
      </c>
      <c r="X701" s="99"/>
      <c r="Y701" s="170" t="str">
        <f t="shared" si="132"/>
        <v/>
      </c>
      <c r="Z701" s="102"/>
      <c r="AA701" s="53"/>
    </row>
    <row r="702" spans="1:27" s="51" customFormat="1" ht="21" hidden="1" customHeight="1" x14ac:dyDescent="0.25">
      <c r="A702" s="52"/>
      <c r="B702" s="308"/>
      <c r="C702" s="308"/>
      <c r="D702" s="308"/>
      <c r="E702" s="308"/>
      <c r="F702" s="308"/>
      <c r="G702" s="308"/>
      <c r="H702" s="308"/>
      <c r="I702" s="308"/>
      <c r="J702" s="308"/>
      <c r="K702" s="308"/>
      <c r="L702" s="69"/>
      <c r="M702" s="53"/>
      <c r="N702" s="96"/>
      <c r="O702" s="97" t="s">
        <v>64</v>
      </c>
      <c r="P702" s="97"/>
      <c r="Q702" s="97"/>
      <c r="R702" s="97">
        <v>0</v>
      </c>
      <c r="S702" s="101"/>
      <c r="T702" s="97" t="s">
        <v>64</v>
      </c>
      <c r="U702" s="170"/>
      <c r="V702" s="99"/>
      <c r="W702" s="170" t="str">
        <f t="shared" si="131"/>
        <v/>
      </c>
      <c r="X702" s="99"/>
      <c r="Y702" s="170" t="str">
        <f t="shared" si="132"/>
        <v/>
      </c>
      <c r="Z702" s="102"/>
      <c r="AA702" s="53"/>
    </row>
    <row r="703" spans="1:27" s="51" customFormat="1" ht="21" hidden="1" customHeight="1" thickBot="1" x14ac:dyDescent="0.3">
      <c r="A703" s="82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4"/>
      <c r="N703" s="103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5"/>
    </row>
    <row r="704" spans="1:27" s="53" customFormat="1" ht="21" hidden="1" customHeight="1" thickBot="1" x14ac:dyDescent="0.3"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</row>
    <row r="705" spans="1:27" s="51" customFormat="1" ht="21" hidden="1" customHeight="1" x14ac:dyDescent="0.25">
      <c r="A705" s="357" t="s">
        <v>46</v>
      </c>
      <c r="B705" s="358"/>
      <c r="C705" s="358"/>
      <c r="D705" s="358"/>
      <c r="E705" s="358"/>
      <c r="F705" s="358"/>
      <c r="G705" s="358"/>
      <c r="H705" s="358"/>
      <c r="I705" s="358"/>
      <c r="J705" s="358"/>
      <c r="K705" s="358"/>
      <c r="L705" s="359"/>
      <c r="M705" s="50"/>
      <c r="N705" s="89"/>
      <c r="O705" s="309" t="s">
        <v>48</v>
      </c>
      <c r="P705" s="310"/>
      <c r="Q705" s="310"/>
      <c r="R705" s="311"/>
      <c r="S705" s="90"/>
      <c r="T705" s="309" t="s">
        <v>49</v>
      </c>
      <c r="U705" s="310"/>
      <c r="V705" s="310"/>
      <c r="W705" s="310"/>
      <c r="X705" s="310"/>
      <c r="Y705" s="311"/>
      <c r="Z705" s="91"/>
      <c r="AA705" s="50"/>
    </row>
    <row r="706" spans="1:27" s="51" customFormat="1" ht="21" hidden="1" customHeight="1" x14ac:dyDescent="0.25">
      <c r="A706" s="52"/>
      <c r="B706" s="53"/>
      <c r="C706" s="312" t="s">
        <v>102</v>
      </c>
      <c r="D706" s="312"/>
      <c r="E706" s="312"/>
      <c r="F706" s="312"/>
      <c r="G706" s="54" t="str">
        <f>$J$1</f>
        <v>March</v>
      </c>
      <c r="H706" s="313">
        <f>$K$1</f>
        <v>2020</v>
      </c>
      <c r="I706" s="313"/>
      <c r="J706" s="53"/>
      <c r="K706" s="55"/>
      <c r="L706" s="56"/>
      <c r="M706" s="55"/>
      <c r="N706" s="92"/>
      <c r="O706" s="93" t="s">
        <v>59</v>
      </c>
      <c r="P706" s="93" t="s">
        <v>6</v>
      </c>
      <c r="Q706" s="93" t="s">
        <v>5</v>
      </c>
      <c r="R706" s="93" t="s">
        <v>60</v>
      </c>
      <c r="S706" s="94"/>
      <c r="T706" s="93" t="s">
        <v>59</v>
      </c>
      <c r="U706" s="93" t="s">
        <v>61</v>
      </c>
      <c r="V706" s="93" t="s">
        <v>23</v>
      </c>
      <c r="W706" s="93" t="s">
        <v>22</v>
      </c>
      <c r="X706" s="93" t="s">
        <v>24</v>
      </c>
      <c r="Y706" s="93" t="s">
        <v>65</v>
      </c>
      <c r="Z706" s="95"/>
      <c r="AA706" s="55"/>
    </row>
    <row r="707" spans="1:27" s="51" customFormat="1" ht="21" hidden="1" customHeight="1" x14ac:dyDescent="0.25">
      <c r="A707" s="52"/>
      <c r="B707" s="53"/>
      <c r="C707" s="53"/>
      <c r="D707" s="58"/>
      <c r="E707" s="58"/>
      <c r="F707" s="58"/>
      <c r="G707" s="58"/>
      <c r="H707" s="58"/>
      <c r="I707" s="53"/>
      <c r="J707" s="59" t="s">
        <v>1</v>
      </c>
      <c r="K707" s="60"/>
      <c r="L707" s="61"/>
      <c r="M707" s="53"/>
      <c r="N707" s="96"/>
      <c r="O707" s="97" t="s">
        <v>51</v>
      </c>
      <c r="P707" s="97"/>
      <c r="Q707" s="97"/>
      <c r="R707" s="97">
        <v>15</v>
      </c>
      <c r="S707" s="98"/>
      <c r="T707" s="97" t="s">
        <v>51</v>
      </c>
      <c r="U707" s="99"/>
      <c r="V707" s="99"/>
      <c r="W707" s="99">
        <f>V707+U707</f>
        <v>0</v>
      </c>
      <c r="X707" s="99"/>
      <c r="Y707" s="99">
        <f>W707-X707</f>
        <v>0</v>
      </c>
      <c r="Z707" s="95"/>
      <c r="AA707" s="53"/>
    </row>
    <row r="708" spans="1:27" s="51" customFormat="1" ht="21" hidden="1" customHeight="1" x14ac:dyDescent="0.25">
      <c r="A708" s="52"/>
      <c r="B708" s="53" t="s">
        <v>0</v>
      </c>
      <c r="C708" s="63"/>
      <c r="D708" s="53"/>
      <c r="E708" s="53"/>
      <c r="F708" s="53"/>
      <c r="G708" s="53"/>
      <c r="H708" s="64"/>
      <c r="I708" s="58"/>
      <c r="J708" s="53"/>
      <c r="K708" s="53"/>
      <c r="L708" s="65"/>
      <c r="M708" s="50"/>
      <c r="N708" s="100"/>
      <c r="O708" s="97" t="s">
        <v>77</v>
      </c>
      <c r="P708" s="97"/>
      <c r="Q708" s="97"/>
      <c r="R708" s="97" t="str">
        <f>IF(Q708="","",R707-Q708)</f>
        <v/>
      </c>
      <c r="S708" s="101"/>
      <c r="T708" s="97" t="s">
        <v>77</v>
      </c>
      <c r="U708" s="170">
        <f>Y707</f>
        <v>0</v>
      </c>
      <c r="V708" s="99"/>
      <c r="W708" s="170">
        <f>IF(U708="","",U708+V708)</f>
        <v>0</v>
      </c>
      <c r="X708" s="99"/>
      <c r="Y708" s="170">
        <f>IF(W708="","",W708-X708)</f>
        <v>0</v>
      </c>
      <c r="Z708" s="102"/>
      <c r="AA708" s="50"/>
    </row>
    <row r="709" spans="1:27" s="51" customFormat="1" ht="21" hidden="1" customHeight="1" x14ac:dyDescent="0.25">
      <c r="A709" s="52"/>
      <c r="B709" s="67" t="s">
        <v>47</v>
      </c>
      <c r="C709" s="68"/>
      <c r="D709" s="53"/>
      <c r="E709" s="53"/>
      <c r="F709" s="314" t="s">
        <v>49</v>
      </c>
      <c r="G709" s="314"/>
      <c r="H709" s="53"/>
      <c r="I709" s="314" t="s">
        <v>50</v>
      </c>
      <c r="J709" s="314"/>
      <c r="K709" s="314"/>
      <c r="L709" s="69"/>
      <c r="M709" s="53"/>
      <c r="N709" s="96"/>
      <c r="O709" s="97" t="s">
        <v>52</v>
      </c>
      <c r="P709" s="97"/>
      <c r="Q709" s="97"/>
      <c r="R709" s="97" t="str">
        <f t="shared" ref="R709:R718" si="133">IF(Q709="","",R708-Q709)</f>
        <v/>
      </c>
      <c r="S709" s="101"/>
      <c r="T709" s="97" t="s">
        <v>52</v>
      </c>
      <c r="U709" s="170">
        <f>IF($J$1="April",Y708,Y708)</f>
        <v>0</v>
      </c>
      <c r="V709" s="99"/>
      <c r="W709" s="170">
        <f t="shared" ref="W709:W718" si="134">IF(U709="","",U709+V709)</f>
        <v>0</v>
      </c>
      <c r="X709" s="99"/>
      <c r="Y709" s="170">
        <f t="shared" ref="Y709:Y718" si="135">IF(W709="","",W709-X709)</f>
        <v>0</v>
      </c>
      <c r="Z709" s="102"/>
      <c r="AA709" s="53"/>
    </row>
    <row r="710" spans="1:27" s="51" customFormat="1" ht="21" hidden="1" customHeight="1" x14ac:dyDescent="0.25">
      <c r="A710" s="52"/>
      <c r="B710" s="53"/>
      <c r="C710" s="53"/>
      <c r="D710" s="53"/>
      <c r="E710" s="53"/>
      <c r="F710" s="53"/>
      <c r="G710" s="53"/>
      <c r="H710" s="70"/>
      <c r="L710" s="57"/>
      <c r="M710" s="53"/>
      <c r="N710" s="96"/>
      <c r="O710" s="97" t="s">
        <v>53</v>
      </c>
      <c r="P710" s="97"/>
      <c r="Q710" s="97"/>
      <c r="R710" s="97" t="str">
        <f t="shared" si="133"/>
        <v/>
      </c>
      <c r="S710" s="101"/>
      <c r="T710" s="97" t="s">
        <v>53</v>
      </c>
      <c r="U710" s="170">
        <f>IF($J$1="April",Y709,Y709)</f>
        <v>0</v>
      </c>
      <c r="V710" s="99"/>
      <c r="W710" s="170">
        <f t="shared" si="134"/>
        <v>0</v>
      </c>
      <c r="X710" s="99"/>
      <c r="Y710" s="170">
        <f t="shared" si="135"/>
        <v>0</v>
      </c>
      <c r="Z710" s="102"/>
      <c r="AA710" s="53"/>
    </row>
    <row r="711" spans="1:27" s="51" customFormat="1" ht="21" hidden="1" customHeight="1" x14ac:dyDescent="0.25">
      <c r="A711" s="52"/>
      <c r="B711" s="315" t="s">
        <v>48</v>
      </c>
      <c r="C711" s="316"/>
      <c r="D711" s="53"/>
      <c r="E711" s="53"/>
      <c r="F711" s="71" t="s">
        <v>70</v>
      </c>
      <c r="G711" s="66">
        <f>IF($J$1="January",U707,IF($J$1="February",U708,IF($J$1="March",U709,IF($J$1="April",U710,IF($J$1="May",U711,IF($J$1="June",U712,IF($J$1="July",U713,IF($J$1="August",U714,IF($J$1="August",U714,IF($J$1="September",U715,IF($J$1="October",U716,IF($J$1="November",U717,IF($J$1="December",U718)))))))))))))</f>
        <v>0</v>
      </c>
      <c r="H711" s="70"/>
      <c r="I711" s="72"/>
      <c r="J711" s="73" t="s">
        <v>67</v>
      </c>
      <c r="K711" s="74">
        <f>K707/$K$2*I711</f>
        <v>0</v>
      </c>
      <c r="L711" s="75"/>
      <c r="M711" s="53"/>
      <c r="N711" s="96"/>
      <c r="O711" s="97" t="s">
        <v>54</v>
      </c>
      <c r="P711" s="97"/>
      <c r="Q711" s="97"/>
      <c r="R711" s="97" t="str">
        <f t="shared" si="133"/>
        <v/>
      </c>
      <c r="S711" s="101"/>
      <c r="T711" s="97" t="s">
        <v>54</v>
      </c>
      <c r="U711" s="170">
        <f>IF($J$1="May",Y710,Y710)</f>
        <v>0</v>
      </c>
      <c r="V711" s="99"/>
      <c r="W711" s="170">
        <f t="shared" si="134"/>
        <v>0</v>
      </c>
      <c r="X711" s="99"/>
      <c r="Y711" s="170">
        <f t="shared" si="135"/>
        <v>0</v>
      </c>
      <c r="Z711" s="102"/>
      <c r="AA711" s="53"/>
    </row>
    <row r="712" spans="1:27" s="51" customFormat="1" ht="21" hidden="1" customHeight="1" x14ac:dyDescent="0.25">
      <c r="A712" s="52"/>
      <c r="B712" s="62"/>
      <c r="C712" s="62"/>
      <c r="D712" s="53"/>
      <c r="E712" s="53"/>
      <c r="F712" s="71" t="s">
        <v>23</v>
      </c>
      <c r="G712" s="66">
        <f>IF($J$1="January",V707,IF($J$1="February",V708,IF($J$1="March",V709,IF($J$1="April",V710,IF($J$1="May",V711,IF($J$1="June",V712,IF($J$1="July",V713,IF($J$1="August",V714,IF($J$1="August",V714,IF($J$1="September",V715,IF($J$1="October",V716,IF($J$1="November",V717,IF($J$1="December",V718)))))))))))))</f>
        <v>0</v>
      </c>
      <c r="H712" s="70"/>
      <c r="I712" s="72"/>
      <c r="J712" s="73" t="s">
        <v>68</v>
      </c>
      <c r="K712" s="76">
        <f>K707/$K$2/8*I712</f>
        <v>0</v>
      </c>
      <c r="L712" s="77"/>
      <c r="M712" s="53"/>
      <c r="N712" s="96"/>
      <c r="O712" s="97" t="s">
        <v>55</v>
      </c>
      <c r="P712" s="97"/>
      <c r="Q712" s="97"/>
      <c r="R712" s="97" t="str">
        <f t="shared" si="133"/>
        <v/>
      </c>
      <c r="S712" s="101"/>
      <c r="T712" s="97" t="s">
        <v>55</v>
      </c>
      <c r="U712" s="170">
        <f>IF($J$1="May",Y711,Y711)</f>
        <v>0</v>
      </c>
      <c r="V712" s="99"/>
      <c r="W712" s="170">
        <f t="shared" si="134"/>
        <v>0</v>
      </c>
      <c r="X712" s="99"/>
      <c r="Y712" s="170">
        <f t="shared" si="135"/>
        <v>0</v>
      </c>
      <c r="Z712" s="102"/>
      <c r="AA712" s="53"/>
    </row>
    <row r="713" spans="1:27" s="51" customFormat="1" ht="21" hidden="1" customHeight="1" x14ac:dyDescent="0.25">
      <c r="A713" s="52"/>
      <c r="B713" s="71" t="s">
        <v>6</v>
      </c>
      <c r="C713" s="62">
        <f>IF($J$1="January",P707,IF($J$1="February",P708,IF($J$1="March",P709,IF($J$1="April",P710,IF($J$1="May",P711,IF($J$1="June",P712,IF($J$1="July",P713,IF($J$1="August",P714,IF($J$1="August",P714,IF($J$1="September",P715,IF($J$1="October",P716,IF($J$1="November",P717,IF($J$1="December",P718)))))))))))))</f>
        <v>0</v>
      </c>
      <c r="D713" s="53"/>
      <c r="E713" s="53"/>
      <c r="F713" s="71" t="s">
        <v>71</v>
      </c>
      <c r="G713" s="66">
        <f>IF($J$1="January",W707,IF($J$1="February",W708,IF($J$1="March",W709,IF($J$1="April",W710,IF($J$1="May",W711,IF($J$1="June",W712,IF($J$1="July",W713,IF($J$1="August",W714,IF($J$1="August",W714,IF($J$1="September",W715,IF($J$1="October",W716,IF($J$1="November",W717,IF($J$1="December",W718)))))))))))))</f>
        <v>0</v>
      </c>
      <c r="H713" s="70"/>
      <c r="I713" s="317" t="s">
        <v>75</v>
      </c>
      <c r="J713" s="318"/>
      <c r="K713" s="76">
        <f>K711+K712</f>
        <v>0</v>
      </c>
      <c r="L713" s="77"/>
      <c r="M713" s="53"/>
      <c r="N713" s="96"/>
      <c r="O713" s="97" t="s">
        <v>56</v>
      </c>
      <c r="P713" s="97"/>
      <c r="Q713" s="97"/>
      <c r="R713" s="97" t="str">
        <f t="shared" si="133"/>
        <v/>
      </c>
      <c r="S713" s="101"/>
      <c r="T713" s="97" t="s">
        <v>56</v>
      </c>
      <c r="U713" s="170" t="str">
        <f>IF($J$1="September",Y712,"")</f>
        <v/>
      </c>
      <c r="V713" s="99"/>
      <c r="W713" s="170" t="str">
        <f t="shared" si="134"/>
        <v/>
      </c>
      <c r="X713" s="99"/>
      <c r="Y713" s="170" t="str">
        <f t="shared" si="135"/>
        <v/>
      </c>
      <c r="Z713" s="102"/>
      <c r="AA713" s="53"/>
    </row>
    <row r="714" spans="1:27" s="51" customFormat="1" ht="21" hidden="1" customHeight="1" x14ac:dyDescent="0.25">
      <c r="A714" s="52"/>
      <c r="B714" s="71" t="s">
        <v>5</v>
      </c>
      <c r="C714" s="62">
        <f>IF($J$1="January",Q707,IF($J$1="February",Q708,IF($J$1="March",Q709,IF($J$1="April",Q710,IF($J$1="May",Q711,IF($J$1="June",Q712,IF($J$1="July",Q713,IF($J$1="August",Q714,IF($J$1="August",Q714,IF($J$1="September",Q715,IF($J$1="October",Q716,IF($J$1="November",Q717,IF($J$1="December",Q718)))))))))))))</f>
        <v>0</v>
      </c>
      <c r="D714" s="53"/>
      <c r="E714" s="53"/>
      <c r="F714" s="71" t="s">
        <v>24</v>
      </c>
      <c r="G714" s="66">
        <f>IF($J$1="January",X707,IF($J$1="February",X708,IF($J$1="March",X709,IF($J$1="April",X710,IF($J$1="May",X711,IF($J$1="June",X712,IF($J$1="July",X713,IF($J$1="August",X714,IF($J$1="August",X714,IF($J$1="September",X715,IF($J$1="October",X716,IF($J$1="November",X717,IF($J$1="December",X718)))))))))))))</f>
        <v>0</v>
      </c>
      <c r="H714" s="70"/>
      <c r="I714" s="317" t="s">
        <v>76</v>
      </c>
      <c r="J714" s="318"/>
      <c r="K714" s="66">
        <f>G714</f>
        <v>0</v>
      </c>
      <c r="L714" s="78"/>
      <c r="M714" s="53"/>
      <c r="N714" s="96"/>
      <c r="O714" s="97" t="s">
        <v>57</v>
      </c>
      <c r="P714" s="97"/>
      <c r="Q714" s="97"/>
      <c r="R714" s="97" t="str">
        <f t="shared" si="133"/>
        <v/>
      </c>
      <c r="S714" s="101"/>
      <c r="T714" s="97" t="s">
        <v>57</v>
      </c>
      <c r="U714" s="170" t="str">
        <f>IF($J$1="September",Y713,"")</f>
        <v/>
      </c>
      <c r="V714" s="99"/>
      <c r="W714" s="170" t="str">
        <f t="shared" si="134"/>
        <v/>
      </c>
      <c r="X714" s="99"/>
      <c r="Y714" s="170" t="str">
        <f t="shared" si="135"/>
        <v/>
      </c>
      <c r="Z714" s="102"/>
      <c r="AA714" s="53"/>
    </row>
    <row r="715" spans="1:27" s="51" customFormat="1" ht="21" hidden="1" customHeight="1" x14ac:dyDescent="0.25">
      <c r="A715" s="52"/>
      <c r="B715" s="79" t="s">
        <v>74</v>
      </c>
      <c r="C715" s="62" t="str">
        <f>IF($J$1="January",R707,IF($J$1="February",R708,IF($J$1="March",R709,IF($J$1="April",R710,IF($J$1="May",R711,IF($J$1="June",R712,IF($J$1="July",R713,IF($J$1="August",R714,IF($J$1="August",R714,IF($J$1="September",R715,IF($J$1="October",R716,IF($J$1="November",R717,IF($J$1="December",R718)))))))))))))</f>
        <v/>
      </c>
      <c r="D715" s="53"/>
      <c r="E715" s="53"/>
      <c r="F715" s="71" t="s">
        <v>73</v>
      </c>
      <c r="G715" s="66">
        <f>IF($J$1="January",Y707,IF($J$1="February",Y708,IF($J$1="March",Y709,IF($J$1="April",Y710,IF($J$1="May",Y711,IF($J$1="June",Y712,IF($J$1="July",Y713,IF($J$1="August",Y714,IF($J$1="August",Y714,IF($J$1="September",Y715,IF($J$1="October",Y716,IF($J$1="November",Y717,IF($J$1="December",Y718)))))))))))))</f>
        <v>0</v>
      </c>
      <c r="H715" s="53"/>
      <c r="I715" s="319" t="s">
        <v>69</v>
      </c>
      <c r="J715" s="320"/>
      <c r="K715" s="80">
        <f>K713-K714</f>
        <v>0</v>
      </c>
      <c r="L715" s="81"/>
      <c r="M715" s="53"/>
      <c r="N715" s="96"/>
      <c r="O715" s="97" t="s">
        <v>62</v>
      </c>
      <c r="P715" s="97"/>
      <c r="Q715" s="97"/>
      <c r="R715" s="97" t="str">
        <f t="shared" si="133"/>
        <v/>
      </c>
      <c r="S715" s="101"/>
      <c r="T715" s="97" t="s">
        <v>62</v>
      </c>
      <c r="U715" s="170" t="str">
        <f>IF($J$1="Sept",Y714,"")</f>
        <v/>
      </c>
      <c r="V715" s="99"/>
      <c r="W715" s="170" t="str">
        <f t="shared" si="134"/>
        <v/>
      </c>
      <c r="X715" s="99"/>
      <c r="Y715" s="170" t="str">
        <f t="shared" si="135"/>
        <v/>
      </c>
      <c r="Z715" s="102"/>
      <c r="AA715" s="53"/>
    </row>
    <row r="716" spans="1:27" s="51" customFormat="1" ht="21" hidden="1" customHeight="1" x14ac:dyDescent="0.25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69"/>
      <c r="M716" s="53"/>
      <c r="N716" s="96"/>
      <c r="O716" s="97" t="s">
        <v>58</v>
      </c>
      <c r="P716" s="97"/>
      <c r="Q716" s="97"/>
      <c r="R716" s="97" t="str">
        <f t="shared" si="133"/>
        <v/>
      </c>
      <c r="S716" s="101"/>
      <c r="T716" s="97" t="s">
        <v>58</v>
      </c>
      <c r="U716" s="170" t="str">
        <f>IF($J$1="October",Y715,"")</f>
        <v/>
      </c>
      <c r="V716" s="99"/>
      <c r="W716" s="170" t="str">
        <f t="shared" si="134"/>
        <v/>
      </c>
      <c r="X716" s="99"/>
      <c r="Y716" s="170" t="str">
        <f t="shared" si="135"/>
        <v/>
      </c>
      <c r="Z716" s="102"/>
      <c r="AA716" s="53"/>
    </row>
    <row r="717" spans="1:27" s="51" customFormat="1" ht="21" hidden="1" customHeight="1" x14ac:dyDescent="0.25">
      <c r="A717" s="52"/>
      <c r="B717" s="308" t="s">
        <v>104</v>
      </c>
      <c r="C717" s="308"/>
      <c r="D717" s="308"/>
      <c r="E717" s="308"/>
      <c r="F717" s="308"/>
      <c r="G717" s="308"/>
      <c r="H717" s="308"/>
      <c r="I717" s="308"/>
      <c r="J717" s="308"/>
      <c r="K717" s="308"/>
      <c r="L717" s="69"/>
      <c r="M717" s="53"/>
      <c r="N717" s="96"/>
      <c r="O717" s="97" t="s">
        <v>63</v>
      </c>
      <c r="P717" s="97"/>
      <c r="Q717" s="97"/>
      <c r="R717" s="97" t="str">
        <f t="shared" si="133"/>
        <v/>
      </c>
      <c r="S717" s="101"/>
      <c r="T717" s="97" t="s">
        <v>63</v>
      </c>
      <c r="U717" s="170" t="str">
        <f>IF($J$1="November",Y716,"")</f>
        <v/>
      </c>
      <c r="V717" s="99"/>
      <c r="W717" s="170" t="str">
        <f t="shared" si="134"/>
        <v/>
      </c>
      <c r="X717" s="99"/>
      <c r="Y717" s="170" t="str">
        <f t="shared" si="135"/>
        <v/>
      </c>
      <c r="Z717" s="102"/>
      <c r="AA717" s="53"/>
    </row>
    <row r="718" spans="1:27" s="51" customFormat="1" ht="21" hidden="1" customHeight="1" x14ac:dyDescent="0.25">
      <c r="A718" s="52"/>
      <c r="B718" s="308"/>
      <c r="C718" s="308"/>
      <c r="D718" s="308"/>
      <c r="E718" s="308"/>
      <c r="F718" s="308"/>
      <c r="G718" s="308"/>
      <c r="H718" s="308"/>
      <c r="I718" s="308"/>
      <c r="J718" s="308"/>
      <c r="K718" s="308"/>
      <c r="L718" s="69"/>
      <c r="M718" s="53"/>
      <c r="N718" s="96"/>
      <c r="O718" s="97" t="s">
        <v>64</v>
      </c>
      <c r="P718" s="97"/>
      <c r="Q718" s="97"/>
      <c r="R718" s="97" t="str">
        <f t="shared" si="133"/>
        <v/>
      </c>
      <c r="S718" s="101"/>
      <c r="T718" s="97" t="s">
        <v>64</v>
      </c>
      <c r="U718" s="170" t="str">
        <f>IF($J$1="Dec",Y717,"")</f>
        <v/>
      </c>
      <c r="V718" s="99"/>
      <c r="W718" s="170" t="str">
        <f t="shared" si="134"/>
        <v/>
      </c>
      <c r="X718" s="99"/>
      <c r="Y718" s="170" t="str">
        <f t="shared" si="135"/>
        <v/>
      </c>
      <c r="Z718" s="102"/>
      <c r="AA718" s="53"/>
    </row>
    <row r="719" spans="1:27" s="51" customFormat="1" ht="21" hidden="1" customHeight="1" thickBot="1" x14ac:dyDescent="0.3">
      <c r="A719" s="82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4"/>
      <c r="N719" s="103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5"/>
    </row>
    <row r="720" spans="1:27" s="53" customFormat="1" ht="21" hidden="1" customHeight="1" thickBot="1" x14ac:dyDescent="0.3"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</row>
    <row r="721" spans="1:27" s="53" customFormat="1" ht="21" customHeight="1" thickBot="1" x14ac:dyDescent="0.3"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</row>
    <row r="722" spans="1:27" s="51" customFormat="1" ht="21" customHeight="1" x14ac:dyDescent="0.25">
      <c r="A722" s="321" t="s">
        <v>46</v>
      </c>
      <c r="B722" s="322"/>
      <c r="C722" s="322"/>
      <c r="D722" s="322"/>
      <c r="E722" s="322"/>
      <c r="F722" s="322"/>
      <c r="G722" s="322"/>
      <c r="H722" s="322"/>
      <c r="I722" s="322"/>
      <c r="J722" s="322"/>
      <c r="K722" s="322"/>
      <c r="L722" s="323"/>
      <c r="M722" s="50"/>
      <c r="N722" s="89"/>
      <c r="O722" s="309" t="s">
        <v>48</v>
      </c>
      <c r="P722" s="310"/>
      <c r="Q722" s="310"/>
      <c r="R722" s="311"/>
      <c r="S722" s="90"/>
      <c r="T722" s="309" t="s">
        <v>49</v>
      </c>
      <c r="U722" s="310"/>
      <c r="V722" s="310"/>
      <c r="W722" s="310"/>
      <c r="X722" s="310"/>
      <c r="Y722" s="311"/>
      <c r="Z722" s="91"/>
      <c r="AA722" s="50"/>
    </row>
    <row r="723" spans="1:27" s="51" customFormat="1" ht="21" customHeight="1" x14ac:dyDescent="0.25">
      <c r="A723" s="52"/>
      <c r="B723" s="53"/>
      <c r="C723" s="312" t="s">
        <v>102</v>
      </c>
      <c r="D723" s="312"/>
      <c r="E723" s="312"/>
      <c r="F723" s="312"/>
      <c r="G723" s="54" t="str">
        <f>$J$1</f>
        <v>March</v>
      </c>
      <c r="H723" s="313">
        <f>$K$1</f>
        <v>2020</v>
      </c>
      <c r="I723" s="313"/>
      <c r="J723" s="53"/>
      <c r="K723" s="55"/>
      <c r="L723" s="56"/>
      <c r="M723" s="55"/>
      <c r="N723" s="92"/>
      <c r="O723" s="93" t="s">
        <v>59</v>
      </c>
      <c r="P723" s="93" t="s">
        <v>6</v>
      </c>
      <c r="Q723" s="93" t="s">
        <v>5</v>
      </c>
      <c r="R723" s="93" t="s">
        <v>60</v>
      </c>
      <c r="S723" s="94"/>
      <c r="T723" s="93" t="s">
        <v>59</v>
      </c>
      <c r="U723" s="93" t="s">
        <v>61</v>
      </c>
      <c r="V723" s="93" t="s">
        <v>23</v>
      </c>
      <c r="W723" s="93" t="s">
        <v>22</v>
      </c>
      <c r="X723" s="93" t="s">
        <v>24</v>
      </c>
      <c r="Y723" s="93" t="s">
        <v>65</v>
      </c>
      <c r="Z723" s="95"/>
      <c r="AA723" s="55"/>
    </row>
    <row r="724" spans="1:27" s="51" customFormat="1" ht="21" customHeight="1" x14ac:dyDescent="0.25">
      <c r="A724" s="52"/>
      <c r="B724" s="53"/>
      <c r="C724" s="53"/>
      <c r="D724" s="58"/>
      <c r="E724" s="58"/>
      <c r="F724" s="58"/>
      <c r="G724" s="58"/>
      <c r="H724" s="58"/>
      <c r="I724" s="53"/>
      <c r="J724" s="59" t="s">
        <v>1</v>
      </c>
      <c r="K724" s="60">
        <v>18000</v>
      </c>
      <c r="L724" s="61"/>
      <c r="M724" s="53"/>
      <c r="N724" s="96"/>
      <c r="O724" s="97" t="s">
        <v>51</v>
      </c>
      <c r="P724" s="97">
        <f>31-Q724</f>
        <v>15</v>
      </c>
      <c r="Q724" s="97">
        <v>16</v>
      </c>
      <c r="R724" s="97">
        <v>14</v>
      </c>
      <c r="S724" s="98"/>
      <c r="T724" s="97" t="s">
        <v>51</v>
      </c>
      <c r="U724" s="99"/>
      <c r="V724" s="99"/>
      <c r="W724" s="99">
        <f>V724+U724</f>
        <v>0</v>
      </c>
      <c r="X724" s="99"/>
      <c r="Y724" s="99">
        <f>W724-X724</f>
        <v>0</v>
      </c>
      <c r="Z724" s="95"/>
      <c r="AA724" s="53"/>
    </row>
    <row r="725" spans="1:27" s="51" customFormat="1" ht="21" customHeight="1" x14ac:dyDescent="0.25">
      <c r="A725" s="52"/>
      <c r="B725" s="53" t="s">
        <v>0</v>
      </c>
      <c r="C725" s="63" t="s">
        <v>146</v>
      </c>
      <c r="D725" s="53"/>
      <c r="E725" s="53"/>
      <c r="F725" s="53"/>
      <c r="G725" s="53"/>
      <c r="H725" s="64"/>
      <c r="I725" s="58"/>
      <c r="J725" s="53"/>
      <c r="K725" s="53"/>
      <c r="L725" s="65"/>
      <c r="M725" s="50"/>
      <c r="N725" s="100"/>
      <c r="O725" s="97" t="s">
        <v>77</v>
      </c>
      <c r="P725" s="97">
        <v>26</v>
      </c>
      <c r="Q725" s="97">
        <v>3</v>
      </c>
      <c r="R725" s="97">
        <f>R724-Q725</f>
        <v>11</v>
      </c>
      <c r="S725" s="101"/>
      <c r="T725" s="97" t="s">
        <v>77</v>
      </c>
      <c r="U725" s="170">
        <f>IF($J$1="January","",Y724)</f>
        <v>0</v>
      </c>
      <c r="V725" s="99"/>
      <c r="W725" s="170">
        <f>IF(U725="","",U725+V725)</f>
        <v>0</v>
      </c>
      <c r="X725" s="99"/>
      <c r="Y725" s="170">
        <f>IF(W725="","",W725-X725)</f>
        <v>0</v>
      </c>
      <c r="Z725" s="102"/>
      <c r="AA725" s="50"/>
    </row>
    <row r="726" spans="1:27" s="51" customFormat="1" ht="21" customHeight="1" x14ac:dyDescent="0.25">
      <c r="A726" s="52"/>
      <c r="B726" s="67" t="s">
        <v>47</v>
      </c>
      <c r="C726" s="68"/>
      <c r="D726" s="53"/>
      <c r="E726" s="53"/>
      <c r="F726" s="314" t="s">
        <v>49</v>
      </c>
      <c r="G726" s="314"/>
      <c r="H726" s="53"/>
      <c r="I726" s="314" t="s">
        <v>50</v>
      </c>
      <c r="J726" s="314"/>
      <c r="K726" s="314"/>
      <c r="L726" s="69"/>
      <c r="M726" s="53"/>
      <c r="N726" s="96"/>
      <c r="O726" s="97" t="s">
        <v>52</v>
      </c>
      <c r="P726" s="97"/>
      <c r="Q726" s="97"/>
      <c r="R726" s="97">
        <v>0</v>
      </c>
      <c r="S726" s="101"/>
      <c r="T726" s="97" t="s">
        <v>52</v>
      </c>
      <c r="U726" s="170">
        <f>IF($J$1="February","",Y725)</f>
        <v>0</v>
      </c>
      <c r="V726" s="99"/>
      <c r="W726" s="170">
        <f t="shared" ref="W726:W735" si="136">IF(U726="","",U726+V726)</f>
        <v>0</v>
      </c>
      <c r="X726" s="99"/>
      <c r="Y726" s="170">
        <f t="shared" ref="Y726:Y735" si="137">IF(W726="","",W726-X726)</f>
        <v>0</v>
      </c>
      <c r="Z726" s="102"/>
      <c r="AA726" s="53"/>
    </row>
    <row r="727" spans="1:27" s="51" customFormat="1" ht="21" customHeight="1" x14ac:dyDescent="0.25">
      <c r="A727" s="52"/>
      <c r="B727" s="53"/>
      <c r="C727" s="53"/>
      <c r="D727" s="53"/>
      <c r="E727" s="53"/>
      <c r="F727" s="53"/>
      <c r="G727" s="53"/>
      <c r="H727" s="70"/>
      <c r="L727" s="57"/>
      <c r="M727" s="53"/>
      <c r="N727" s="96"/>
      <c r="O727" s="97" t="s">
        <v>53</v>
      </c>
      <c r="P727" s="97"/>
      <c r="Q727" s="97"/>
      <c r="R727" s="97" t="str">
        <f t="shared" ref="R727" si="138">IF(Q727="","",R726-Q727)</f>
        <v/>
      </c>
      <c r="S727" s="101"/>
      <c r="T727" s="97" t="s">
        <v>53</v>
      </c>
      <c r="U727" s="170" t="str">
        <f>IF($J$1="March","",Y726)</f>
        <v/>
      </c>
      <c r="V727" s="99"/>
      <c r="W727" s="170" t="str">
        <f t="shared" si="136"/>
        <v/>
      </c>
      <c r="X727" s="99"/>
      <c r="Y727" s="170" t="str">
        <f t="shared" si="137"/>
        <v/>
      </c>
      <c r="Z727" s="102"/>
      <c r="AA727" s="53"/>
    </row>
    <row r="728" spans="1:27" s="51" customFormat="1" ht="21" customHeight="1" x14ac:dyDescent="0.25">
      <c r="A728" s="52"/>
      <c r="B728" s="315" t="s">
        <v>48</v>
      </c>
      <c r="C728" s="316"/>
      <c r="D728" s="53"/>
      <c r="E728" s="53"/>
      <c r="F728" s="71" t="s">
        <v>70</v>
      </c>
      <c r="G728" s="66">
        <f>IF($J$1="January",U724,IF($J$1="February",U725,IF($J$1="March",U726,IF($J$1="April",U727,IF($J$1="May",U728,IF($J$1="June",U729,IF($J$1="July",U730,IF($J$1="August",U731,IF($J$1="August",U731,IF($J$1="September",U732,IF($J$1="October",U733,IF($J$1="November",U734,IF($J$1="December",U735)))))))))))))</f>
        <v>0</v>
      </c>
      <c r="H728" s="70"/>
      <c r="I728" s="266">
        <f>IF(C732&gt;0,$K$2,C730)</f>
        <v>0</v>
      </c>
      <c r="J728" s="73" t="s">
        <v>67</v>
      </c>
      <c r="K728" s="74">
        <f>K724/$K$2*I728</f>
        <v>0</v>
      </c>
      <c r="L728" s="75"/>
      <c r="M728" s="53"/>
      <c r="N728" s="96"/>
      <c r="O728" s="97" t="s">
        <v>54</v>
      </c>
      <c r="P728" s="97"/>
      <c r="Q728" s="97"/>
      <c r="R728" s="97">
        <v>0</v>
      </c>
      <c r="S728" s="101"/>
      <c r="T728" s="97" t="s">
        <v>54</v>
      </c>
      <c r="U728" s="170" t="str">
        <f>IF($J$1="April","",Y727)</f>
        <v/>
      </c>
      <c r="V728" s="99"/>
      <c r="W728" s="170" t="str">
        <f t="shared" si="136"/>
        <v/>
      </c>
      <c r="X728" s="99"/>
      <c r="Y728" s="170" t="str">
        <f t="shared" si="137"/>
        <v/>
      </c>
      <c r="Z728" s="102"/>
      <c r="AA728" s="53"/>
    </row>
    <row r="729" spans="1:27" s="51" customFormat="1" ht="21" customHeight="1" x14ac:dyDescent="0.25">
      <c r="A729" s="52"/>
      <c r="B729" s="62"/>
      <c r="C729" s="62"/>
      <c r="D729" s="53"/>
      <c r="E729" s="53"/>
      <c r="F729" s="71" t="s">
        <v>23</v>
      </c>
      <c r="G729" s="66">
        <f>IF($J$1="January",V724,IF($J$1="February",V725,IF($J$1="March",V726,IF($J$1="April",V727,IF($J$1="May",V728,IF($J$1="June",V729,IF($J$1="July",V730,IF($J$1="August",V731,IF($J$1="August",V731,IF($J$1="September",V732,IF($J$1="October",V733,IF($J$1="November",V734,IF($J$1="December",V735)))))))))))))</f>
        <v>0</v>
      </c>
      <c r="H729" s="70"/>
      <c r="I729" s="115">
        <v>13</v>
      </c>
      <c r="J729" s="73" t="s">
        <v>68</v>
      </c>
      <c r="K729" s="76">
        <f>K724/$K$2/8*I729</f>
        <v>943.54838709677415</v>
      </c>
      <c r="L729" s="77"/>
      <c r="M729" s="53"/>
      <c r="N729" s="96"/>
      <c r="O729" s="97" t="s">
        <v>55</v>
      </c>
      <c r="P729" s="97"/>
      <c r="Q729" s="97"/>
      <c r="R729" s="97">
        <v>0</v>
      </c>
      <c r="S729" s="101"/>
      <c r="T729" s="97" t="s">
        <v>55</v>
      </c>
      <c r="U729" s="170" t="str">
        <f>IF($J$1="May","",Y728)</f>
        <v/>
      </c>
      <c r="V729" s="99"/>
      <c r="W729" s="170" t="str">
        <f t="shared" si="136"/>
        <v/>
      </c>
      <c r="X729" s="99"/>
      <c r="Y729" s="170" t="str">
        <f t="shared" si="137"/>
        <v/>
      </c>
      <c r="Z729" s="102"/>
      <c r="AA729" s="53"/>
    </row>
    <row r="730" spans="1:27" s="51" customFormat="1" ht="21" customHeight="1" x14ac:dyDescent="0.25">
      <c r="A730" s="52"/>
      <c r="B730" s="71" t="s">
        <v>6</v>
      </c>
      <c r="C730" s="62">
        <f>IF($J$1="January",P724,IF($J$1="February",P725,IF($J$1="March",P726,IF($J$1="April",P727,IF($J$1="May",P728,IF($J$1="June",P729,IF($J$1="July",P730,IF($J$1="August",P731,IF($J$1="August",P731,IF($J$1="September",P732,IF($J$1="October",P733,IF($J$1="November",P734,IF($J$1="December",P735)))))))))))))</f>
        <v>0</v>
      </c>
      <c r="D730" s="53"/>
      <c r="E730" s="53"/>
      <c r="F730" s="71" t="s">
        <v>71</v>
      </c>
      <c r="G730" s="66">
        <f>IF($J$1="January",W724,IF($J$1="February",W725,IF($J$1="March",W726,IF($J$1="April",W727,IF($J$1="May",W728,IF($J$1="June",W729,IF($J$1="July",W730,IF($J$1="August",W731,IF($J$1="August",W731,IF($J$1="September",W732,IF($J$1="October",W733,IF($J$1="November",W734,IF($J$1="December",W735)))))))))))))</f>
        <v>0</v>
      </c>
      <c r="H730" s="70"/>
      <c r="I730" s="317" t="s">
        <v>75</v>
      </c>
      <c r="J730" s="318"/>
      <c r="K730" s="76">
        <f>K728+K729</f>
        <v>943.54838709677415</v>
      </c>
      <c r="L730" s="77"/>
      <c r="M730" s="53"/>
      <c r="N730" s="96"/>
      <c r="O730" s="97" t="s">
        <v>56</v>
      </c>
      <c r="P730" s="97"/>
      <c r="Q730" s="97"/>
      <c r="R730" s="97">
        <v>0</v>
      </c>
      <c r="S730" s="101"/>
      <c r="T730" s="97" t="s">
        <v>56</v>
      </c>
      <c r="U730" s="170" t="str">
        <f>IF($J$1="June","",Y729)</f>
        <v/>
      </c>
      <c r="V730" s="99"/>
      <c r="W730" s="170" t="str">
        <f t="shared" si="136"/>
        <v/>
      </c>
      <c r="X730" s="99"/>
      <c r="Y730" s="170" t="str">
        <f t="shared" si="137"/>
        <v/>
      </c>
      <c r="Z730" s="102"/>
      <c r="AA730" s="53"/>
    </row>
    <row r="731" spans="1:27" s="51" customFormat="1" ht="21" customHeight="1" x14ac:dyDescent="0.25">
      <c r="A731" s="52"/>
      <c r="B731" s="71" t="s">
        <v>5</v>
      </c>
      <c r="C731" s="62">
        <f>IF($J$1="January",Q724,IF($J$1="February",Q725,IF($J$1="March",Q726,IF($J$1="April",Q727,IF($J$1="May",Q728,IF($J$1="June",Q729,IF($J$1="July",Q730,IF($J$1="August",Q731,IF($J$1="August",Q731,IF($J$1="September",Q732,IF($J$1="October",Q733,IF($J$1="November",Q734,IF($J$1="December",Q735)))))))))))))</f>
        <v>0</v>
      </c>
      <c r="D731" s="53"/>
      <c r="E731" s="53"/>
      <c r="F731" s="71" t="s">
        <v>24</v>
      </c>
      <c r="G731" s="66">
        <f>IF($J$1="January",X724,IF($J$1="February",X725,IF($J$1="March",X726,IF($J$1="April",X727,IF($J$1="May",X728,IF($J$1="June",X729,IF($J$1="July",X730,IF($J$1="August",X731,IF($J$1="August",X731,IF($J$1="September",X732,IF($J$1="October",X733,IF($J$1="November",X734,IF($J$1="December",X735)))))))))))))</f>
        <v>0</v>
      </c>
      <c r="H731" s="70"/>
      <c r="I731" s="317" t="s">
        <v>76</v>
      </c>
      <c r="J731" s="318"/>
      <c r="K731" s="66">
        <f>G731</f>
        <v>0</v>
      </c>
      <c r="L731" s="78"/>
      <c r="M731" s="53"/>
      <c r="N731" s="96"/>
      <c r="O731" s="97" t="s">
        <v>57</v>
      </c>
      <c r="P731" s="97"/>
      <c r="Q731" s="97"/>
      <c r="R731" s="97">
        <v>0</v>
      </c>
      <c r="S731" s="101"/>
      <c r="T731" s="97" t="s">
        <v>57</v>
      </c>
      <c r="U731" s="170" t="str">
        <f>IF($J$1="July","",Y730)</f>
        <v/>
      </c>
      <c r="V731" s="99"/>
      <c r="W731" s="170" t="str">
        <f t="shared" si="136"/>
        <v/>
      </c>
      <c r="X731" s="99"/>
      <c r="Y731" s="170" t="str">
        <f t="shared" si="137"/>
        <v/>
      </c>
      <c r="Z731" s="102"/>
      <c r="AA731" s="53"/>
    </row>
    <row r="732" spans="1:27" s="51" customFormat="1" ht="21" customHeight="1" x14ac:dyDescent="0.25">
      <c r="A732" s="52"/>
      <c r="B732" s="79" t="s">
        <v>74</v>
      </c>
      <c r="C732" s="62">
        <f>IF($J$1="January",R724,IF($J$1="February",R725,IF($J$1="March",R726,IF($J$1="April",R727,IF($J$1="May",R728,IF($J$1="June",R729,IF($J$1="July",R730,IF($J$1="August",R731,IF($J$1="August",R731,IF($J$1="September",R732,IF($J$1="October",R733,IF($J$1="November",R734,IF($J$1="December",R735)))))))))))))</f>
        <v>0</v>
      </c>
      <c r="D732" s="53"/>
      <c r="E732" s="53"/>
      <c r="F732" s="71" t="s">
        <v>73</v>
      </c>
      <c r="G732" s="66">
        <f>IF($J$1="January",Y724,IF($J$1="February",Y725,IF($J$1="March",Y726,IF($J$1="April",Y727,IF($J$1="May",Y728,IF($J$1="June",Y729,IF($J$1="July",Y730,IF($J$1="August",Y731,IF($J$1="August",Y731,IF($J$1="September",Y732,IF($J$1="October",Y733,IF($J$1="November",Y734,IF($J$1="December",Y735)))))))))))))</f>
        <v>0</v>
      </c>
      <c r="H732" s="53"/>
      <c r="I732" s="319" t="s">
        <v>69</v>
      </c>
      <c r="J732" s="320"/>
      <c r="K732" s="80">
        <f>K730-K731</f>
        <v>943.54838709677415</v>
      </c>
      <c r="L732" s="81"/>
      <c r="M732" s="53"/>
      <c r="N732" s="96"/>
      <c r="O732" s="97" t="s">
        <v>62</v>
      </c>
      <c r="P732" s="97"/>
      <c r="Q732" s="97"/>
      <c r="R732" s="97">
        <v>0</v>
      </c>
      <c r="S732" s="101"/>
      <c r="T732" s="97" t="s">
        <v>62</v>
      </c>
      <c r="U732" s="170" t="str">
        <f>IF($J$1="August","",Y731)</f>
        <v/>
      </c>
      <c r="V732" s="99"/>
      <c r="W732" s="170" t="str">
        <f t="shared" si="136"/>
        <v/>
      </c>
      <c r="X732" s="99"/>
      <c r="Y732" s="170" t="str">
        <f t="shared" si="137"/>
        <v/>
      </c>
      <c r="Z732" s="102"/>
      <c r="AA732" s="53"/>
    </row>
    <row r="733" spans="1:27" s="51" customFormat="1" ht="21" customHeight="1" x14ac:dyDescent="0.25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184"/>
      <c r="L733" s="69"/>
      <c r="M733" s="53"/>
      <c r="N733" s="96"/>
      <c r="O733" s="97" t="s">
        <v>58</v>
      </c>
      <c r="P733" s="97"/>
      <c r="Q733" s="97"/>
      <c r="R733" s="97">
        <v>0</v>
      </c>
      <c r="S733" s="101"/>
      <c r="T733" s="97" t="s">
        <v>58</v>
      </c>
      <c r="U733" s="170" t="str">
        <f>IF($J$1="September","",Y732)</f>
        <v/>
      </c>
      <c r="V733" s="99"/>
      <c r="W733" s="170" t="str">
        <f t="shared" si="136"/>
        <v/>
      </c>
      <c r="X733" s="99"/>
      <c r="Y733" s="170" t="str">
        <f t="shared" si="137"/>
        <v/>
      </c>
      <c r="Z733" s="102"/>
      <c r="AA733" s="53"/>
    </row>
    <row r="734" spans="1:27" s="51" customFormat="1" ht="21" customHeight="1" x14ac:dyDescent="0.25">
      <c r="A734" s="52"/>
      <c r="B734" s="308" t="s">
        <v>104</v>
      </c>
      <c r="C734" s="308"/>
      <c r="D734" s="308"/>
      <c r="E734" s="308"/>
      <c r="F734" s="308"/>
      <c r="G734" s="308"/>
      <c r="H734" s="308"/>
      <c r="I734" s="308"/>
      <c r="J734" s="308"/>
      <c r="K734" s="308"/>
      <c r="L734" s="69"/>
      <c r="M734" s="53"/>
      <c r="N734" s="96"/>
      <c r="O734" s="97" t="s">
        <v>63</v>
      </c>
      <c r="P734" s="97"/>
      <c r="Q734" s="97"/>
      <c r="R734" s="97">
        <v>0</v>
      </c>
      <c r="S734" s="101"/>
      <c r="T734" s="97" t="s">
        <v>63</v>
      </c>
      <c r="U734" s="170" t="str">
        <f>IF($J$1="October","",Y733)</f>
        <v/>
      </c>
      <c r="V734" s="99"/>
      <c r="W734" s="170" t="str">
        <f t="shared" si="136"/>
        <v/>
      </c>
      <c r="X734" s="99"/>
      <c r="Y734" s="170" t="str">
        <f t="shared" si="137"/>
        <v/>
      </c>
      <c r="Z734" s="102"/>
      <c r="AA734" s="53"/>
    </row>
    <row r="735" spans="1:27" s="51" customFormat="1" ht="21" customHeight="1" x14ac:dyDescent="0.25">
      <c r="A735" s="52"/>
      <c r="B735" s="308"/>
      <c r="C735" s="308"/>
      <c r="D735" s="308"/>
      <c r="E735" s="308"/>
      <c r="F735" s="308"/>
      <c r="G735" s="308"/>
      <c r="H735" s="308"/>
      <c r="I735" s="308"/>
      <c r="J735" s="308"/>
      <c r="K735" s="308"/>
      <c r="L735" s="69"/>
      <c r="M735" s="53"/>
      <c r="N735" s="96"/>
      <c r="O735" s="97" t="s">
        <v>64</v>
      </c>
      <c r="P735" s="97"/>
      <c r="Q735" s="97"/>
      <c r="R735" s="97">
        <v>0</v>
      </c>
      <c r="S735" s="101"/>
      <c r="T735" s="97" t="s">
        <v>64</v>
      </c>
      <c r="U735" s="170" t="str">
        <f>IF($J$1="November","",Y734)</f>
        <v/>
      </c>
      <c r="V735" s="99"/>
      <c r="W735" s="170" t="str">
        <f t="shared" si="136"/>
        <v/>
      </c>
      <c r="X735" s="99"/>
      <c r="Y735" s="170" t="str">
        <f t="shared" si="137"/>
        <v/>
      </c>
      <c r="Z735" s="102"/>
      <c r="AA735" s="53"/>
    </row>
    <row r="736" spans="1:27" s="51" customFormat="1" ht="21" customHeight="1" thickBot="1" x14ac:dyDescent="0.3">
      <c r="A736" s="82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4"/>
      <c r="N736" s="103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5"/>
    </row>
    <row r="737" spans="1:27" s="53" customFormat="1" ht="21" customHeight="1" thickBot="1" x14ac:dyDescent="0.3"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</row>
    <row r="738" spans="1:27" s="51" customFormat="1" ht="21" customHeight="1" x14ac:dyDescent="0.25">
      <c r="A738" s="321" t="s">
        <v>46</v>
      </c>
      <c r="B738" s="322"/>
      <c r="C738" s="322"/>
      <c r="D738" s="322"/>
      <c r="E738" s="322"/>
      <c r="F738" s="322"/>
      <c r="G738" s="322"/>
      <c r="H738" s="322"/>
      <c r="I738" s="322"/>
      <c r="J738" s="322"/>
      <c r="K738" s="322"/>
      <c r="L738" s="323"/>
      <c r="M738" s="50"/>
      <c r="N738" s="89"/>
      <c r="O738" s="309" t="s">
        <v>48</v>
      </c>
      <c r="P738" s="310"/>
      <c r="Q738" s="310"/>
      <c r="R738" s="311"/>
      <c r="S738" s="90"/>
      <c r="T738" s="309" t="s">
        <v>49</v>
      </c>
      <c r="U738" s="310"/>
      <c r="V738" s="310"/>
      <c r="W738" s="310"/>
      <c r="X738" s="310"/>
      <c r="Y738" s="311"/>
      <c r="Z738" s="91"/>
      <c r="AA738" s="50"/>
    </row>
    <row r="739" spans="1:27" s="51" customFormat="1" ht="21" customHeight="1" x14ac:dyDescent="0.25">
      <c r="A739" s="52"/>
      <c r="B739" s="53"/>
      <c r="C739" s="312" t="s">
        <v>102</v>
      </c>
      <c r="D739" s="312"/>
      <c r="E739" s="312"/>
      <c r="F739" s="312"/>
      <c r="G739" s="54" t="str">
        <f>$J$1</f>
        <v>March</v>
      </c>
      <c r="H739" s="313">
        <f>$K$1</f>
        <v>2020</v>
      </c>
      <c r="I739" s="313"/>
      <c r="J739" s="53"/>
      <c r="K739" s="55"/>
      <c r="L739" s="56"/>
      <c r="M739" s="55"/>
      <c r="N739" s="92"/>
      <c r="O739" s="93" t="s">
        <v>59</v>
      </c>
      <c r="P739" s="93" t="s">
        <v>6</v>
      </c>
      <c r="Q739" s="93" t="s">
        <v>5</v>
      </c>
      <c r="R739" s="93" t="s">
        <v>60</v>
      </c>
      <c r="S739" s="94"/>
      <c r="T739" s="93" t="s">
        <v>59</v>
      </c>
      <c r="U739" s="93" t="s">
        <v>61</v>
      </c>
      <c r="V739" s="93" t="s">
        <v>23</v>
      </c>
      <c r="W739" s="93" t="s">
        <v>22</v>
      </c>
      <c r="X739" s="93" t="s">
        <v>24</v>
      </c>
      <c r="Y739" s="93" t="s">
        <v>65</v>
      </c>
      <c r="Z739" s="95"/>
      <c r="AA739" s="55"/>
    </row>
    <row r="740" spans="1:27" s="51" customFormat="1" ht="21" customHeight="1" x14ac:dyDescent="0.25">
      <c r="A740" s="52"/>
      <c r="B740" s="53"/>
      <c r="C740" s="53"/>
      <c r="D740" s="58"/>
      <c r="E740" s="58"/>
      <c r="F740" s="58"/>
      <c r="G740" s="58"/>
      <c r="H740" s="58"/>
      <c r="I740" s="53"/>
      <c r="J740" s="59" t="s">
        <v>1</v>
      </c>
      <c r="K740" s="60">
        <v>15000</v>
      </c>
      <c r="L740" s="61"/>
      <c r="M740" s="53"/>
      <c r="N740" s="96"/>
      <c r="O740" s="97" t="s">
        <v>51</v>
      </c>
      <c r="P740" s="97">
        <v>31</v>
      </c>
      <c r="Q740" s="97">
        <v>0</v>
      </c>
      <c r="R740" s="97">
        <v>0</v>
      </c>
      <c r="S740" s="98"/>
      <c r="T740" s="97" t="s">
        <v>51</v>
      </c>
      <c r="U740" s="99"/>
      <c r="V740" s="99"/>
      <c r="W740" s="99">
        <f>V740+U740</f>
        <v>0</v>
      </c>
      <c r="X740" s="99"/>
      <c r="Y740" s="99">
        <f>W740-X740</f>
        <v>0</v>
      </c>
      <c r="Z740" s="95"/>
      <c r="AA740" s="53"/>
    </row>
    <row r="741" spans="1:27" s="51" customFormat="1" ht="21" customHeight="1" x14ac:dyDescent="0.25">
      <c r="A741" s="52"/>
      <c r="B741" s="53" t="s">
        <v>0</v>
      </c>
      <c r="C741" s="63" t="s">
        <v>153</v>
      </c>
      <c r="D741" s="53"/>
      <c r="E741" s="53"/>
      <c r="F741" s="53"/>
      <c r="G741" s="53"/>
      <c r="H741" s="64"/>
      <c r="I741" s="58"/>
      <c r="J741" s="53"/>
      <c r="K741" s="53"/>
      <c r="L741" s="65"/>
      <c r="M741" s="50"/>
      <c r="N741" s="100"/>
      <c r="O741" s="97" t="s">
        <v>77</v>
      </c>
      <c r="P741" s="97">
        <v>29</v>
      </c>
      <c r="Q741" s="97">
        <v>0</v>
      </c>
      <c r="R741" s="97">
        <v>0</v>
      </c>
      <c r="S741" s="101"/>
      <c r="T741" s="97" t="s">
        <v>77</v>
      </c>
      <c r="U741" s="170">
        <f>IF($J$1="January","",Y740)</f>
        <v>0</v>
      </c>
      <c r="V741" s="99"/>
      <c r="W741" s="170">
        <f>IF(U741="","",U741+V741)</f>
        <v>0</v>
      </c>
      <c r="X741" s="99"/>
      <c r="Y741" s="170">
        <f>IF(W741="","",W741-X741)</f>
        <v>0</v>
      </c>
      <c r="Z741" s="102"/>
      <c r="AA741" s="50"/>
    </row>
    <row r="742" spans="1:27" s="51" customFormat="1" ht="21" customHeight="1" x14ac:dyDescent="0.25">
      <c r="A742" s="52"/>
      <c r="B742" s="67" t="s">
        <v>47</v>
      </c>
      <c r="C742" s="68"/>
      <c r="D742" s="53"/>
      <c r="E742" s="53"/>
      <c r="F742" s="314" t="s">
        <v>49</v>
      </c>
      <c r="G742" s="314"/>
      <c r="H742" s="53"/>
      <c r="I742" s="314" t="s">
        <v>50</v>
      </c>
      <c r="J742" s="314"/>
      <c r="K742" s="314"/>
      <c r="L742" s="69"/>
      <c r="M742" s="53"/>
      <c r="N742" s="96"/>
      <c r="O742" s="97" t="s">
        <v>52</v>
      </c>
      <c r="P742" s="97"/>
      <c r="Q742" s="97"/>
      <c r="R742" s="97">
        <v>0</v>
      </c>
      <c r="S742" s="101"/>
      <c r="T742" s="97" t="s">
        <v>52</v>
      </c>
      <c r="U742" s="170">
        <f>IF($J$1="February","",Y741)</f>
        <v>0</v>
      </c>
      <c r="V742" s="99"/>
      <c r="W742" s="170">
        <f t="shared" ref="W742:W751" si="139">IF(U742="","",U742+V742)</f>
        <v>0</v>
      </c>
      <c r="X742" s="99"/>
      <c r="Y742" s="170">
        <f t="shared" ref="Y742:Y751" si="140">IF(W742="","",W742-X742)</f>
        <v>0</v>
      </c>
      <c r="Z742" s="102"/>
      <c r="AA742" s="53"/>
    </row>
    <row r="743" spans="1:27" s="51" customFormat="1" ht="21" customHeight="1" x14ac:dyDescent="0.25">
      <c r="A743" s="52"/>
      <c r="B743" s="53"/>
      <c r="C743" s="53"/>
      <c r="D743" s="53"/>
      <c r="E743" s="53"/>
      <c r="F743" s="53"/>
      <c r="G743" s="53"/>
      <c r="H743" s="70"/>
      <c r="L743" s="57"/>
      <c r="M743" s="53"/>
      <c r="N743" s="96"/>
      <c r="O743" s="97" t="s">
        <v>53</v>
      </c>
      <c r="P743" s="97"/>
      <c r="Q743" s="97"/>
      <c r="R743" s="97" t="str">
        <f t="shared" ref="R743:R751" si="141">IF(Q743="","",R742-Q743)</f>
        <v/>
      </c>
      <c r="S743" s="101"/>
      <c r="T743" s="97" t="s">
        <v>53</v>
      </c>
      <c r="U743" s="170" t="str">
        <f>IF($J$1="March","",Y742)</f>
        <v/>
      </c>
      <c r="V743" s="99"/>
      <c r="W743" s="170" t="str">
        <f t="shared" si="139"/>
        <v/>
      </c>
      <c r="X743" s="99"/>
      <c r="Y743" s="170" t="str">
        <f t="shared" si="140"/>
        <v/>
      </c>
      <c r="Z743" s="102"/>
      <c r="AA743" s="53"/>
    </row>
    <row r="744" spans="1:27" s="51" customFormat="1" ht="21" customHeight="1" x14ac:dyDescent="0.25">
      <c r="A744" s="52"/>
      <c r="B744" s="315" t="s">
        <v>48</v>
      </c>
      <c r="C744" s="316"/>
      <c r="D744" s="53"/>
      <c r="E744" s="53"/>
      <c r="F744" s="71" t="s">
        <v>70</v>
      </c>
      <c r="G744" s="66">
        <f>IF($J$1="January",U740,IF($J$1="February",U741,IF($J$1="March",U742,IF($J$1="April",U743,IF($J$1="May",U744,IF($J$1="June",U745,IF($J$1="July",U746,IF($J$1="August",U747,IF($J$1="August",U747,IF($J$1="September",U748,IF($J$1="October",U749,IF($J$1="November",U750,IF($J$1="December",U751)))))))))))))</f>
        <v>0</v>
      </c>
      <c r="H744" s="70"/>
      <c r="I744" s="72">
        <f>IF(C748&gt;0,$K$2,C746)</f>
        <v>0</v>
      </c>
      <c r="J744" s="73" t="s">
        <v>67</v>
      </c>
      <c r="K744" s="74">
        <f>K740/$K$2*I744</f>
        <v>0</v>
      </c>
      <c r="L744" s="75"/>
      <c r="M744" s="53"/>
      <c r="N744" s="96"/>
      <c r="O744" s="97" t="s">
        <v>54</v>
      </c>
      <c r="P744" s="97"/>
      <c r="Q744" s="97"/>
      <c r="R744" s="97">
        <v>0</v>
      </c>
      <c r="S744" s="101"/>
      <c r="T744" s="97" t="s">
        <v>54</v>
      </c>
      <c r="U744" s="170" t="str">
        <f>IF($J$1="April","",Y743)</f>
        <v/>
      </c>
      <c r="V744" s="99"/>
      <c r="W744" s="170" t="str">
        <f t="shared" si="139"/>
        <v/>
      </c>
      <c r="X744" s="99"/>
      <c r="Y744" s="170" t="str">
        <f t="shared" si="140"/>
        <v/>
      </c>
      <c r="Z744" s="102"/>
      <c r="AA744" s="53"/>
    </row>
    <row r="745" spans="1:27" s="51" customFormat="1" ht="21" customHeight="1" x14ac:dyDescent="0.25">
      <c r="A745" s="52"/>
      <c r="B745" s="62"/>
      <c r="C745" s="62"/>
      <c r="D745" s="53"/>
      <c r="E745" s="53"/>
      <c r="F745" s="71" t="s">
        <v>23</v>
      </c>
      <c r="G745" s="66">
        <f>IF($J$1="January",V740,IF($J$1="February",V741,IF($J$1="March",V742,IF($J$1="April",V743,IF($J$1="May",V744,IF($J$1="June",V745,IF($J$1="July",V746,IF($J$1="August",V747,IF($J$1="August",V747,IF($J$1="September",V748,IF($J$1="October",V749,IF($J$1="November",V750,IF($J$1="December",V751)))))))))))))</f>
        <v>0</v>
      </c>
      <c r="H745" s="70"/>
      <c r="I745" s="115"/>
      <c r="J745" s="73" t="s">
        <v>68</v>
      </c>
      <c r="K745" s="76">
        <f>K740/$K$2/8*I745</f>
        <v>0</v>
      </c>
      <c r="L745" s="77"/>
      <c r="M745" s="53"/>
      <c r="N745" s="96"/>
      <c r="O745" s="97" t="s">
        <v>55</v>
      </c>
      <c r="P745" s="97"/>
      <c r="Q745" s="97"/>
      <c r="R745" s="97" t="str">
        <f t="shared" si="141"/>
        <v/>
      </c>
      <c r="S745" s="101"/>
      <c r="T745" s="97" t="s">
        <v>55</v>
      </c>
      <c r="U745" s="170" t="str">
        <f>IF($J$1="May","",Y744)</f>
        <v/>
      </c>
      <c r="V745" s="99"/>
      <c r="W745" s="170" t="str">
        <f t="shared" si="139"/>
        <v/>
      </c>
      <c r="X745" s="99"/>
      <c r="Y745" s="170" t="str">
        <f t="shared" si="140"/>
        <v/>
      </c>
      <c r="Z745" s="102"/>
      <c r="AA745" s="53"/>
    </row>
    <row r="746" spans="1:27" s="51" customFormat="1" ht="21" customHeight="1" x14ac:dyDescent="0.25">
      <c r="A746" s="52"/>
      <c r="B746" s="71" t="s">
        <v>6</v>
      </c>
      <c r="C746" s="62">
        <f>IF($J$1="January",P740,IF($J$1="February",P741,IF($J$1="March",P742,IF($J$1="April",P743,IF($J$1="May",P744,IF($J$1="June",P745,IF($J$1="July",P746,IF($J$1="August",P747,IF($J$1="August",P747,IF($J$1="September",P748,IF($J$1="October",P749,IF($J$1="November",P750,IF($J$1="December",P751)))))))))))))</f>
        <v>0</v>
      </c>
      <c r="D746" s="53"/>
      <c r="E746" s="53"/>
      <c r="F746" s="71" t="s">
        <v>71</v>
      </c>
      <c r="G746" s="66">
        <f>IF($J$1="January",W740,IF($J$1="February",W741,IF($J$1="March",W742,IF($J$1="April",W743,IF($J$1="May",W744,IF($J$1="June",W745,IF($J$1="July",W746,IF($J$1="August",W747,IF($J$1="August",W747,IF($J$1="September",W748,IF($J$1="October",W749,IF($J$1="November",W750,IF($J$1="December",W751)))))))))))))</f>
        <v>0</v>
      </c>
      <c r="H746" s="70"/>
      <c r="I746" s="317" t="s">
        <v>75</v>
      </c>
      <c r="J746" s="318"/>
      <c r="K746" s="76">
        <f>K744+K745</f>
        <v>0</v>
      </c>
      <c r="L746" s="77"/>
      <c r="M746" s="53"/>
      <c r="N746" s="96"/>
      <c r="O746" s="97" t="s">
        <v>56</v>
      </c>
      <c r="P746" s="97"/>
      <c r="Q746" s="97"/>
      <c r="R746" s="97" t="str">
        <f t="shared" si="141"/>
        <v/>
      </c>
      <c r="S746" s="101"/>
      <c r="T746" s="97" t="s">
        <v>56</v>
      </c>
      <c r="U746" s="170" t="str">
        <f>IF($J$1="June","",Y745)</f>
        <v/>
      </c>
      <c r="V746" s="99"/>
      <c r="W746" s="170" t="str">
        <f t="shared" si="139"/>
        <v/>
      </c>
      <c r="X746" s="99"/>
      <c r="Y746" s="170" t="str">
        <f t="shared" si="140"/>
        <v/>
      </c>
      <c r="Z746" s="102"/>
      <c r="AA746" s="53"/>
    </row>
    <row r="747" spans="1:27" s="51" customFormat="1" ht="21" customHeight="1" x14ac:dyDescent="0.25">
      <c r="A747" s="52"/>
      <c r="B747" s="71" t="s">
        <v>5</v>
      </c>
      <c r="C747" s="62">
        <f>IF($J$1="January",Q740,IF($J$1="February",Q741,IF($J$1="March",Q742,IF($J$1="April",Q743,IF($J$1="May",Q744,IF($J$1="June",Q745,IF($J$1="July",Q746,IF($J$1="August",Q747,IF($J$1="August",Q747,IF($J$1="September",Q748,IF($J$1="October",Q749,IF($J$1="November",Q750,IF($J$1="December",Q751)))))))))))))</f>
        <v>0</v>
      </c>
      <c r="D747" s="53"/>
      <c r="E747" s="53"/>
      <c r="F747" s="71" t="s">
        <v>24</v>
      </c>
      <c r="G747" s="66">
        <f>IF($J$1="January",X740,IF($J$1="February",X741,IF($J$1="March",X742,IF($J$1="April",X743,IF($J$1="May",X744,IF($J$1="June",X745,IF($J$1="July",X746,IF($J$1="August",X747,IF($J$1="August",X747,IF($J$1="September",X748,IF($J$1="October",X749,IF($J$1="November",X750,IF($J$1="December",X751)))))))))))))</f>
        <v>0</v>
      </c>
      <c r="H747" s="70"/>
      <c r="I747" s="317" t="s">
        <v>76</v>
      </c>
      <c r="J747" s="318"/>
      <c r="K747" s="66">
        <f>G747</f>
        <v>0</v>
      </c>
      <c r="L747" s="78"/>
      <c r="M747" s="53"/>
      <c r="N747" s="96"/>
      <c r="O747" s="97" t="s">
        <v>57</v>
      </c>
      <c r="P747" s="97"/>
      <c r="Q747" s="97"/>
      <c r="R747" s="97">
        <v>0</v>
      </c>
      <c r="S747" s="101"/>
      <c r="T747" s="97" t="s">
        <v>57</v>
      </c>
      <c r="U747" s="170" t="str">
        <f>IF($J$1="July","",Y746)</f>
        <v/>
      </c>
      <c r="V747" s="99"/>
      <c r="W747" s="170" t="str">
        <f t="shared" si="139"/>
        <v/>
      </c>
      <c r="X747" s="99"/>
      <c r="Y747" s="170" t="str">
        <f t="shared" si="140"/>
        <v/>
      </c>
      <c r="Z747" s="102"/>
      <c r="AA747" s="53"/>
    </row>
    <row r="748" spans="1:27" s="51" customFormat="1" ht="21" customHeight="1" x14ac:dyDescent="0.25">
      <c r="A748" s="52"/>
      <c r="B748" s="79" t="s">
        <v>74</v>
      </c>
      <c r="C748" s="62">
        <f>IF($J$1="January",R740,IF($J$1="February",R741,IF($J$1="March",R742,IF($J$1="April",R743,IF($J$1="May",R744,IF($J$1="June",R745,IF($J$1="July",R746,IF($J$1="August",R747,IF($J$1="August",R747,IF($J$1="September",R748,IF($J$1="October",R749,IF($J$1="November",R750,IF($J$1="December",R751)))))))))))))</f>
        <v>0</v>
      </c>
      <c r="D748" s="53"/>
      <c r="E748" s="53"/>
      <c r="F748" s="71" t="s">
        <v>73</v>
      </c>
      <c r="G748" s="66">
        <f>IF($J$1="January",Y740,IF($J$1="February",Y741,IF($J$1="March",Y742,IF($J$1="April",Y743,IF($J$1="May",Y744,IF($J$1="June",Y745,IF($J$1="July",Y746,IF($J$1="August",Y747,IF($J$1="August",Y747,IF($J$1="September",Y748,IF($J$1="October",Y749,IF($J$1="November",Y750,IF($J$1="December",Y751)))))))))))))</f>
        <v>0</v>
      </c>
      <c r="H748" s="53"/>
      <c r="I748" s="319" t="s">
        <v>69</v>
      </c>
      <c r="J748" s="320"/>
      <c r="K748" s="80">
        <f>K746-K747</f>
        <v>0</v>
      </c>
      <c r="L748" s="81"/>
      <c r="M748" s="53"/>
      <c r="N748" s="96"/>
      <c r="O748" s="97" t="s">
        <v>62</v>
      </c>
      <c r="P748" s="97"/>
      <c r="Q748" s="97"/>
      <c r="R748" s="97" t="str">
        <f t="shared" si="141"/>
        <v/>
      </c>
      <c r="S748" s="101"/>
      <c r="T748" s="97" t="s">
        <v>62</v>
      </c>
      <c r="U748" s="170" t="str">
        <f>IF($J$1="August","",Y747)</f>
        <v/>
      </c>
      <c r="V748" s="99"/>
      <c r="W748" s="170" t="str">
        <f t="shared" si="139"/>
        <v/>
      </c>
      <c r="X748" s="99"/>
      <c r="Y748" s="170" t="str">
        <f t="shared" si="140"/>
        <v/>
      </c>
      <c r="Z748" s="102"/>
      <c r="AA748" s="53"/>
    </row>
    <row r="749" spans="1:27" s="51" customFormat="1" ht="21" customHeight="1" x14ac:dyDescent="0.25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69"/>
      <c r="M749" s="53"/>
      <c r="N749" s="96"/>
      <c r="O749" s="97" t="s">
        <v>58</v>
      </c>
      <c r="P749" s="97"/>
      <c r="Q749" s="97"/>
      <c r="R749" s="97" t="str">
        <f t="shared" si="141"/>
        <v/>
      </c>
      <c r="S749" s="101"/>
      <c r="T749" s="97" t="s">
        <v>58</v>
      </c>
      <c r="U749" s="170" t="str">
        <f>IF($J$1="September","",Y748)</f>
        <v/>
      </c>
      <c r="V749" s="99"/>
      <c r="W749" s="170" t="str">
        <f t="shared" si="139"/>
        <v/>
      </c>
      <c r="X749" s="99"/>
      <c r="Y749" s="170" t="str">
        <f t="shared" si="140"/>
        <v/>
      </c>
      <c r="Z749" s="102"/>
      <c r="AA749" s="53"/>
    </row>
    <row r="750" spans="1:27" s="51" customFormat="1" ht="21" customHeight="1" x14ac:dyDescent="0.25">
      <c r="A750" s="52"/>
      <c r="B750" s="308" t="s">
        <v>104</v>
      </c>
      <c r="C750" s="308"/>
      <c r="D750" s="308"/>
      <c r="E750" s="308"/>
      <c r="F750" s="308"/>
      <c r="G750" s="308"/>
      <c r="H750" s="308"/>
      <c r="I750" s="308"/>
      <c r="J750" s="308"/>
      <c r="K750" s="308"/>
      <c r="L750" s="69"/>
      <c r="M750" s="53"/>
      <c r="N750" s="96"/>
      <c r="O750" s="97" t="s">
        <v>63</v>
      </c>
      <c r="P750" s="97"/>
      <c r="Q750" s="97"/>
      <c r="R750" s="97">
        <v>0</v>
      </c>
      <c r="S750" s="101"/>
      <c r="T750" s="97" t="s">
        <v>63</v>
      </c>
      <c r="U750" s="170" t="str">
        <f>IF($J$1="October","",Y749)</f>
        <v/>
      </c>
      <c r="V750" s="99"/>
      <c r="W750" s="170" t="str">
        <f t="shared" si="139"/>
        <v/>
      </c>
      <c r="X750" s="99"/>
      <c r="Y750" s="170" t="str">
        <f t="shared" si="140"/>
        <v/>
      </c>
      <c r="Z750" s="102"/>
      <c r="AA750" s="53"/>
    </row>
    <row r="751" spans="1:27" s="51" customFormat="1" ht="21" customHeight="1" x14ac:dyDescent="0.25">
      <c r="A751" s="52"/>
      <c r="B751" s="308"/>
      <c r="C751" s="308"/>
      <c r="D751" s="308"/>
      <c r="E751" s="308"/>
      <c r="F751" s="308"/>
      <c r="G751" s="308"/>
      <c r="H751" s="308"/>
      <c r="I751" s="308"/>
      <c r="J751" s="308"/>
      <c r="K751" s="308"/>
      <c r="L751" s="69"/>
      <c r="M751" s="53"/>
      <c r="N751" s="96"/>
      <c r="O751" s="97" t="s">
        <v>64</v>
      </c>
      <c r="P751" s="97"/>
      <c r="Q751" s="97"/>
      <c r="R751" s="97" t="str">
        <f t="shared" si="141"/>
        <v/>
      </c>
      <c r="S751" s="101"/>
      <c r="T751" s="97" t="s">
        <v>64</v>
      </c>
      <c r="U751" s="170" t="str">
        <f>IF($J$1="November","",Y750)</f>
        <v/>
      </c>
      <c r="V751" s="99"/>
      <c r="W751" s="170" t="str">
        <f t="shared" si="139"/>
        <v/>
      </c>
      <c r="X751" s="99"/>
      <c r="Y751" s="170" t="str">
        <f t="shared" si="140"/>
        <v/>
      </c>
      <c r="Z751" s="102"/>
      <c r="AA751" s="53"/>
    </row>
    <row r="752" spans="1:27" s="51" customFormat="1" ht="21" customHeight="1" thickBot="1" x14ac:dyDescent="0.3">
      <c r="A752" s="82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4"/>
      <c r="N752" s="103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5"/>
    </row>
    <row r="753" spans="1:27" s="53" customFormat="1" ht="21" customHeight="1" thickBot="1" x14ac:dyDescent="0.3"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</row>
    <row r="754" spans="1:27" s="51" customFormat="1" ht="21" customHeight="1" x14ac:dyDescent="0.25">
      <c r="A754" s="321" t="s">
        <v>46</v>
      </c>
      <c r="B754" s="322"/>
      <c r="C754" s="322"/>
      <c r="D754" s="322"/>
      <c r="E754" s="322"/>
      <c r="F754" s="322"/>
      <c r="G754" s="322"/>
      <c r="H754" s="322"/>
      <c r="I754" s="322"/>
      <c r="J754" s="322"/>
      <c r="K754" s="322"/>
      <c r="L754" s="323"/>
      <c r="M754" s="50"/>
      <c r="N754" s="89"/>
      <c r="O754" s="309" t="s">
        <v>48</v>
      </c>
      <c r="P754" s="310"/>
      <c r="Q754" s="310"/>
      <c r="R754" s="311"/>
      <c r="S754" s="90"/>
      <c r="T754" s="309" t="s">
        <v>49</v>
      </c>
      <c r="U754" s="310"/>
      <c r="V754" s="310"/>
      <c r="W754" s="310"/>
      <c r="X754" s="310"/>
      <c r="Y754" s="311"/>
      <c r="Z754" s="91"/>
      <c r="AA754" s="50"/>
    </row>
    <row r="755" spans="1:27" s="51" customFormat="1" ht="21" customHeight="1" x14ac:dyDescent="0.25">
      <c r="A755" s="52"/>
      <c r="B755" s="53"/>
      <c r="C755" s="312" t="s">
        <v>102</v>
      </c>
      <c r="D755" s="312"/>
      <c r="E755" s="312"/>
      <c r="F755" s="312"/>
      <c r="G755" s="54" t="str">
        <f>$J$1</f>
        <v>March</v>
      </c>
      <c r="H755" s="313">
        <f>$K$1</f>
        <v>2020</v>
      </c>
      <c r="I755" s="313"/>
      <c r="J755" s="53"/>
      <c r="K755" s="55"/>
      <c r="L755" s="56"/>
      <c r="M755" s="55"/>
      <c r="N755" s="92"/>
      <c r="O755" s="93" t="s">
        <v>59</v>
      </c>
      <c r="P755" s="93" t="s">
        <v>6</v>
      </c>
      <c r="Q755" s="93" t="s">
        <v>5</v>
      </c>
      <c r="R755" s="93" t="s">
        <v>60</v>
      </c>
      <c r="S755" s="94"/>
      <c r="T755" s="93" t="s">
        <v>59</v>
      </c>
      <c r="U755" s="93" t="s">
        <v>61</v>
      </c>
      <c r="V755" s="93" t="s">
        <v>23</v>
      </c>
      <c r="W755" s="93" t="s">
        <v>22</v>
      </c>
      <c r="X755" s="93" t="s">
        <v>24</v>
      </c>
      <c r="Y755" s="93" t="s">
        <v>65</v>
      </c>
      <c r="Z755" s="95"/>
      <c r="AA755" s="55"/>
    </row>
    <row r="756" spans="1:27" s="51" customFormat="1" ht="21" customHeight="1" x14ac:dyDescent="0.25">
      <c r="A756" s="52"/>
      <c r="B756" s="53"/>
      <c r="C756" s="53"/>
      <c r="D756" s="58"/>
      <c r="E756" s="58"/>
      <c r="F756" s="58"/>
      <c r="G756" s="58"/>
      <c r="H756" s="58"/>
      <c r="I756" s="53"/>
      <c r="J756" s="59" t="s">
        <v>1</v>
      </c>
      <c r="K756" s="60">
        <v>30000</v>
      </c>
      <c r="L756" s="61"/>
      <c r="M756" s="53"/>
      <c r="N756" s="96"/>
      <c r="O756" s="97" t="s">
        <v>51</v>
      </c>
      <c r="P756" s="97">
        <v>29</v>
      </c>
      <c r="Q756" s="97">
        <v>2</v>
      </c>
      <c r="R756" s="97">
        <f>15-Q756</f>
        <v>13</v>
      </c>
      <c r="S756" s="98"/>
      <c r="T756" s="97" t="s">
        <v>51</v>
      </c>
      <c r="U756" s="99">
        <v>90000</v>
      </c>
      <c r="V756" s="99">
        <v>5000</v>
      </c>
      <c r="W756" s="99">
        <f>V756+U756</f>
        <v>95000</v>
      </c>
      <c r="X756" s="99">
        <v>15000</v>
      </c>
      <c r="Y756" s="99">
        <f>W756-X756</f>
        <v>80000</v>
      </c>
      <c r="Z756" s="95"/>
      <c r="AA756" s="53"/>
    </row>
    <row r="757" spans="1:27" s="51" customFormat="1" ht="21" customHeight="1" x14ac:dyDescent="0.25">
      <c r="A757" s="52"/>
      <c r="B757" s="53" t="s">
        <v>0</v>
      </c>
      <c r="C757" s="63" t="s">
        <v>89</v>
      </c>
      <c r="D757" s="53"/>
      <c r="E757" s="53"/>
      <c r="F757" s="53"/>
      <c r="G757" s="53"/>
      <c r="H757" s="64"/>
      <c r="I757" s="58"/>
      <c r="J757" s="53"/>
      <c r="K757" s="53"/>
      <c r="L757" s="65"/>
      <c r="M757" s="50"/>
      <c r="N757" s="100"/>
      <c r="O757" s="97" t="s">
        <v>77</v>
      </c>
      <c r="P757" s="97">
        <v>28</v>
      </c>
      <c r="Q757" s="97">
        <v>1</v>
      </c>
      <c r="R757" s="97">
        <f>IF(Q757="","",R756-Q757)</f>
        <v>12</v>
      </c>
      <c r="S757" s="101"/>
      <c r="T757" s="97" t="s">
        <v>77</v>
      </c>
      <c r="U757" s="170">
        <f>IF($J$1="January","",Y756)</f>
        <v>80000</v>
      </c>
      <c r="V757" s="99">
        <v>10000</v>
      </c>
      <c r="W757" s="170">
        <f>IF(U757="","",U757+V757)</f>
        <v>90000</v>
      </c>
      <c r="X757" s="99">
        <v>20000</v>
      </c>
      <c r="Y757" s="170">
        <f>IF(W757="","",W757-X757)</f>
        <v>70000</v>
      </c>
      <c r="Z757" s="102"/>
      <c r="AA757" s="50"/>
    </row>
    <row r="758" spans="1:27" s="51" customFormat="1" ht="21" customHeight="1" x14ac:dyDescent="0.25">
      <c r="A758" s="52"/>
      <c r="B758" s="67" t="s">
        <v>47</v>
      </c>
      <c r="C758" s="68"/>
      <c r="D758" s="53"/>
      <c r="E758" s="53"/>
      <c r="F758" s="314" t="s">
        <v>49</v>
      </c>
      <c r="G758" s="314"/>
      <c r="H758" s="53"/>
      <c r="I758" s="314" t="s">
        <v>50</v>
      </c>
      <c r="J758" s="314"/>
      <c r="K758" s="314"/>
      <c r="L758" s="69"/>
      <c r="M758" s="53"/>
      <c r="N758" s="96"/>
      <c r="O758" s="97" t="s">
        <v>52</v>
      </c>
      <c r="P758" s="97"/>
      <c r="Q758" s="97"/>
      <c r="R758" s="97" t="str">
        <f t="shared" ref="R758:R761" si="142">IF(Q758="","",R757-Q758)</f>
        <v/>
      </c>
      <c r="S758" s="101"/>
      <c r="T758" s="97" t="s">
        <v>52</v>
      </c>
      <c r="U758" s="170">
        <f>IF($J$1="February","",Y757)</f>
        <v>70000</v>
      </c>
      <c r="V758" s="99"/>
      <c r="W758" s="170">
        <f t="shared" ref="W758:W767" si="143">IF(U758="","",U758+V758)</f>
        <v>70000</v>
      </c>
      <c r="X758" s="99"/>
      <c r="Y758" s="170">
        <f t="shared" ref="Y758:Y767" si="144">IF(W758="","",W758-X758)</f>
        <v>70000</v>
      </c>
      <c r="Z758" s="102"/>
      <c r="AA758" s="53"/>
    </row>
    <row r="759" spans="1:27" s="51" customFormat="1" ht="21" customHeight="1" x14ac:dyDescent="0.25">
      <c r="A759" s="52"/>
      <c r="B759" s="53"/>
      <c r="C759" s="53"/>
      <c r="D759" s="53"/>
      <c r="E759" s="53"/>
      <c r="F759" s="53"/>
      <c r="G759" s="53"/>
      <c r="H759" s="70"/>
      <c r="L759" s="57"/>
      <c r="M759" s="53"/>
      <c r="N759" s="96"/>
      <c r="O759" s="97" t="s">
        <v>53</v>
      </c>
      <c r="P759" s="97"/>
      <c r="Q759" s="97"/>
      <c r="R759" s="97" t="str">
        <f t="shared" si="142"/>
        <v/>
      </c>
      <c r="S759" s="101"/>
      <c r="T759" s="97" t="s">
        <v>53</v>
      </c>
      <c r="U759" s="170" t="str">
        <f>IF($J$1="March","",Y758)</f>
        <v/>
      </c>
      <c r="V759" s="99"/>
      <c r="W759" s="170" t="str">
        <f t="shared" si="143"/>
        <v/>
      </c>
      <c r="X759" s="99"/>
      <c r="Y759" s="170" t="str">
        <f t="shared" si="144"/>
        <v/>
      </c>
      <c r="Z759" s="102"/>
      <c r="AA759" s="53"/>
    </row>
    <row r="760" spans="1:27" s="51" customFormat="1" ht="21" customHeight="1" x14ac:dyDescent="0.25">
      <c r="A760" s="52"/>
      <c r="B760" s="315" t="s">
        <v>48</v>
      </c>
      <c r="C760" s="316"/>
      <c r="D760" s="53"/>
      <c r="E760" s="53"/>
      <c r="F760" s="71" t="s">
        <v>70</v>
      </c>
      <c r="G760" s="187">
        <f>IF($J$1="January",U756,IF($J$1="February",U757,IF($J$1="March",U758,IF($J$1="April",U759,IF($J$1="May",U760,IF($J$1="June",U761,IF($J$1="July",U762,IF($J$1="August",U763,IF($J$1="August",U763,IF($J$1="September",U764,IF($J$1="October",U765,IF($J$1="November",U766,IF($J$1="December",U767)))))))))))))</f>
        <v>70000</v>
      </c>
      <c r="H760" s="70"/>
      <c r="I760" s="72">
        <f>IF(C764&gt;0,$K$2,C762)</f>
        <v>31</v>
      </c>
      <c r="J760" s="73" t="s">
        <v>67</v>
      </c>
      <c r="K760" s="74">
        <f>K756/$K$2*I760</f>
        <v>30000</v>
      </c>
      <c r="L760" s="75"/>
      <c r="M760" s="53"/>
      <c r="N760" s="96"/>
      <c r="O760" s="97" t="s">
        <v>54</v>
      </c>
      <c r="P760" s="97"/>
      <c r="Q760" s="97"/>
      <c r="R760" s="97" t="str">
        <f t="shared" si="142"/>
        <v/>
      </c>
      <c r="S760" s="101"/>
      <c r="T760" s="97" t="s">
        <v>54</v>
      </c>
      <c r="U760" s="170" t="str">
        <f>IF($J$1="April","",Y759)</f>
        <v/>
      </c>
      <c r="V760" s="99"/>
      <c r="W760" s="170" t="str">
        <f t="shared" si="143"/>
        <v/>
      </c>
      <c r="X760" s="99"/>
      <c r="Y760" s="170" t="str">
        <f t="shared" si="144"/>
        <v/>
      </c>
      <c r="Z760" s="102"/>
      <c r="AA760" s="53"/>
    </row>
    <row r="761" spans="1:27" s="51" customFormat="1" ht="21" customHeight="1" x14ac:dyDescent="0.25">
      <c r="A761" s="52"/>
      <c r="B761" s="62"/>
      <c r="C761" s="62"/>
      <c r="D761" s="53"/>
      <c r="E761" s="53"/>
      <c r="F761" s="71" t="s">
        <v>23</v>
      </c>
      <c r="G761" s="187">
        <f>IF($J$1="January",V756,IF($J$1="February",V757,IF($J$1="March",V758,IF($J$1="April",V759,IF($J$1="May",V760,IF($J$1="June",V761,IF($J$1="July",V762,IF($J$1="August",V763,IF($J$1="August",V763,IF($J$1="September",V764,IF($J$1="October",V765,IF($J$1="November",V766,IF($J$1="December",V767)))))))))))))</f>
        <v>0</v>
      </c>
      <c r="H761" s="70"/>
      <c r="I761" s="115"/>
      <c r="J761" s="73" t="s">
        <v>68</v>
      </c>
      <c r="K761" s="76">
        <f>K756/$K$2/8*I761</f>
        <v>0</v>
      </c>
      <c r="L761" s="77"/>
      <c r="M761" s="53"/>
      <c r="N761" s="96"/>
      <c r="O761" s="97" t="s">
        <v>55</v>
      </c>
      <c r="P761" s="97"/>
      <c r="Q761" s="97"/>
      <c r="R761" s="97" t="str">
        <f t="shared" si="142"/>
        <v/>
      </c>
      <c r="S761" s="101"/>
      <c r="T761" s="97" t="s">
        <v>55</v>
      </c>
      <c r="U761" s="170" t="str">
        <f>IF($J$1="May","",Y760)</f>
        <v/>
      </c>
      <c r="V761" s="99"/>
      <c r="W761" s="170" t="str">
        <f t="shared" si="143"/>
        <v/>
      </c>
      <c r="X761" s="99"/>
      <c r="Y761" s="170" t="str">
        <f t="shared" si="144"/>
        <v/>
      </c>
      <c r="Z761" s="102"/>
      <c r="AA761" s="53"/>
    </row>
    <row r="762" spans="1:27" s="51" customFormat="1" ht="21" customHeight="1" x14ac:dyDescent="0.25">
      <c r="A762" s="52"/>
      <c r="B762" s="71" t="s">
        <v>6</v>
      </c>
      <c r="C762" s="62">
        <f>IF($J$1="January",P756,IF($J$1="February",P757,IF($J$1="March",P758,IF($J$1="April",P759,IF($J$1="May",P760,IF($J$1="June",P761,IF($J$1="July",P762,IF($J$1="August",P763,IF($J$1="August",P763,IF($J$1="September",P764,IF($J$1="October",P765,IF($J$1="November",P766,IF($J$1="December",P767)))))))))))))</f>
        <v>0</v>
      </c>
      <c r="D762" s="53"/>
      <c r="E762" s="53"/>
      <c r="F762" s="71" t="s">
        <v>71</v>
      </c>
      <c r="G762" s="187">
        <f>IF($J$1="January",W756,IF($J$1="February",W757,IF($J$1="March",W758,IF($J$1="April",W759,IF($J$1="May",W760,IF($J$1="June",W761,IF($J$1="July",W762,IF($J$1="August",W763,IF($J$1="August",W763,IF($J$1="September",W764,IF($J$1="October",W765,IF($J$1="November",W766,IF($J$1="December",W767)))))))))))))</f>
        <v>70000</v>
      </c>
      <c r="H762" s="70"/>
      <c r="I762" s="317" t="s">
        <v>75</v>
      </c>
      <c r="J762" s="318"/>
      <c r="K762" s="76">
        <f>K760+K761</f>
        <v>30000</v>
      </c>
      <c r="L762" s="77"/>
      <c r="M762" s="53"/>
      <c r="N762" s="96"/>
      <c r="O762" s="97" t="s">
        <v>56</v>
      </c>
      <c r="P762" s="97"/>
      <c r="Q762" s="97"/>
      <c r="R762" s="97">
        <v>0</v>
      </c>
      <c r="S762" s="101"/>
      <c r="T762" s="97" t="s">
        <v>56</v>
      </c>
      <c r="U762" s="170" t="str">
        <f>IF($J$1="June","",Y761)</f>
        <v/>
      </c>
      <c r="V762" s="99"/>
      <c r="W762" s="170" t="str">
        <f t="shared" si="143"/>
        <v/>
      </c>
      <c r="X762" s="99"/>
      <c r="Y762" s="170" t="str">
        <f t="shared" si="144"/>
        <v/>
      </c>
      <c r="Z762" s="102"/>
      <c r="AA762" s="53"/>
    </row>
    <row r="763" spans="1:27" s="51" customFormat="1" ht="21" customHeight="1" x14ac:dyDescent="0.25">
      <c r="A763" s="52"/>
      <c r="B763" s="71" t="s">
        <v>5</v>
      </c>
      <c r="C763" s="62">
        <f>IF($J$1="January",Q756,IF($J$1="February",Q757,IF($J$1="March",Q758,IF($J$1="April",Q759,IF($J$1="May",Q760,IF($J$1="June",Q761,IF($J$1="July",Q762,IF($J$1="August",Q763,IF($J$1="August",Q763,IF($J$1="September",Q764,IF($J$1="October",Q765,IF($J$1="November",Q766,IF($J$1="December",Q767)))))))))))))</f>
        <v>0</v>
      </c>
      <c r="D763" s="53"/>
      <c r="E763" s="53"/>
      <c r="F763" s="71" t="s">
        <v>24</v>
      </c>
      <c r="G763" s="187">
        <f>IF($J$1="January",X756,IF($J$1="February",X757,IF($J$1="March",X758,IF($J$1="April",X759,IF($J$1="May",X760,IF($J$1="June",X761,IF($J$1="July",X762,IF($J$1="August",X763,IF($J$1="August",X763,IF($J$1="September",X764,IF($J$1="October",X765,IF($J$1="November",X766,IF($J$1="December",X767)))))))))))))</f>
        <v>0</v>
      </c>
      <c r="H763" s="70"/>
      <c r="I763" s="317" t="s">
        <v>76</v>
      </c>
      <c r="J763" s="318"/>
      <c r="K763" s="66">
        <f>G763</f>
        <v>0</v>
      </c>
      <c r="L763" s="78"/>
      <c r="M763" s="53"/>
      <c r="N763" s="96"/>
      <c r="O763" s="97" t="s">
        <v>57</v>
      </c>
      <c r="P763" s="97"/>
      <c r="Q763" s="97"/>
      <c r="R763" s="97">
        <v>0</v>
      </c>
      <c r="S763" s="101"/>
      <c r="T763" s="97" t="s">
        <v>57</v>
      </c>
      <c r="U763" s="170" t="str">
        <f>IF($J$1="July","",Y762)</f>
        <v/>
      </c>
      <c r="V763" s="99"/>
      <c r="W763" s="170" t="str">
        <f t="shared" si="143"/>
        <v/>
      </c>
      <c r="X763" s="99"/>
      <c r="Y763" s="170" t="str">
        <f t="shared" si="144"/>
        <v/>
      </c>
      <c r="Z763" s="102"/>
      <c r="AA763" s="53"/>
    </row>
    <row r="764" spans="1:27" s="51" customFormat="1" ht="21" customHeight="1" x14ac:dyDescent="0.25">
      <c r="A764" s="52"/>
      <c r="B764" s="79" t="s">
        <v>74</v>
      </c>
      <c r="C764" s="62" t="str">
        <f>IF($J$1="January",R756,IF($J$1="February",R757,IF($J$1="March",R758,IF($J$1="April",R759,IF($J$1="May",R760,IF($J$1="June",R761,IF($J$1="July",R762,IF($J$1="August",R763,IF($J$1="August",R763,IF($J$1="September",R764,IF($J$1="October",R765,IF($J$1="November",R766,IF($J$1="December",R767)))))))))))))</f>
        <v/>
      </c>
      <c r="D764" s="53"/>
      <c r="E764" s="53"/>
      <c r="F764" s="71" t="s">
        <v>73</v>
      </c>
      <c r="G764" s="187">
        <f>IF($J$1="January",Y756,IF($J$1="February",Y757,IF($J$1="March",Y758,IF($J$1="April",Y759,IF($J$1="May",Y760,IF($J$1="June",Y761,IF($J$1="July",Y762,IF($J$1="August",Y763,IF($J$1="August",Y763,IF($J$1="September",Y764,IF($J$1="October",Y765,IF($J$1="November",Y766,IF($J$1="December",Y767)))))))))))))</f>
        <v>70000</v>
      </c>
      <c r="H764" s="53"/>
      <c r="I764" s="319" t="s">
        <v>69</v>
      </c>
      <c r="J764" s="320"/>
      <c r="K764" s="80">
        <f>K762-K763</f>
        <v>30000</v>
      </c>
      <c r="L764" s="81"/>
      <c r="M764" s="53"/>
      <c r="N764" s="96"/>
      <c r="O764" s="97" t="s">
        <v>62</v>
      </c>
      <c r="P764" s="97"/>
      <c r="Q764" s="97"/>
      <c r="R764" s="97">
        <v>0</v>
      </c>
      <c r="S764" s="101"/>
      <c r="T764" s="97" t="s">
        <v>62</v>
      </c>
      <c r="U764" s="170" t="str">
        <f>IF($J$1="August","",Y763)</f>
        <v/>
      </c>
      <c r="V764" s="99"/>
      <c r="W764" s="170" t="str">
        <f t="shared" si="143"/>
        <v/>
      </c>
      <c r="X764" s="99"/>
      <c r="Y764" s="170" t="str">
        <f t="shared" si="144"/>
        <v/>
      </c>
      <c r="Z764" s="102"/>
      <c r="AA764" s="53"/>
    </row>
    <row r="765" spans="1:27" s="51" customFormat="1" ht="21" customHeight="1" x14ac:dyDescent="0.25">
      <c r="A765" s="52"/>
      <c r="B765" s="53"/>
      <c r="C765" s="53"/>
      <c r="D765" s="53"/>
      <c r="E765" s="53"/>
      <c r="F765" s="53"/>
      <c r="G765" s="53"/>
      <c r="H765" s="53"/>
      <c r="I765" s="53"/>
      <c r="J765" s="184"/>
      <c r="K765" s="184"/>
      <c r="L765" s="69"/>
      <c r="M765" s="53"/>
      <c r="N765" s="96"/>
      <c r="O765" s="97" t="s">
        <v>58</v>
      </c>
      <c r="P765" s="97"/>
      <c r="Q765" s="97"/>
      <c r="R765" s="97">
        <v>0</v>
      </c>
      <c r="S765" s="101"/>
      <c r="T765" s="97" t="s">
        <v>58</v>
      </c>
      <c r="U765" s="170" t="str">
        <f>IF($J$1="September","",Y764)</f>
        <v/>
      </c>
      <c r="V765" s="99"/>
      <c r="W765" s="170" t="str">
        <f t="shared" si="143"/>
        <v/>
      </c>
      <c r="X765" s="99"/>
      <c r="Y765" s="170" t="str">
        <f t="shared" si="144"/>
        <v/>
      </c>
      <c r="Z765" s="102"/>
      <c r="AA765" s="53"/>
    </row>
    <row r="766" spans="1:27" s="51" customFormat="1" ht="21" customHeight="1" x14ac:dyDescent="0.25">
      <c r="A766" s="52"/>
      <c r="B766" s="308" t="s">
        <v>104</v>
      </c>
      <c r="C766" s="308"/>
      <c r="D766" s="308"/>
      <c r="E766" s="308"/>
      <c r="F766" s="308"/>
      <c r="G766" s="308"/>
      <c r="H766" s="308"/>
      <c r="I766" s="308"/>
      <c r="J766" s="308"/>
      <c r="K766" s="308"/>
      <c r="L766" s="69"/>
      <c r="M766" s="53"/>
      <c r="N766" s="96"/>
      <c r="O766" s="97" t="s">
        <v>63</v>
      </c>
      <c r="P766" s="97"/>
      <c r="Q766" s="97"/>
      <c r="R766" s="97">
        <v>0</v>
      </c>
      <c r="S766" s="101"/>
      <c r="T766" s="97" t="s">
        <v>63</v>
      </c>
      <c r="U766" s="170" t="str">
        <f>IF($J$1="October","",Y765)</f>
        <v/>
      </c>
      <c r="V766" s="99"/>
      <c r="W766" s="170" t="str">
        <f t="shared" si="143"/>
        <v/>
      </c>
      <c r="X766" s="99"/>
      <c r="Y766" s="170" t="str">
        <f t="shared" si="144"/>
        <v/>
      </c>
      <c r="Z766" s="102"/>
      <c r="AA766" s="53"/>
    </row>
    <row r="767" spans="1:27" s="51" customFormat="1" ht="21" customHeight="1" x14ac:dyDescent="0.25">
      <c r="A767" s="52"/>
      <c r="B767" s="308"/>
      <c r="C767" s="308"/>
      <c r="D767" s="308"/>
      <c r="E767" s="308"/>
      <c r="F767" s="308"/>
      <c r="G767" s="308"/>
      <c r="H767" s="308"/>
      <c r="I767" s="308"/>
      <c r="J767" s="308"/>
      <c r="K767" s="308"/>
      <c r="L767" s="69"/>
      <c r="M767" s="53"/>
      <c r="N767" s="96"/>
      <c r="O767" s="97" t="s">
        <v>64</v>
      </c>
      <c r="P767" s="97"/>
      <c r="Q767" s="97"/>
      <c r="R767" s="97">
        <v>0</v>
      </c>
      <c r="S767" s="101"/>
      <c r="T767" s="97" t="s">
        <v>64</v>
      </c>
      <c r="U767" s="170" t="str">
        <f>IF($J$1="November","",Y766)</f>
        <v/>
      </c>
      <c r="V767" s="99"/>
      <c r="W767" s="170" t="str">
        <f t="shared" si="143"/>
        <v/>
      </c>
      <c r="X767" s="99"/>
      <c r="Y767" s="170" t="str">
        <f t="shared" si="144"/>
        <v/>
      </c>
      <c r="Z767" s="102"/>
      <c r="AA767" s="53"/>
    </row>
    <row r="768" spans="1:27" s="51" customFormat="1" ht="21" customHeight="1" thickBot="1" x14ac:dyDescent="0.3">
      <c r="A768" s="82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4"/>
      <c r="N768" s="103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5"/>
    </row>
    <row r="769" spans="1:27" s="53" customFormat="1" ht="21" hidden="1" customHeight="1" thickBot="1" x14ac:dyDescent="0.3"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</row>
    <row r="770" spans="1:27" s="51" customFormat="1" ht="21" hidden="1" customHeight="1" x14ac:dyDescent="0.25">
      <c r="A770" s="327" t="s">
        <v>46</v>
      </c>
      <c r="B770" s="328"/>
      <c r="C770" s="328"/>
      <c r="D770" s="328"/>
      <c r="E770" s="328"/>
      <c r="F770" s="328"/>
      <c r="G770" s="328"/>
      <c r="H770" s="328"/>
      <c r="I770" s="328"/>
      <c r="J770" s="328"/>
      <c r="K770" s="328"/>
      <c r="L770" s="329"/>
      <c r="M770" s="50"/>
      <c r="N770" s="89"/>
      <c r="O770" s="309" t="s">
        <v>48</v>
      </c>
      <c r="P770" s="310"/>
      <c r="Q770" s="310"/>
      <c r="R770" s="311"/>
      <c r="S770" s="90"/>
      <c r="T770" s="309" t="s">
        <v>49</v>
      </c>
      <c r="U770" s="310"/>
      <c r="V770" s="310"/>
      <c r="W770" s="310"/>
      <c r="X770" s="310"/>
      <c r="Y770" s="311"/>
      <c r="Z770" s="91"/>
      <c r="AA770" s="50"/>
    </row>
    <row r="771" spans="1:27" s="51" customFormat="1" ht="21" hidden="1" customHeight="1" x14ac:dyDescent="0.25">
      <c r="A771" s="52"/>
      <c r="B771" s="53"/>
      <c r="C771" s="312" t="s">
        <v>102</v>
      </c>
      <c r="D771" s="312"/>
      <c r="E771" s="312"/>
      <c r="F771" s="312"/>
      <c r="G771" s="54" t="str">
        <f>$J$1</f>
        <v>March</v>
      </c>
      <c r="H771" s="313">
        <f>$K$1</f>
        <v>2020</v>
      </c>
      <c r="I771" s="313"/>
      <c r="J771" s="53"/>
      <c r="K771" s="55"/>
      <c r="L771" s="56"/>
      <c r="M771" s="55"/>
      <c r="N771" s="92"/>
      <c r="O771" s="93" t="s">
        <v>59</v>
      </c>
      <c r="P771" s="93" t="s">
        <v>6</v>
      </c>
      <c r="Q771" s="93" t="s">
        <v>5</v>
      </c>
      <c r="R771" s="93" t="s">
        <v>60</v>
      </c>
      <c r="S771" s="94"/>
      <c r="T771" s="93" t="s">
        <v>59</v>
      </c>
      <c r="U771" s="93" t="s">
        <v>61</v>
      </c>
      <c r="V771" s="93" t="s">
        <v>23</v>
      </c>
      <c r="W771" s="93" t="s">
        <v>22</v>
      </c>
      <c r="X771" s="93" t="s">
        <v>24</v>
      </c>
      <c r="Y771" s="93" t="s">
        <v>65</v>
      </c>
      <c r="Z771" s="95"/>
      <c r="AA771" s="55"/>
    </row>
    <row r="772" spans="1:27" s="51" customFormat="1" ht="21" hidden="1" customHeight="1" x14ac:dyDescent="0.25">
      <c r="A772" s="52"/>
      <c r="B772" s="53"/>
      <c r="C772" s="53"/>
      <c r="D772" s="58"/>
      <c r="E772" s="58"/>
      <c r="F772" s="58"/>
      <c r="G772" s="58"/>
      <c r="H772" s="58"/>
      <c r="I772" s="53"/>
      <c r="J772" s="59" t="s">
        <v>1</v>
      </c>
      <c r="K772" s="60"/>
      <c r="L772" s="61"/>
      <c r="M772" s="53"/>
      <c r="N772" s="96"/>
      <c r="O772" s="97" t="s">
        <v>51</v>
      </c>
      <c r="P772" s="97"/>
      <c r="Q772" s="97"/>
      <c r="R772" s="97">
        <f>15-Q772</f>
        <v>15</v>
      </c>
      <c r="S772" s="98"/>
      <c r="T772" s="97" t="s">
        <v>51</v>
      </c>
      <c r="U772" s="99"/>
      <c r="V772" s="99"/>
      <c r="W772" s="99">
        <f>V772+U772</f>
        <v>0</v>
      </c>
      <c r="X772" s="99"/>
      <c r="Y772" s="99">
        <f>W772-X772</f>
        <v>0</v>
      </c>
      <c r="Z772" s="95"/>
      <c r="AA772" s="53"/>
    </row>
    <row r="773" spans="1:27" s="51" customFormat="1" ht="21" hidden="1" customHeight="1" x14ac:dyDescent="0.25">
      <c r="A773" s="52"/>
      <c r="B773" s="53" t="s">
        <v>0</v>
      </c>
      <c r="C773" s="63"/>
      <c r="D773" s="53"/>
      <c r="E773" s="53"/>
      <c r="F773" s="53"/>
      <c r="G773" s="53"/>
      <c r="H773" s="64"/>
      <c r="I773" s="58"/>
      <c r="J773" s="53"/>
      <c r="K773" s="53"/>
      <c r="L773" s="65"/>
      <c r="M773" s="50"/>
      <c r="N773" s="100"/>
      <c r="O773" s="97" t="s">
        <v>77</v>
      </c>
      <c r="P773" s="97"/>
      <c r="Q773" s="97"/>
      <c r="R773" s="97" t="str">
        <f>IF(Q773="","",R772-Q773)</f>
        <v/>
      </c>
      <c r="S773" s="101"/>
      <c r="T773" s="97" t="s">
        <v>77</v>
      </c>
      <c r="U773" s="170">
        <f>Y772</f>
        <v>0</v>
      </c>
      <c r="V773" s="99"/>
      <c r="W773" s="170">
        <f>IF(U773="","",U773+V773)</f>
        <v>0</v>
      </c>
      <c r="X773" s="99"/>
      <c r="Y773" s="170">
        <f>IF(W773="","",W773-X773)</f>
        <v>0</v>
      </c>
      <c r="Z773" s="102"/>
      <c r="AA773" s="50"/>
    </row>
    <row r="774" spans="1:27" s="51" customFormat="1" ht="21" hidden="1" customHeight="1" x14ac:dyDescent="0.25">
      <c r="A774" s="52"/>
      <c r="B774" s="67" t="s">
        <v>47</v>
      </c>
      <c r="C774" s="85"/>
      <c r="D774" s="53"/>
      <c r="E774" s="53"/>
      <c r="F774" s="314" t="s">
        <v>49</v>
      </c>
      <c r="G774" s="314"/>
      <c r="H774" s="53"/>
      <c r="I774" s="314" t="s">
        <v>50</v>
      </c>
      <c r="J774" s="314"/>
      <c r="K774" s="314"/>
      <c r="L774" s="69"/>
      <c r="M774" s="53"/>
      <c r="N774" s="96"/>
      <c r="O774" s="97" t="s">
        <v>52</v>
      </c>
      <c r="P774" s="97"/>
      <c r="Q774" s="97"/>
      <c r="R774" s="97" t="str">
        <f t="shared" ref="R774:R783" si="145">IF(Q774="","",R773-Q774)</f>
        <v/>
      </c>
      <c r="S774" s="101"/>
      <c r="T774" s="97" t="s">
        <v>52</v>
      </c>
      <c r="U774" s="170">
        <f>IF($J$1="April",Y773,Y773)</f>
        <v>0</v>
      </c>
      <c r="V774" s="99"/>
      <c r="W774" s="170">
        <f t="shared" ref="W774:W783" si="146">IF(U774="","",U774+V774)</f>
        <v>0</v>
      </c>
      <c r="X774" s="99"/>
      <c r="Y774" s="170">
        <f t="shared" ref="Y774:Y783" si="147">IF(W774="","",W774-X774)</f>
        <v>0</v>
      </c>
      <c r="Z774" s="102"/>
      <c r="AA774" s="53"/>
    </row>
    <row r="775" spans="1:27" s="51" customFormat="1" ht="21" hidden="1" customHeight="1" x14ac:dyDescent="0.25">
      <c r="A775" s="52"/>
      <c r="B775" s="53"/>
      <c r="C775" s="53"/>
      <c r="D775" s="53"/>
      <c r="E775" s="53"/>
      <c r="F775" s="53"/>
      <c r="G775" s="53"/>
      <c r="H775" s="70"/>
      <c r="L775" s="57"/>
      <c r="M775" s="53"/>
      <c r="N775" s="96"/>
      <c r="O775" s="97" t="s">
        <v>53</v>
      </c>
      <c r="P775" s="97"/>
      <c r="Q775" s="97"/>
      <c r="R775" s="97" t="str">
        <f t="shared" si="145"/>
        <v/>
      </c>
      <c r="S775" s="101"/>
      <c r="T775" s="97" t="s">
        <v>53</v>
      </c>
      <c r="U775" s="170">
        <f>IF($J$1="April",Y774,Y774)</f>
        <v>0</v>
      </c>
      <c r="V775" s="99"/>
      <c r="W775" s="170">
        <f t="shared" si="146"/>
        <v>0</v>
      </c>
      <c r="X775" s="99"/>
      <c r="Y775" s="170">
        <f t="shared" si="147"/>
        <v>0</v>
      </c>
      <c r="Z775" s="102"/>
      <c r="AA775" s="53"/>
    </row>
    <row r="776" spans="1:27" s="51" customFormat="1" ht="21" hidden="1" customHeight="1" x14ac:dyDescent="0.25">
      <c r="A776" s="52"/>
      <c r="B776" s="315" t="s">
        <v>48</v>
      </c>
      <c r="C776" s="316"/>
      <c r="D776" s="53"/>
      <c r="E776" s="53"/>
      <c r="F776" s="71" t="s">
        <v>70</v>
      </c>
      <c r="G776" s="66">
        <f>IF($J$1="January",U772,IF($J$1="February",U773,IF($J$1="March",U774,IF($J$1="April",U775,IF($J$1="May",U776,IF($J$1="June",U777,IF($J$1="July",U778,IF($J$1="August",U779,IF($J$1="August",U779,IF($J$1="September",U780,IF($J$1="October",U781,IF($J$1="November",U782,IF($J$1="December",U783)))))))))))))</f>
        <v>0</v>
      </c>
      <c r="H776" s="70"/>
      <c r="I776" s="72"/>
      <c r="J776" s="73" t="s">
        <v>67</v>
      </c>
      <c r="K776" s="74">
        <f>K772/$K$2*I776</f>
        <v>0</v>
      </c>
      <c r="L776" s="75"/>
      <c r="M776" s="53"/>
      <c r="N776" s="96"/>
      <c r="O776" s="97" t="s">
        <v>54</v>
      </c>
      <c r="P776" s="97"/>
      <c r="Q776" s="97"/>
      <c r="R776" s="97" t="str">
        <f t="shared" si="145"/>
        <v/>
      </c>
      <c r="S776" s="101"/>
      <c r="T776" s="97" t="s">
        <v>54</v>
      </c>
      <c r="U776" s="170">
        <f>IF($J$1="May",Y775,Y775)</f>
        <v>0</v>
      </c>
      <c r="V776" s="99"/>
      <c r="W776" s="170">
        <f t="shared" si="146"/>
        <v>0</v>
      </c>
      <c r="X776" s="99"/>
      <c r="Y776" s="170">
        <f t="shared" si="147"/>
        <v>0</v>
      </c>
      <c r="Z776" s="102"/>
      <c r="AA776" s="53"/>
    </row>
    <row r="777" spans="1:27" s="51" customFormat="1" ht="21" hidden="1" customHeight="1" x14ac:dyDescent="0.25">
      <c r="A777" s="52"/>
      <c r="B777" s="62"/>
      <c r="C777" s="62"/>
      <c r="D777" s="53"/>
      <c r="E777" s="53"/>
      <c r="F777" s="71" t="s">
        <v>23</v>
      </c>
      <c r="G777" s="66">
        <f>IF($J$1="January",V772,IF($J$1="February",V773,IF($J$1="March",V774,IF($J$1="April",V775,IF($J$1="May",V776,IF($J$1="June",V777,IF($J$1="July",V778,IF($J$1="August",V779,IF($J$1="August",V779,IF($J$1="September",V780,IF($J$1="October",V781,IF($J$1="November",V782,IF($J$1="December",V783)))))))))))))</f>
        <v>0</v>
      </c>
      <c r="H777" s="70"/>
      <c r="I777" s="72"/>
      <c r="J777" s="73" t="s">
        <v>68</v>
      </c>
      <c r="K777" s="76"/>
      <c r="L777" s="77"/>
      <c r="M777" s="53"/>
      <c r="N777" s="96"/>
      <c r="O777" s="97" t="s">
        <v>55</v>
      </c>
      <c r="P777" s="97"/>
      <c r="Q777" s="97"/>
      <c r="R777" s="97" t="str">
        <f t="shared" si="145"/>
        <v/>
      </c>
      <c r="S777" s="101"/>
      <c r="T777" s="97" t="s">
        <v>55</v>
      </c>
      <c r="U777" s="170">
        <f>IF($J$1="May",Y776,Y776)</f>
        <v>0</v>
      </c>
      <c r="V777" s="99"/>
      <c r="W777" s="170">
        <f t="shared" si="146"/>
        <v>0</v>
      </c>
      <c r="X777" s="99"/>
      <c r="Y777" s="170">
        <f t="shared" si="147"/>
        <v>0</v>
      </c>
      <c r="Z777" s="102"/>
      <c r="AA777" s="53"/>
    </row>
    <row r="778" spans="1:27" s="51" customFormat="1" ht="21" hidden="1" customHeight="1" x14ac:dyDescent="0.25">
      <c r="A778" s="52"/>
      <c r="B778" s="71" t="s">
        <v>6</v>
      </c>
      <c r="C778" s="62">
        <f>IF($J$1="January",P772,IF($J$1="February",P773,IF($J$1="March",P774,IF($J$1="April",P775,IF($J$1="May",P776,IF($J$1="June",P777,IF($J$1="July",P778,IF($J$1="August",P779,IF($J$1="August",P779,IF($J$1="September",P780,IF($J$1="October",P781,IF($J$1="November",P782,IF($J$1="December",P783)))))))))))))</f>
        <v>0</v>
      </c>
      <c r="D778" s="53"/>
      <c r="E778" s="53"/>
      <c r="F778" s="71" t="s">
        <v>71</v>
      </c>
      <c r="G778" s="66">
        <f>IF($J$1="January",W772,IF($J$1="February",W773,IF($J$1="March",W774,IF($J$1="April",W775,IF($J$1="May",W776,IF($J$1="June",W777,IF($J$1="July",W778,IF($J$1="August",W779,IF($J$1="August",W779,IF($J$1="September",W780,IF($J$1="October",W781,IF($J$1="November",W782,IF($J$1="December",W783)))))))))))))</f>
        <v>0</v>
      </c>
      <c r="H778" s="70"/>
      <c r="I778" s="317" t="s">
        <v>75</v>
      </c>
      <c r="J778" s="318"/>
      <c r="K778" s="76">
        <f>K776+K777</f>
        <v>0</v>
      </c>
      <c r="L778" s="77"/>
      <c r="M778" s="53"/>
      <c r="N778" s="96"/>
      <c r="O778" s="97" t="s">
        <v>56</v>
      </c>
      <c r="P778" s="97"/>
      <c r="Q778" s="97"/>
      <c r="R778" s="97" t="str">
        <f t="shared" si="145"/>
        <v/>
      </c>
      <c r="S778" s="101"/>
      <c r="T778" s="97" t="s">
        <v>56</v>
      </c>
      <c r="U778" s="170">
        <f>IF($J$1="May",Y777,Y777)</f>
        <v>0</v>
      </c>
      <c r="V778" s="99"/>
      <c r="W778" s="170">
        <f t="shared" si="146"/>
        <v>0</v>
      </c>
      <c r="X778" s="99"/>
      <c r="Y778" s="170">
        <f t="shared" si="147"/>
        <v>0</v>
      </c>
      <c r="Z778" s="102"/>
      <c r="AA778" s="53"/>
    </row>
    <row r="779" spans="1:27" s="51" customFormat="1" ht="21" hidden="1" customHeight="1" x14ac:dyDescent="0.25">
      <c r="A779" s="52"/>
      <c r="B779" s="71" t="s">
        <v>5</v>
      </c>
      <c r="C779" s="62">
        <f>IF($J$1="January",Q772,IF($J$1="February",Q773,IF($J$1="March",Q774,IF($J$1="April",Q775,IF($J$1="May",Q776,IF($J$1="June",Q777,IF($J$1="July",Q778,IF($J$1="August",Q779,IF($J$1="August",Q779,IF($J$1="September",Q780,IF($J$1="October",Q781,IF($J$1="November",Q782,IF($J$1="December",Q783)))))))))))))</f>
        <v>0</v>
      </c>
      <c r="D779" s="53"/>
      <c r="E779" s="53"/>
      <c r="F779" s="71" t="s">
        <v>24</v>
      </c>
      <c r="G779" s="66">
        <f>IF($J$1="January",X772,IF($J$1="February",X773,IF($J$1="March",X774,IF($J$1="April",X775,IF($J$1="May",X776,IF($J$1="June",X777,IF($J$1="July",X778,IF($J$1="August",X779,IF($J$1="August",X779,IF($J$1="September",X780,IF($J$1="October",X781,IF($J$1="November",X782,IF($J$1="December",X783)))))))))))))</f>
        <v>0</v>
      </c>
      <c r="H779" s="70"/>
      <c r="I779" s="317" t="s">
        <v>76</v>
      </c>
      <c r="J779" s="318"/>
      <c r="K779" s="66">
        <f>G779</f>
        <v>0</v>
      </c>
      <c r="L779" s="78"/>
      <c r="M779" s="53"/>
      <c r="N779" s="96"/>
      <c r="O779" s="97" t="s">
        <v>57</v>
      </c>
      <c r="P779" s="97"/>
      <c r="Q779" s="97"/>
      <c r="R779" s="97" t="str">
        <f t="shared" si="145"/>
        <v/>
      </c>
      <c r="S779" s="101"/>
      <c r="T779" s="97" t="s">
        <v>57</v>
      </c>
      <c r="U779" s="170" t="str">
        <f>IF($J$1="September",Y778,"")</f>
        <v/>
      </c>
      <c r="V779" s="99"/>
      <c r="W779" s="170" t="str">
        <f t="shared" si="146"/>
        <v/>
      </c>
      <c r="X779" s="99"/>
      <c r="Y779" s="170" t="str">
        <f t="shared" si="147"/>
        <v/>
      </c>
      <c r="Z779" s="102"/>
      <c r="AA779" s="53"/>
    </row>
    <row r="780" spans="1:27" s="51" customFormat="1" ht="21" hidden="1" customHeight="1" x14ac:dyDescent="0.25">
      <c r="A780" s="52"/>
      <c r="B780" s="79" t="s">
        <v>74</v>
      </c>
      <c r="C780" s="62" t="str">
        <f>IF($J$1="January",R772,IF($J$1="February",R773,IF($J$1="March",R774,IF($J$1="April",R775,IF($J$1="May",R776,IF($J$1="June",R777,IF($J$1="July",R778,IF($J$1="August",R779,IF($J$1="August",R779,IF($J$1="September",R780,IF($J$1="October",R781,IF($J$1="November",R782,IF($J$1="December",R783)))))))))))))</f>
        <v/>
      </c>
      <c r="D780" s="53"/>
      <c r="E780" s="53"/>
      <c r="F780" s="71" t="s">
        <v>73</v>
      </c>
      <c r="G780" s="66">
        <f>IF($J$1="January",Y772,IF($J$1="February",Y773,IF($J$1="March",Y774,IF($J$1="April",Y775,IF($J$1="May",Y776,IF($J$1="June",Y777,IF($J$1="July",Y778,IF($J$1="August",Y779,IF($J$1="August",Y779,IF($J$1="September",Y780,IF($J$1="October",Y781,IF($J$1="November",Y782,IF($J$1="December",Y783)))))))))))))</f>
        <v>0</v>
      </c>
      <c r="H780" s="53"/>
      <c r="I780" s="319" t="s">
        <v>69</v>
      </c>
      <c r="J780" s="320"/>
      <c r="K780" s="80">
        <f>K778-K779</f>
        <v>0</v>
      </c>
      <c r="L780" s="81"/>
      <c r="M780" s="53"/>
      <c r="N780" s="96"/>
      <c r="O780" s="97" t="s">
        <v>62</v>
      </c>
      <c r="P780" s="97"/>
      <c r="Q780" s="97"/>
      <c r="R780" s="97" t="str">
        <f t="shared" si="145"/>
        <v/>
      </c>
      <c r="S780" s="101"/>
      <c r="T780" s="97" t="s">
        <v>62</v>
      </c>
      <c r="U780" s="170" t="str">
        <f>IF($J$1="September",Y779,"")</f>
        <v/>
      </c>
      <c r="V780" s="99"/>
      <c r="W780" s="170" t="str">
        <f t="shared" si="146"/>
        <v/>
      </c>
      <c r="X780" s="99"/>
      <c r="Y780" s="170" t="str">
        <f t="shared" si="147"/>
        <v/>
      </c>
      <c r="Z780" s="102"/>
      <c r="AA780" s="53"/>
    </row>
    <row r="781" spans="1:27" s="51" customFormat="1" ht="21" hidden="1" customHeight="1" x14ac:dyDescent="0.25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69"/>
      <c r="M781" s="53"/>
      <c r="N781" s="96"/>
      <c r="O781" s="97" t="s">
        <v>58</v>
      </c>
      <c r="P781" s="97"/>
      <c r="Q781" s="97"/>
      <c r="R781" s="97" t="str">
        <f t="shared" si="145"/>
        <v/>
      </c>
      <c r="S781" s="101"/>
      <c r="T781" s="97" t="s">
        <v>58</v>
      </c>
      <c r="U781" s="170" t="str">
        <f>IF($J$1="October",Y780,"")</f>
        <v/>
      </c>
      <c r="V781" s="99"/>
      <c r="W781" s="170" t="str">
        <f t="shared" si="146"/>
        <v/>
      </c>
      <c r="X781" s="99"/>
      <c r="Y781" s="170" t="str">
        <f t="shared" si="147"/>
        <v/>
      </c>
      <c r="Z781" s="102"/>
      <c r="AA781" s="53"/>
    </row>
    <row r="782" spans="1:27" s="51" customFormat="1" ht="21" hidden="1" customHeight="1" x14ac:dyDescent="0.25">
      <c r="A782" s="52"/>
      <c r="B782" s="308" t="s">
        <v>104</v>
      </c>
      <c r="C782" s="308"/>
      <c r="D782" s="308"/>
      <c r="E782" s="308"/>
      <c r="F782" s="308"/>
      <c r="G782" s="308"/>
      <c r="H782" s="308"/>
      <c r="I782" s="308"/>
      <c r="J782" s="308"/>
      <c r="K782" s="308"/>
      <c r="L782" s="69"/>
      <c r="M782" s="53"/>
      <c r="N782" s="96"/>
      <c r="O782" s="97" t="s">
        <v>63</v>
      </c>
      <c r="P782" s="97"/>
      <c r="Q782" s="97"/>
      <c r="R782" s="97" t="str">
        <f t="shared" si="145"/>
        <v/>
      </c>
      <c r="S782" s="101"/>
      <c r="T782" s="97" t="s">
        <v>63</v>
      </c>
      <c r="U782" s="170" t="str">
        <f>IF($J$1="November",Y781,"")</f>
        <v/>
      </c>
      <c r="V782" s="99"/>
      <c r="W782" s="170" t="str">
        <f t="shared" si="146"/>
        <v/>
      </c>
      <c r="X782" s="99"/>
      <c r="Y782" s="170" t="str">
        <f t="shared" si="147"/>
        <v/>
      </c>
      <c r="Z782" s="102"/>
      <c r="AA782" s="53"/>
    </row>
    <row r="783" spans="1:27" s="51" customFormat="1" ht="21" hidden="1" customHeight="1" x14ac:dyDescent="0.25">
      <c r="A783" s="52"/>
      <c r="B783" s="308"/>
      <c r="C783" s="308"/>
      <c r="D783" s="308"/>
      <c r="E783" s="308"/>
      <c r="F783" s="308"/>
      <c r="G783" s="308"/>
      <c r="H783" s="308"/>
      <c r="I783" s="308"/>
      <c r="J783" s="308"/>
      <c r="K783" s="308"/>
      <c r="L783" s="69"/>
      <c r="M783" s="53"/>
      <c r="N783" s="96"/>
      <c r="O783" s="97" t="s">
        <v>64</v>
      </c>
      <c r="P783" s="97"/>
      <c r="Q783" s="97"/>
      <c r="R783" s="97" t="str">
        <f t="shared" si="145"/>
        <v/>
      </c>
      <c r="S783" s="101"/>
      <c r="T783" s="97" t="s">
        <v>64</v>
      </c>
      <c r="U783" s="170" t="str">
        <f>IF($J$1="Dec",Y782,"")</f>
        <v/>
      </c>
      <c r="V783" s="99"/>
      <c r="W783" s="170" t="str">
        <f t="shared" si="146"/>
        <v/>
      </c>
      <c r="X783" s="99"/>
      <c r="Y783" s="170" t="str">
        <f t="shared" si="147"/>
        <v/>
      </c>
      <c r="Z783" s="102"/>
      <c r="AA783" s="53"/>
    </row>
    <row r="784" spans="1:27" s="51" customFormat="1" ht="21" hidden="1" customHeight="1" thickBot="1" x14ac:dyDescent="0.3">
      <c r="A784" s="82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4"/>
      <c r="N784" s="103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5"/>
    </row>
    <row r="785" spans="1:27" s="51" customFormat="1" ht="21" customHeight="1" thickBot="1" x14ac:dyDescent="0.3"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spans="1:27" s="51" customFormat="1" ht="21" customHeight="1" x14ac:dyDescent="0.25">
      <c r="A786" s="321" t="s">
        <v>46</v>
      </c>
      <c r="B786" s="322"/>
      <c r="C786" s="322"/>
      <c r="D786" s="322"/>
      <c r="E786" s="322"/>
      <c r="F786" s="322"/>
      <c r="G786" s="322"/>
      <c r="H786" s="322"/>
      <c r="I786" s="322"/>
      <c r="J786" s="322"/>
      <c r="K786" s="322"/>
      <c r="L786" s="323"/>
      <c r="M786" s="50"/>
      <c r="N786" s="89"/>
      <c r="O786" s="309" t="s">
        <v>48</v>
      </c>
      <c r="P786" s="310"/>
      <c r="Q786" s="310"/>
      <c r="R786" s="311"/>
      <c r="S786" s="90"/>
      <c r="T786" s="309" t="s">
        <v>49</v>
      </c>
      <c r="U786" s="310"/>
      <c r="V786" s="310"/>
      <c r="W786" s="310"/>
      <c r="X786" s="310"/>
      <c r="Y786" s="311"/>
      <c r="Z786" s="91"/>
      <c r="AA786" s="50"/>
    </row>
    <row r="787" spans="1:27" s="51" customFormat="1" ht="21" customHeight="1" x14ac:dyDescent="0.25">
      <c r="A787" s="52"/>
      <c r="B787" s="53"/>
      <c r="C787" s="312" t="s">
        <v>102</v>
      </c>
      <c r="D787" s="312"/>
      <c r="E787" s="312"/>
      <c r="F787" s="312"/>
      <c r="G787" s="54" t="str">
        <f>$J$1</f>
        <v>March</v>
      </c>
      <c r="H787" s="313">
        <f>$K$1</f>
        <v>2020</v>
      </c>
      <c r="I787" s="313"/>
      <c r="J787" s="53"/>
      <c r="K787" s="55"/>
      <c r="L787" s="56"/>
      <c r="M787" s="55"/>
      <c r="N787" s="92"/>
      <c r="O787" s="93" t="s">
        <v>59</v>
      </c>
      <c r="P787" s="93" t="s">
        <v>6</v>
      </c>
      <c r="Q787" s="93" t="s">
        <v>5</v>
      </c>
      <c r="R787" s="93" t="s">
        <v>60</v>
      </c>
      <c r="S787" s="94"/>
      <c r="T787" s="93" t="s">
        <v>59</v>
      </c>
      <c r="U787" s="93" t="s">
        <v>61</v>
      </c>
      <c r="V787" s="93" t="s">
        <v>23</v>
      </c>
      <c r="W787" s="93" t="s">
        <v>22</v>
      </c>
      <c r="X787" s="93" t="s">
        <v>24</v>
      </c>
      <c r="Y787" s="93" t="s">
        <v>65</v>
      </c>
      <c r="Z787" s="95"/>
      <c r="AA787" s="55"/>
    </row>
    <row r="788" spans="1:27" s="51" customFormat="1" ht="21" customHeight="1" x14ac:dyDescent="0.25">
      <c r="A788" s="52"/>
      <c r="B788" s="53"/>
      <c r="C788" s="53"/>
      <c r="D788" s="58"/>
      <c r="E788" s="58"/>
      <c r="F788" s="58"/>
      <c r="G788" s="58"/>
      <c r="H788" s="58"/>
      <c r="I788" s="53"/>
      <c r="J788" s="59" t="s">
        <v>1</v>
      </c>
      <c r="K788" s="60">
        <v>15000</v>
      </c>
      <c r="L788" s="61"/>
      <c r="M788" s="53"/>
      <c r="N788" s="96"/>
      <c r="O788" s="97" t="s">
        <v>51</v>
      </c>
      <c r="P788" s="97">
        <v>31</v>
      </c>
      <c r="Q788" s="97">
        <v>0</v>
      </c>
      <c r="R788" s="97">
        <v>0</v>
      </c>
      <c r="S788" s="98"/>
      <c r="T788" s="97" t="s">
        <v>51</v>
      </c>
      <c r="U788" s="99"/>
      <c r="V788" s="99"/>
      <c r="W788" s="99">
        <f>V788+U788</f>
        <v>0</v>
      </c>
      <c r="X788" s="99"/>
      <c r="Y788" s="99">
        <f>W788-X788</f>
        <v>0</v>
      </c>
      <c r="Z788" s="95"/>
      <c r="AA788" s="53"/>
    </row>
    <row r="789" spans="1:27" s="51" customFormat="1" ht="21" customHeight="1" x14ac:dyDescent="0.25">
      <c r="A789" s="52"/>
      <c r="B789" s="53" t="s">
        <v>0</v>
      </c>
      <c r="C789" s="63" t="s">
        <v>183</v>
      </c>
      <c r="D789" s="53"/>
      <c r="E789" s="53"/>
      <c r="F789" s="53"/>
      <c r="G789" s="53"/>
      <c r="H789" s="64"/>
      <c r="I789" s="58"/>
      <c r="J789" s="53"/>
      <c r="K789" s="53"/>
      <c r="L789" s="65"/>
      <c r="M789" s="50"/>
      <c r="N789" s="100"/>
      <c r="O789" s="97" t="s">
        <v>77</v>
      </c>
      <c r="P789" s="97"/>
      <c r="Q789" s="97"/>
      <c r="R789" s="97" t="str">
        <f>IF(Q789="","",R788-Q789)</f>
        <v/>
      </c>
      <c r="S789" s="101"/>
      <c r="T789" s="97" t="s">
        <v>77</v>
      </c>
      <c r="U789" s="170">
        <f>IF($J$1="January","",Y788)</f>
        <v>0</v>
      </c>
      <c r="V789" s="99"/>
      <c r="W789" s="170">
        <f>IF(U789="","",U789+V789)</f>
        <v>0</v>
      </c>
      <c r="X789" s="99"/>
      <c r="Y789" s="170">
        <f>IF(W789="","",W789-X789)</f>
        <v>0</v>
      </c>
      <c r="Z789" s="102"/>
      <c r="AA789" s="50"/>
    </row>
    <row r="790" spans="1:27" s="51" customFormat="1" ht="21" customHeight="1" x14ac:dyDescent="0.25">
      <c r="A790" s="52"/>
      <c r="B790" s="67" t="s">
        <v>47</v>
      </c>
      <c r="C790" s="68"/>
      <c r="D790" s="53"/>
      <c r="E790" s="53"/>
      <c r="F790" s="314" t="s">
        <v>49</v>
      </c>
      <c r="G790" s="314"/>
      <c r="H790" s="53"/>
      <c r="I790" s="314" t="s">
        <v>50</v>
      </c>
      <c r="J790" s="314"/>
      <c r="K790" s="314"/>
      <c r="L790" s="69"/>
      <c r="M790" s="53"/>
      <c r="N790" s="96"/>
      <c r="O790" s="97" t="s">
        <v>52</v>
      </c>
      <c r="P790" s="97"/>
      <c r="Q790" s="97"/>
      <c r="R790" s="97" t="str">
        <f t="shared" ref="R790:R797" si="148">IF(Q790="","",R789-Q790)</f>
        <v/>
      </c>
      <c r="S790" s="101"/>
      <c r="T790" s="97" t="s">
        <v>52</v>
      </c>
      <c r="U790" s="170">
        <f>IF($J$1="February","",Y789)</f>
        <v>0</v>
      </c>
      <c r="V790" s="99"/>
      <c r="W790" s="170">
        <f t="shared" ref="W790:W799" si="149">IF(U790="","",U790+V790)</f>
        <v>0</v>
      </c>
      <c r="X790" s="99"/>
      <c r="Y790" s="170">
        <f t="shared" ref="Y790:Y799" si="150">IF(W790="","",W790-X790)</f>
        <v>0</v>
      </c>
      <c r="Z790" s="102"/>
      <c r="AA790" s="53"/>
    </row>
    <row r="791" spans="1:27" s="51" customFormat="1" ht="21" customHeight="1" x14ac:dyDescent="0.25">
      <c r="A791" s="52"/>
      <c r="B791" s="53"/>
      <c r="C791" s="53"/>
      <c r="D791" s="53"/>
      <c r="E791" s="53"/>
      <c r="F791" s="53"/>
      <c r="G791" s="53"/>
      <c r="H791" s="70"/>
      <c r="L791" s="57"/>
      <c r="M791" s="53"/>
      <c r="N791" s="96"/>
      <c r="O791" s="97" t="s">
        <v>53</v>
      </c>
      <c r="P791" s="97"/>
      <c r="Q791" s="97"/>
      <c r="R791" s="97">
        <v>0</v>
      </c>
      <c r="S791" s="101"/>
      <c r="T791" s="97" t="s">
        <v>53</v>
      </c>
      <c r="U791" s="170" t="str">
        <f>IF($J$1="March","",Y790)</f>
        <v/>
      </c>
      <c r="V791" s="99"/>
      <c r="W791" s="170" t="str">
        <f t="shared" si="149"/>
        <v/>
      </c>
      <c r="X791" s="99"/>
      <c r="Y791" s="170" t="str">
        <f t="shared" si="150"/>
        <v/>
      </c>
      <c r="Z791" s="102"/>
      <c r="AA791" s="53"/>
    </row>
    <row r="792" spans="1:27" s="51" customFormat="1" ht="21" customHeight="1" x14ac:dyDescent="0.25">
      <c r="A792" s="52"/>
      <c r="B792" s="315" t="s">
        <v>48</v>
      </c>
      <c r="C792" s="316"/>
      <c r="D792" s="53"/>
      <c r="E792" s="53"/>
      <c r="F792" s="71" t="s">
        <v>70</v>
      </c>
      <c r="G792" s="66">
        <f>IF($J$1="January",U788,IF($J$1="February",U789,IF($J$1="March",U790,IF($J$1="April",U791,IF($J$1="May",U792,IF($J$1="June",U793,IF($J$1="July",U794,IF($J$1="August",U795,IF($J$1="August",U795,IF($J$1="September",U796,IF($J$1="October",U797,IF($J$1="November",U798,IF($J$1="December",U799)))))))))))))</f>
        <v>0</v>
      </c>
      <c r="H792" s="70"/>
      <c r="I792" s="72">
        <f>IF(C796&gt;0,$K$2,C794)</f>
        <v>31</v>
      </c>
      <c r="J792" s="73" t="s">
        <v>67</v>
      </c>
      <c r="K792" s="74">
        <f>K788/$K$2*I792</f>
        <v>15000</v>
      </c>
      <c r="L792" s="75"/>
      <c r="M792" s="53"/>
      <c r="N792" s="96"/>
      <c r="O792" s="97" t="s">
        <v>54</v>
      </c>
      <c r="P792" s="97"/>
      <c r="Q792" s="97"/>
      <c r="R792" s="97">
        <v>0</v>
      </c>
      <c r="S792" s="101"/>
      <c r="T792" s="97" t="s">
        <v>54</v>
      </c>
      <c r="U792" s="170" t="str">
        <f>IF($J$1="April","",Y791)</f>
        <v/>
      </c>
      <c r="V792" s="99"/>
      <c r="W792" s="170" t="str">
        <f t="shared" si="149"/>
        <v/>
      </c>
      <c r="X792" s="99"/>
      <c r="Y792" s="170" t="str">
        <f t="shared" si="150"/>
        <v/>
      </c>
      <c r="Z792" s="102"/>
      <c r="AA792" s="53"/>
    </row>
    <row r="793" spans="1:27" s="51" customFormat="1" ht="21" customHeight="1" x14ac:dyDescent="0.25">
      <c r="A793" s="52"/>
      <c r="B793" s="62"/>
      <c r="C793" s="62"/>
      <c r="D793" s="53"/>
      <c r="E793" s="53"/>
      <c r="F793" s="71" t="s">
        <v>23</v>
      </c>
      <c r="G793" s="66">
        <f>IF($J$1="January",V788,IF($J$1="February",V789,IF($J$1="March",V790,IF($J$1="April",V791,IF($J$1="May",V792,IF($J$1="June",V793,IF($J$1="July",V794,IF($J$1="August",V795,IF($J$1="August",V795,IF($J$1="September",V796,IF($J$1="October",V797,IF($J$1="November",V798,IF($J$1="December",V799)))))))))))))</f>
        <v>0</v>
      </c>
      <c r="H793" s="70"/>
      <c r="I793" s="115"/>
      <c r="J793" s="73" t="s">
        <v>68</v>
      </c>
      <c r="K793" s="76">
        <f>K788/$K$2/8*I793</f>
        <v>0</v>
      </c>
      <c r="L793" s="77"/>
      <c r="M793" s="53"/>
      <c r="N793" s="96"/>
      <c r="O793" s="97" t="s">
        <v>55</v>
      </c>
      <c r="P793" s="97"/>
      <c r="Q793" s="97"/>
      <c r="R793" s="97" t="str">
        <f t="shared" si="148"/>
        <v/>
      </c>
      <c r="S793" s="101"/>
      <c r="T793" s="97" t="s">
        <v>55</v>
      </c>
      <c r="U793" s="170" t="str">
        <f>IF($J$1="May","",Y792)</f>
        <v/>
      </c>
      <c r="V793" s="99"/>
      <c r="W793" s="170" t="str">
        <f t="shared" si="149"/>
        <v/>
      </c>
      <c r="X793" s="99"/>
      <c r="Y793" s="170" t="str">
        <f t="shared" si="150"/>
        <v/>
      </c>
      <c r="Z793" s="102"/>
      <c r="AA793" s="53"/>
    </row>
    <row r="794" spans="1:27" s="51" customFormat="1" ht="21" customHeight="1" x14ac:dyDescent="0.25">
      <c r="A794" s="52"/>
      <c r="B794" s="71" t="s">
        <v>6</v>
      </c>
      <c r="C794" s="62">
        <f>IF($J$1="January",P788,IF($J$1="February",P789,IF($J$1="March",P790,IF($J$1="April",P791,IF($J$1="May",P792,IF($J$1="June",P793,IF($J$1="July",P794,IF($J$1="August",P795,IF($J$1="August",P795,IF($J$1="September",P796,IF($J$1="October",P797,IF($J$1="November",P798,IF($J$1="December",P799)))))))))))))</f>
        <v>0</v>
      </c>
      <c r="D794" s="53"/>
      <c r="E794" s="53"/>
      <c r="F794" s="71" t="s">
        <v>71</v>
      </c>
      <c r="G794" s="66">
        <f>IF($J$1="January",W788,IF($J$1="February",W789,IF($J$1="March",W790,IF($J$1="April",W791,IF($J$1="May",W792,IF($J$1="June",W793,IF($J$1="July",W794,IF($J$1="August",W795,IF($J$1="August",W795,IF($J$1="September",W796,IF($J$1="October",W797,IF($J$1="November",W798,IF($J$1="December",W799)))))))))))))</f>
        <v>0</v>
      </c>
      <c r="H794" s="70"/>
      <c r="I794" s="317" t="s">
        <v>75</v>
      </c>
      <c r="J794" s="318"/>
      <c r="K794" s="76">
        <f>K792+K793</f>
        <v>15000</v>
      </c>
      <c r="L794" s="77"/>
      <c r="M794" s="53"/>
      <c r="N794" s="96"/>
      <c r="O794" s="97" t="s">
        <v>56</v>
      </c>
      <c r="P794" s="97"/>
      <c r="Q794" s="97"/>
      <c r="R794" s="97">
        <v>0</v>
      </c>
      <c r="S794" s="101"/>
      <c r="T794" s="97" t="s">
        <v>56</v>
      </c>
      <c r="U794" s="170" t="str">
        <f>IF($J$1="June","",Y793)</f>
        <v/>
      </c>
      <c r="V794" s="99"/>
      <c r="W794" s="170" t="str">
        <f t="shared" si="149"/>
        <v/>
      </c>
      <c r="X794" s="99"/>
      <c r="Y794" s="170" t="str">
        <f t="shared" si="150"/>
        <v/>
      </c>
      <c r="Z794" s="102"/>
      <c r="AA794" s="53"/>
    </row>
    <row r="795" spans="1:27" s="51" customFormat="1" ht="21" customHeight="1" x14ac:dyDescent="0.25">
      <c r="A795" s="52"/>
      <c r="B795" s="71" t="s">
        <v>5</v>
      </c>
      <c r="C795" s="62">
        <f>IF($J$1="January",Q788,IF($J$1="February",Q789,IF($J$1="March",Q790,IF($J$1="April",Q791,IF($J$1="May",Q792,IF($J$1="June",Q793,IF($J$1="July",Q794,IF($J$1="August",Q795,IF($J$1="August",Q795,IF($J$1="September",Q796,IF($J$1="October",Q797,IF($J$1="November",Q798,IF($J$1="December",Q799)))))))))))))</f>
        <v>0</v>
      </c>
      <c r="D795" s="53"/>
      <c r="E795" s="53"/>
      <c r="F795" s="71" t="s">
        <v>24</v>
      </c>
      <c r="G795" s="66">
        <f>IF($J$1="January",X788,IF($J$1="February",X789,IF($J$1="March",X790,IF($J$1="April",X791,IF($J$1="May",X792,IF($J$1="June",X793,IF($J$1="July",X794,IF($J$1="August",X795,IF($J$1="August",X795,IF($J$1="September",X796,IF($J$1="October",X797,IF($J$1="November",X798,IF($J$1="December",X799)))))))))))))</f>
        <v>0</v>
      </c>
      <c r="H795" s="70"/>
      <c r="I795" s="317" t="s">
        <v>76</v>
      </c>
      <c r="J795" s="318"/>
      <c r="K795" s="66">
        <f>G795</f>
        <v>0</v>
      </c>
      <c r="L795" s="78"/>
      <c r="M795" s="53"/>
      <c r="N795" s="96"/>
      <c r="O795" s="97" t="s">
        <v>57</v>
      </c>
      <c r="P795" s="97"/>
      <c r="Q795" s="97"/>
      <c r="R795" s="97" t="str">
        <f t="shared" si="148"/>
        <v/>
      </c>
      <c r="S795" s="101"/>
      <c r="T795" s="97" t="s">
        <v>57</v>
      </c>
      <c r="U795" s="170" t="str">
        <f>IF($J$1="July","",Y794)</f>
        <v/>
      </c>
      <c r="V795" s="99"/>
      <c r="W795" s="170" t="str">
        <f t="shared" si="149"/>
        <v/>
      </c>
      <c r="X795" s="99"/>
      <c r="Y795" s="170" t="str">
        <f t="shared" si="150"/>
        <v/>
      </c>
      <c r="Z795" s="102"/>
      <c r="AA795" s="53"/>
    </row>
    <row r="796" spans="1:27" s="51" customFormat="1" ht="21" customHeight="1" x14ac:dyDescent="0.25">
      <c r="A796" s="52"/>
      <c r="B796" s="79" t="s">
        <v>74</v>
      </c>
      <c r="C796" s="62" t="str">
        <f>IF($J$1="January",R788,IF($J$1="February",R789,IF($J$1="March",R790,IF($J$1="April",R791,IF($J$1="May",R792,IF($J$1="June",R793,IF($J$1="July",R794,IF($J$1="August",R795,IF($J$1="August",R795,IF($J$1="September",R796,IF($J$1="October",R797,IF($J$1="November",R798,IF($J$1="December",R799)))))))))))))</f>
        <v/>
      </c>
      <c r="D796" s="53"/>
      <c r="E796" s="53"/>
      <c r="F796" s="71" t="s">
        <v>73</v>
      </c>
      <c r="G796" s="66">
        <f>IF($J$1="January",Y788,IF($J$1="February",Y789,IF($J$1="March",Y790,IF($J$1="April",Y791,IF($J$1="May",Y792,IF($J$1="June",Y793,IF($J$1="July",Y794,IF($J$1="August",Y795,IF($J$1="August",Y795,IF($J$1="September",Y796,IF($J$1="October",Y797,IF($J$1="November",Y798,IF($J$1="December",Y799)))))))))))))</f>
        <v>0</v>
      </c>
      <c r="H796" s="53"/>
      <c r="I796" s="319" t="s">
        <v>69</v>
      </c>
      <c r="J796" s="320"/>
      <c r="K796" s="80">
        <f>K794-K795</f>
        <v>15000</v>
      </c>
      <c r="L796" s="81"/>
      <c r="M796" s="53"/>
      <c r="N796" s="96"/>
      <c r="O796" s="97" t="s">
        <v>62</v>
      </c>
      <c r="P796" s="97"/>
      <c r="Q796" s="97"/>
      <c r="R796" s="97"/>
      <c r="S796" s="101"/>
      <c r="T796" s="97" t="s">
        <v>62</v>
      </c>
      <c r="U796" s="170" t="str">
        <f>IF($J$1="August","",Y795)</f>
        <v/>
      </c>
      <c r="V796" s="99"/>
      <c r="W796" s="170" t="str">
        <f t="shared" si="149"/>
        <v/>
      </c>
      <c r="X796" s="99"/>
      <c r="Y796" s="170" t="str">
        <f t="shared" si="150"/>
        <v/>
      </c>
      <c r="Z796" s="102"/>
      <c r="AA796" s="53"/>
    </row>
    <row r="797" spans="1:27" s="51" customFormat="1" ht="21" customHeight="1" x14ac:dyDescent="0.25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69"/>
      <c r="M797" s="53"/>
      <c r="N797" s="96"/>
      <c r="O797" s="97" t="s">
        <v>58</v>
      </c>
      <c r="P797" s="97"/>
      <c r="Q797" s="97"/>
      <c r="R797" s="97" t="str">
        <f t="shared" si="148"/>
        <v/>
      </c>
      <c r="S797" s="101"/>
      <c r="T797" s="97" t="s">
        <v>58</v>
      </c>
      <c r="U797" s="170" t="str">
        <f>IF($J$1="September","",Y796)</f>
        <v/>
      </c>
      <c r="V797" s="99"/>
      <c r="W797" s="170" t="str">
        <f t="shared" si="149"/>
        <v/>
      </c>
      <c r="X797" s="99"/>
      <c r="Y797" s="170" t="str">
        <f t="shared" si="150"/>
        <v/>
      </c>
      <c r="Z797" s="102"/>
      <c r="AA797" s="53"/>
    </row>
    <row r="798" spans="1:27" s="51" customFormat="1" ht="21" customHeight="1" x14ac:dyDescent="0.25">
      <c r="A798" s="52"/>
      <c r="B798" s="308" t="s">
        <v>104</v>
      </c>
      <c r="C798" s="308"/>
      <c r="D798" s="308"/>
      <c r="E798" s="308"/>
      <c r="F798" s="308"/>
      <c r="G798" s="308"/>
      <c r="H798" s="308"/>
      <c r="I798" s="308"/>
      <c r="J798" s="308"/>
      <c r="K798" s="308"/>
      <c r="L798" s="69"/>
      <c r="M798" s="53"/>
      <c r="N798" s="96"/>
      <c r="O798" s="97" t="s">
        <v>63</v>
      </c>
      <c r="P798" s="97"/>
      <c r="Q798" s="97"/>
      <c r="R798" s="97">
        <v>0</v>
      </c>
      <c r="S798" s="101"/>
      <c r="T798" s="97" t="s">
        <v>63</v>
      </c>
      <c r="U798" s="170" t="str">
        <f>IF($J$1="October","",Y797)</f>
        <v/>
      </c>
      <c r="V798" s="99"/>
      <c r="W798" s="170" t="str">
        <f t="shared" si="149"/>
        <v/>
      </c>
      <c r="X798" s="99"/>
      <c r="Y798" s="170" t="str">
        <f t="shared" si="150"/>
        <v/>
      </c>
      <c r="Z798" s="102"/>
      <c r="AA798" s="53"/>
    </row>
    <row r="799" spans="1:27" s="51" customFormat="1" ht="21" customHeight="1" x14ac:dyDescent="0.25">
      <c r="A799" s="52"/>
      <c r="B799" s="308"/>
      <c r="C799" s="308"/>
      <c r="D799" s="308"/>
      <c r="E799" s="308"/>
      <c r="F799" s="308"/>
      <c r="G799" s="308"/>
      <c r="H799" s="308"/>
      <c r="I799" s="308"/>
      <c r="J799" s="308"/>
      <c r="K799" s="308"/>
      <c r="L799" s="69"/>
      <c r="M799" s="53"/>
      <c r="N799" s="96"/>
      <c r="O799" s="97" t="s">
        <v>64</v>
      </c>
      <c r="P799" s="97"/>
      <c r="Q799" s="97"/>
      <c r="R799" s="97">
        <v>0</v>
      </c>
      <c r="S799" s="101"/>
      <c r="T799" s="97" t="s">
        <v>64</v>
      </c>
      <c r="U799" s="170" t="str">
        <f>IF($J$1="November","",Y798)</f>
        <v/>
      </c>
      <c r="V799" s="99"/>
      <c r="W799" s="170" t="str">
        <f t="shared" si="149"/>
        <v/>
      </c>
      <c r="X799" s="99"/>
      <c r="Y799" s="170" t="str">
        <f t="shared" si="150"/>
        <v/>
      </c>
      <c r="Z799" s="102"/>
      <c r="AA799" s="53"/>
    </row>
    <row r="800" spans="1:27" s="51" customFormat="1" ht="21" customHeight="1" thickBot="1" x14ac:dyDescent="0.3">
      <c r="A800" s="82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4"/>
      <c r="N800" s="103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5"/>
    </row>
    <row r="801" spans="1:27" s="51" customFormat="1" ht="21" customHeight="1" thickBot="1" x14ac:dyDescent="0.3"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spans="1:27" s="51" customFormat="1" ht="21" customHeight="1" x14ac:dyDescent="0.25">
      <c r="A802" s="321" t="s">
        <v>46</v>
      </c>
      <c r="B802" s="322"/>
      <c r="C802" s="322"/>
      <c r="D802" s="322"/>
      <c r="E802" s="322"/>
      <c r="F802" s="322"/>
      <c r="G802" s="322"/>
      <c r="H802" s="322"/>
      <c r="I802" s="322"/>
      <c r="J802" s="322"/>
      <c r="K802" s="322"/>
      <c r="L802" s="323"/>
      <c r="M802" s="50"/>
      <c r="N802" s="89"/>
      <c r="O802" s="309" t="s">
        <v>48</v>
      </c>
      <c r="P802" s="310"/>
      <c r="Q802" s="310"/>
      <c r="R802" s="311"/>
      <c r="S802" s="90"/>
      <c r="T802" s="309" t="s">
        <v>49</v>
      </c>
      <c r="U802" s="310"/>
      <c r="V802" s="310"/>
      <c r="W802" s="310"/>
      <c r="X802" s="310"/>
      <c r="Y802" s="311"/>
      <c r="Z802" s="91"/>
      <c r="AA802" s="50"/>
    </row>
    <row r="803" spans="1:27" s="51" customFormat="1" ht="21" customHeight="1" x14ac:dyDescent="0.25">
      <c r="A803" s="52"/>
      <c r="B803" s="53"/>
      <c r="C803" s="312" t="s">
        <v>102</v>
      </c>
      <c r="D803" s="312"/>
      <c r="E803" s="312"/>
      <c r="F803" s="312"/>
      <c r="G803" s="54" t="str">
        <f>$J$1</f>
        <v>March</v>
      </c>
      <c r="H803" s="313">
        <f>$K$1</f>
        <v>2020</v>
      </c>
      <c r="I803" s="313"/>
      <c r="J803" s="53"/>
      <c r="K803" s="55"/>
      <c r="L803" s="56"/>
      <c r="M803" s="55"/>
      <c r="N803" s="92"/>
      <c r="O803" s="93" t="s">
        <v>59</v>
      </c>
      <c r="P803" s="93" t="s">
        <v>6</v>
      </c>
      <c r="Q803" s="93" t="s">
        <v>5</v>
      </c>
      <c r="R803" s="93" t="s">
        <v>60</v>
      </c>
      <c r="S803" s="94"/>
      <c r="T803" s="93" t="s">
        <v>59</v>
      </c>
      <c r="U803" s="93" t="s">
        <v>61</v>
      </c>
      <c r="V803" s="93" t="s">
        <v>23</v>
      </c>
      <c r="W803" s="93" t="s">
        <v>22</v>
      </c>
      <c r="X803" s="93" t="s">
        <v>24</v>
      </c>
      <c r="Y803" s="93" t="s">
        <v>65</v>
      </c>
      <c r="Z803" s="95"/>
      <c r="AA803" s="55"/>
    </row>
    <row r="804" spans="1:27" s="51" customFormat="1" ht="21" customHeight="1" x14ac:dyDescent="0.25">
      <c r="A804" s="52"/>
      <c r="B804" s="53"/>
      <c r="C804" s="53"/>
      <c r="D804" s="58"/>
      <c r="E804" s="58"/>
      <c r="F804" s="58"/>
      <c r="G804" s="58"/>
      <c r="H804" s="58"/>
      <c r="I804" s="53"/>
      <c r="J804" s="59" t="s">
        <v>1</v>
      </c>
      <c r="K804" s="60">
        <v>19000</v>
      </c>
      <c r="L804" s="61"/>
      <c r="M804" s="53"/>
      <c r="N804" s="96"/>
      <c r="O804" s="97" t="s">
        <v>51</v>
      </c>
      <c r="P804" s="97">
        <v>31</v>
      </c>
      <c r="Q804" s="97">
        <v>0</v>
      </c>
      <c r="R804" s="97">
        <f>15-Q804</f>
        <v>15</v>
      </c>
      <c r="S804" s="98"/>
      <c r="T804" s="97" t="s">
        <v>51</v>
      </c>
      <c r="U804" s="99">
        <v>2000</v>
      </c>
      <c r="V804" s="99"/>
      <c r="W804" s="99">
        <f>V804+U804</f>
        <v>2000</v>
      </c>
      <c r="X804" s="99">
        <v>2000</v>
      </c>
      <c r="Y804" s="99">
        <f>W804-X804</f>
        <v>0</v>
      </c>
      <c r="Z804" s="95"/>
      <c r="AA804" s="53"/>
    </row>
    <row r="805" spans="1:27" s="51" customFormat="1" ht="21" customHeight="1" x14ac:dyDescent="0.25">
      <c r="A805" s="52"/>
      <c r="B805" s="53" t="s">
        <v>0</v>
      </c>
      <c r="C805" s="63" t="s">
        <v>90</v>
      </c>
      <c r="D805" s="53"/>
      <c r="E805" s="53"/>
      <c r="F805" s="53"/>
      <c r="G805" s="53"/>
      <c r="H805" s="64"/>
      <c r="I805" s="58"/>
      <c r="J805" s="53"/>
      <c r="K805" s="53"/>
      <c r="L805" s="65"/>
      <c r="M805" s="50"/>
      <c r="N805" s="100"/>
      <c r="O805" s="97" t="s">
        <v>77</v>
      </c>
      <c r="P805" s="97">
        <v>28</v>
      </c>
      <c r="Q805" s="97">
        <v>1</v>
      </c>
      <c r="R805" s="97">
        <f>IF(Q805="","",R804-Q805)</f>
        <v>14</v>
      </c>
      <c r="S805" s="101"/>
      <c r="T805" s="97" t="s">
        <v>77</v>
      </c>
      <c r="U805" s="170">
        <f>IF($J$1="January","",Y804)</f>
        <v>0</v>
      </c>
      <c r="V805" s="99"/>
      <c r="W805" s="170">
        <f>IF(U805="","",U805+V805)</f>
        <v>0</v>
      </c>
      <c r="X805" s="99"/>
      <c r="Y805" s="170">
        <f>IF(W805="","",W805-X805)</f>
        <v>0</v>
      </c>
      <c r="Z805" s="102"/>
      <c r="AA805" s="50"/>
    </row>
    <row r="806" spans="1:27" s="51" customFormat="1" ht="21" customHeight="1" x14ac:dyDescent="0.25">
      <c r="A806" s="52"/>
      <c r="B806" s="67" t="s">
        <v>47</v>
      </c>
      <c r="C806" s="68"/>
      <c r="D806" s="53"/>
      <c r="E806" s="53"/>
      <c r="F806" s="314" t="s">
        <v>49</v>
      </c>
      <c r="G806" s="314"/>
      <c r="H806" s="53"/>
      <c r="I806" s="314" t="s">
        <v>50</v>
      </c>
      <c r="J806" s="314"/>
      <c r="K806" s="314"/>
      <c r="L806" s="69"/>
      <c r="M806" s="53"/>
      <c r="N806" s="96"/>
      <c r="O806" s="97" t="s">
        <v>52</v>
      </c>
      <c r="P806" s="97"/>
      <c r="Q806" s="97"/>
      <c r="R806" s="97" t="str">
        <f t="shared" ref="R806:R815" si="151">IF(Q806="","",R805-Q806)</f>
        <v/>
      </c>
      <c r="S806" s="101"/>
      <c r="T806" s="97" t="s">
        <v>52</v>
      </c>
      <c r="U806" s="170">
        <f>IF($J$1="February","",Y805)</f>
        <v>0</v>
      </c>
      <c r="V806" s="99"/>
      <c r="W806" s="170">
        <f t="shared" ref="W806:W815" si="152">IF(U806="","",U806+V806)</f>
        <v>0</v>
      </c>
      <c r="X806" s="99"/>
      <c r="Y806" s="170">
        <f t="shared" ref="Y806:Y815" si="153">IF(W806="","",W806-X806)</f>
        <v>0</v>
      </c>
      <c r="Z806" s="102"/>
      <c r="AA806" s="53"/>
    </row>
    <row r="807" spans="1:27" s="51" customFormat="1" ht="21" customHeight="1" x14ac:dyDescent="0.25">
      <c r="A807" s="52"/>
      <c r="B807" s="53"/>
      <c r="C807" s="53"/>
      <c r="D807" s="53"/>
      <c r="E807" s="53"/>
      <c r="F807" s="53"/>
      <c r="G807" s="53"/>
      <c r="H807" s="70"/>
      <c r="L807" s="57"/>
      <c r="M807" s="53"/>
      <c r="N807" s="96"/>
      <c r="O807" s="97" t="s">
        <v>53</v>
      </c>
      <c r="P807" s="97"/>
      <c r="Q807" s="97"/>
      <c r="R807" s="97" t="str">
        <f t="shared" si="151"/>
        <v/>
      </c>
      <c r="S807" s="101"/>
      <c r="T807" s="97" t="s">
        <v>53</v>
      </c>
      <c r="U807" s="170" t="str">
        <f>IF($J$1="March","",Y806)</f>
        <v/>
      </c>
      <c r="V807" s="99"/>
      <c r="W807" s="170" t="str">
        <f t="shared" si="152"/>
        <v/>
      </c>
      <c r="X807" s="99"/>
      <c r="Y807" s="170" t="str">
        <f t="shared" si="153"/>
        <v/>
      </c>
      <c r="Z807" s="102"/>
      <c r="AA807" s="53"/>
    </row>
    <row r="808" spans="1:27" s="51" customFormat="1" ht="21" customHeight="1" x14ac:dyDescent="0.25">
      <c r="A808" s="52"/>
      <c r="B808" s="315" t="s">
        <v>48</v>
      </c>
      <c r="C808" s="316"/>
      <c r="D808" s="53"/>
      <c r="E808" s="53"/>
      <c r="F808" s="71" t="s">
        <v>70</v>
      </c>
      <c r="G808" s="132">
        <f>IF($J$1="January",U804,IF($J$1="February",U805,IF($J$1="March",U806,IF($J$1="April",U807,IF($J$1="May",U808,IF($J$1="June",U809,IF($J$1="July",U810,IF($J$1="August",U811,IF($J$1="August",U811,IF($J$1="September",U812,IF($J$1="October",U813,IF($J$1="November",U814,IF($J$1="December",U815)))))))))))))</f>
        <v>0</v>
      </c>
      <c r="H808" s="70"/>
      <c r="I808" s="72">
        <f>IF(C812&gt;0,$K$2,C810)</f>
        <v>31</v>
      </c>
      <c r="J808" s="73" t="s">
        <v>67</v>
      </c>
      <c r="K808" s="74">
        <f>K804/$K$2*I808</f>
        <v>19000</v>
      </c>
      <c r="L808" s="75"/>
      <c r="M808" s="53"/>
      <c r="N808" s="96"/>
      <c r="O808" s="97" t="s">
        <v>54</v>
      </c>
      <c r="P808" s="97"/>
      <c r="Q808" s="97"/>
      <c r="R808" s="97" t="str">
        <f t="shared" si="151"/>
        <v/>
      </c>
      <c r="S808" s="101"/>
      <c r="T808" s="97" t="s">
        <v>54</v>
      </c>
      <c r="U808" s="170" t="str">
        <f>IF($J$1="April","",Y807)</f>
        <v/>
      </c>
      <c r="V808" s="99"/>
      <c r="W808" s="170" t="str">
        <f t="shared" si="152"/>
        <v/>
      </c>
      <c r="X808" s="99"/>
      <c r="Y808" s="170" t="str">
        <f t="shared" si="153"/>
        <v/>
      </c>
      <c r="Z808" s="102"/>
      <c r="AA808" s="53"/>
    </row>
    <row r="809" spans="1:27" s="51" customFormat="1" ht="21" customHeight="1" x14ac:dyDescent="0.25">
      <c r="A809" s="52"/>
      <c r="B809" s="62"/>
      <c r="C809" s="62"/>
      <c r="D809" s="53"/>
      <c r="E809" s="53"/>
      <c r="F809" s="71" t="s">
        <v>23</v>
      </c>
      <c r="G809" s="132">
        <f>IF($J$1="January",V804,IF($J$1="February",V805,IF($J$1="March",V806,IF($J$1="April",V807,IF($J$1="May",V808,IF($J$1="June",V809,IF($J$1="July",V810,IF($J$1="August",V811,IF($J$1="August",V811,IF($J$1="September",V812,IF($J$1="October",V813,IF($J$1="November",V814,IF($J$1="December",V815)))))))))))))</f>
        <v>0</v>
      </c>
      <c r="H809" s="70"/>
      <c r="I809" s="115">
        <v>68</v>
      </c>
      <c r="J809" s="73" t="s">
        <v>68</v>
      </c>
      <c r="K809" s="76">
        <f>K804/$K$2/8*I809</f>
        <v>5209.6774193548381</v>
      </c>
      <c r="L809" s="77"/>
      <c r="M809" s="53"/>
      <c r="N809" s="96"/>
      <c r="O809" s="97" t="s">
        <v>55</v>
      </c>
      <c r="P809" s="97"/>
      <c r="Q809" s="97"/>
      <c r="R809" s="97" t="str">
        <f t="shared" si="151"/>
        <v/>
      </c>
      <c r="S809" s="101"/>
      <c r="T809" s="97" t="s">
        <v>55</v>
      </c>
      <c r="U809" s="170" t="str">
        <f>IF($J$1="May","",Y808)</f>
        <v/>
      </c>
      <c r="V809" s="99"/>
      <c r="W809" s="170" t="str">
        <f t="shared" si="152"/>
        <v/>
      </c>
      <c r="X809" s="99"/>
      <c r="Y809" s="170" t="str">
        <f t="shared" si="153"/>
        <v/>
      </c>
      <c r="Z809" s="102"/>
      <c r="AA809" s="53"/>
    </row>
    <row r="810" spans="1:27" s="51" customFormat="1" ht="21" customHeight="1" x14ac:dyDescent="0.25">
      <c r="A810" s="52"/>
      <c r="B810" s="71" t="s">
        <v>6</v>
      </c>
      <c r="C810" s="62">
        <f>IF($J$1="January",P804,IF($J$1="February",P805,IF($J$1="March",P806,IF($J$1="April",P807,IF($J$1="May",P808,IF($J$1="June",P809,IF($J$1="July",P810,IF($J$1="August",P811,IF($J$1="August",P811,IF($J$1="September",P812,IF($J$1="October",P813,IF($J$1="November",P814,IF($J$1="December",P815)))))))))))))</f>
        <v>0</v>
      </c>
      <c r="D810" s="53"/>
      <c r="E810" s="53"/>
      <c r="F810" s="71" t="s">
        <v>71</v>
      </c>
      <c r="G810" s="132">
        <f>IF($J$1="January",W804,IF($J$1="February",W805,IF($J$1="March",W806,IF($J$1="April",W807,IF($J$1="May",W808,IF($J$1="June",W809,IF($J$1="July",W810,IF($J$1="August",W811,IF($J$1="August",W811,IF($J$1="September",W812,IF($J$1="October",W813,IF($J$1="November",W814,IF($J$1="December",W815)))))))))))))</f>
        <v>0</v>
      </c>
      <c r="H810" s="70"/>
      <c r="I810" s="317" t="s">
        <v>75</v>
      </c>
      <c r="J810" s="318"/>
      <c r="K810" s="76">
        <f>K808+K809</f>
        <v>24209.677419354837</v>
      </c>
      <c r="L810" s="77"/>
      <c r="M810" s="53"/>
      <c r="N810" s="96"/>
      <c r="O810" s="97" t="s">
        <v>56</v>
      </c>
      <c r="P810" s="97"/>
      <c r="Q810" s="97"/>
      <c r="R810" s="97" t="str">
        <f t="shared" si="151"/>
        <v/>
      </c>
      <c r="S810" s="101"/>
      <c r="T810" s="97" t="s">
        <v>56</v>
      </c>
      <c r="U810" s="170" t="str">
        <f>IF($J$1="June","",Y809)</f>
        <v/>
      </c>
      <c r="V810" s="99"/>
      <c r="W810" s="170" t="str">
        <f t="shared" si="152"/>
        <v/>
      </c>
      <c r="X810" s="99"/>
      <c r="Y810" s="170" t="str">
        <f t="shared" si="153"/>
        <v/>
      </c>
      <c r="Z810" s="102"/>
      <c r="AA810" s="53"/>
    </row>
    <row r="811" spans="1:27" s="51" customFormat="1" ht="21" customHeight="1" x14ac:dyDescent="0.25">
      <c r="A811" s="52"/>
      <c r="B811" s="71" t="s">
        <v>5</v>
      </c>
      <c r="C811" s="62">
        <f>IF($J$1="January",Q804,IF($J$1="February",Q805,IF($J$1="March",Q806,IF($J$1="April",Q807,IF($J$1="May",Q808,IF($J$1="June",Q809,IF($J$1="July",Q810,IF($J$1="August",Q811,IF($J$1="August",Q811,IF($J$1="September",Q812,IF($J$1="October",Q813,IF($J$1="November",Q814,IF($J$1="December",Q815)))))))))))))</f>
        <v>0</v>
      </c>
      <c r="D811" s="53"/>
      <c r="E811" s="53"/>
      <c r="F811" s="71" t="s">
        <v>24</v>
      </c>
      <c r="G811" s="132">
        <f>IF($J$1="January",X804,IF($J$1="February",X805,IF($J$1="March",X806,IF($J$1="April",X807,IF($J$1="May",X808,IF($J$1="June",X809,IF($J$1="July",X810,IF($J$1="August",X811,IF($J$1="August",X811,IF($J$1="September",X812,IF($J$1="October",X813,IF($J$1="November",X814,IF($J$1="December",X815)))))))))))))</f>
        <v>0</v>
      </c>
      <c r="H811" s="70"/>
      <c r="I811" s="317" t="s">
        <v>76</v>
      </c>
      <c r="J811" s="318"/>
      <c r="K811" s="66">
        <f>G811</f>
        <v>0</v>
      </c>
      <c r="L811" s="78"/>
      <c r="M811" s="53"/>
      <c r="N811" s="96"/>
      <c r="O811" s="97" t="s">
        <v>57</v>
      </c>
      <c r="P811" s="97"/>
      <c r="Q811" s="97"/>
      <c r="R811" s="97" t="str">
        <f t="shared" si="151"/>
        <v/>
      </c>
      <c r="S811" s="101"/>
      <c r="T811" s="97" t="s">
        <v>57</v>
      </c>
      <c r="U811" s="170" t="str">
        <f>IF($J$1="July","",Y810)</f>
        <v/>
      </c>
      <c r="V811" s="99"/>
      <c r="W811" s="170" t="str">
        <f t="shared" si="152"/>
        <v/>
      </c>
      <c r="X811" s="99"/>
      <c r="Y811" s="170" t="str">
        <f t="shared" si="153"/>
        <v/>
      </c>
      <c r="Z811" s="102"/>
      <c r="AA811" s="53"/>
    </row>
    <row r="812" spans="1:27" s="51" customFormat="1" ht="21" customHeight="1" x14ac:dyDescent="0.25">
      <c r="A812" s="52"/>
      <c r="B812" s="79" t="s">
        <v>74</v>
      </c>
      <c r="C812" s="62" t="str">
        <f>IF($J$1="January",R804,IF($J$1="February",R805,IF($J$1="March",R806,IF($J$1="April",R807,IF($J$1="May",R808,IF($J$1="June",R809,IF($J$1="July",R810,IF($J$1="August",R811,IF($J$1="August",R811,IF($J$1="September",R812,IF($J$1="October",R813,IF($J$1="November",R814,IF($J$1="December",R815)))))))))))))</f>
        <v/>
      </c>
      <c r="D812" s="53"/>
      <c r="E812" s="53"/>
      <c r="F812" s="71" t="s">
        <v>73</v>
      </c>
      <c r="G812" s="132">
        <f>IF($J$1="January",Y804,IF($J$1="February",Y805,IF($J$1="March",Y806,IF($J$1="April",Y807,IF($J$1="May",Y808,IF($J$1="June",Y809,IF($J$1="July",Y810,IF($J$1="August",Y811,IF($J$1="August",Y811,IF($J$1="September",Y812,IF($J$1="October",Y813,IF($J$1="November",Y814,IF($J$1="December",Y815)))))))))))))</f>
        <v>0</v>
      </c>
      <c r="H812" s="53"/>
      <c r="I812" s="319" t="s">
        <v>69</v>
      </c>
      <c r="J812" s="320"/>
      <c r="K812" s="80">
        <f>K810-K811</f>
        <v>24209.677419354837</v>
      </c>
      <c r="L812" s="81"/>
      <c r="M812" s="53"/>
      <c r="N812" s="96"/>
      <c r="O812" s="97" t="s">
        <v>62</v>
      </c>
      <c r="P812" s="97"/>
      <c r="Q812" s="97"/>
      <c r="R812" s="97" t="str">
        <f t="shared" si="151"/>
        <v/>
      </c>
      <c r="S812" s="101"/>
      <c r="T812" s="97" t="s">
        <v>62</v>
      </c>
      <c r="U812" s="170" t="str">
        <f>IF($J$1="August","",Y811)</f>
        <v/>
      </c>
      <c r="V812" s="99"/>
      <c r="W812" s="170" t="str">
        <f t="shared" si="152"/>
        <v/>
      </c>
      <c r="X812" s="99"/>
      <c r="Y812" s="170" t="str">
        <f t="shared" si="153"/>
        <v/>
      </c>
      <c r="Z812" s="102"/>
      <c r="AA812" s="53"/>
    </row>
    <row r="813" spans="1:27" s="51" customFormat="1" ht="21" customHeight="1" x14ac:dyDescent="0.25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184"/>
      <c r="L813" s="69"/>
      <c r="M813" s="53"/>
      <c r="N813" s="96"/>
      <c r="O813" s="97" t="s">
        <v>58</v>
      </c>
      <c r="P813" s="97"/>
      <c r="Q813" s="97"/>
      <c r="R813" s="97" t="str">
        <f t="shared" si="151"/>
        <v/>
      </c>
      <c r="S813" s="101"/>
      <c r="T813" s="97" t="s">
        <v>58</v>
      </c>
      <c r="U813" s="170" t="str">
        <f>IF($J$1="September","",Y812)</f>
        <v/>
      </c>
      <c r="V813" s="99"/>
      <c r="W813" s="170" t="str">
        <f t="shared" si="152"/>
        <v/>
      </c>
      <c r="X813" s="99"/>
      <c r="Y813" s="170" t="str">
        <f t="shared" si="153"/>
        <v/>
      </c>
      <c r="Z813" s="102"/>
      <c r="AA813" s="53"/>
    </row>
    <row r="814" spans="1:27" s="51" customFormat="1" ht="21" customHeight="1" x14ac:dyDescent="0.25">
      <c r="A814" s="52"/>
      <c r="B814" s="308"/>
      <c r="C814" s="308"/>
      <c r="D814" s="308"/>
      <c r="E814" s="308"/>
      <c r="F814" s="308"/>
      <c r="G814" s="308"/>
      <c r="H814" s="308"/>
      <c r="I814" s="308"/>
      <c r="J814" s="308"/>
      <c r="K814" s="308"/>
      <c r="L814" s="69"/>
      <c r="M814" s="53"/>
      <c r="N814" s="96"/>
      <c r="O814" s="97" t="s">
        <v>63</v>
      </c>
      <c r="P814" s="97"/>
      <c r="Q814" s="97"/>
      <c r="R814" s="97" t="str">
        <f t="shared" si="151"/>
        <v/>
      </c>
      <c r="S814" s="101"/>
      <c r="T814" s="97" t="s">
        <v>63</v>
      </c>
      <c r="U814" s="170" t="str">
        <f>IF($J$1="October","",Y813)</f>
        <v/>
      </c>
      <c r="V814" s="99"/>
      <c r="W814" s="170" t="str">
        <f t="shared" si="152"/>
        <v/>
      </c>
      <c r="X814" s="99"/>
      <c r="Y814" s="170" t="str">
        <f t="shared" si="153"/>
        <v/>
      </c>
      <c r="Z814" s="102"/>
      <c r="AA814" s="53"/>
    </row>
    <row r="815" spans="1:27" s="51" customFormat="1" ht="21" customHeight="1" x14ac:dyDescent="0.25">
      <c r="A815" s="52"/>
      <c r="B815" s="308"/>
      <c r="C815" s="308"/>
      <c r="D815" s="308"/>
      <c r="E815" s="308"/>
      <c r="F815" s="308"/>
      <c r="G815" s="308"/>
      <c r="H815" s="308"/>
      <c r="I815" s="308"/>
      <c r="J815" s="308"/>
      <c r="K815" s="308"/>
      <c r="L815" s="69"/>
      <c r="M815" s="53"/>
      <c r="N815" s="96"/>
      <c r="O815" s="97" t="s">
        <v>64</v>
      </c>
      <c r="P815" s="97"/>
      <c r="Q815" s="97"/>
      <c r="R815" s="97" t="str">
        <f t="shared" si="151"/>
        <v/>
      </c>
      <c r="S815" s="101"/>
      <c r="T815" s="97" t="s">
        <v>64</v>
      </c>
      <c r="U815" s="170" t="str">
        <f>IF($J$1="November","",Y814)</f>
        <v/>
      </c>
      <c r="V815" s="99"/>
      <c r="W815" s="170" t="str">
        <f t="shared" si="152"/>
        <v/>
      </c>
      <c r="X815" s="99"/>
      <c r="Y815" s="170" t="str">
        <f t="shared" si="153"/>
        <v/>
      </c>
      <c r="Z815" s="102"/>
      <c r="AA815" s="53"/>
    </row>
    <row r="816" spans="1:27" s="51" customFormat="1" ht="21" customHeight="1" thickBot="1" x14ac:dyDescent="0.3">
      <c r="A816" s="82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4"/>
      <c r="N816" s="103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5"/>
    </row>
    <row r="817" spans="1:27" s="51" customFormat="1" ht="21" customHeight="1" thickBot="1" x14ac:dyDescent="0.3"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spans="1:27" s="51" customFormat="1" ht="21" customHeight="1" x14ac:dyDescent="0.25">
      <c r="A818" s="321" t="s">
        <v>46</v>
      </c>
      <c r="B818" s="322"/>
      <c r="C818" s="322"/>
      <c r="D818" s="322"/>
      <c r="E818" s="322"/>
      <c r="F818" s="322"/>
      <c r="G818" s="322"/>
      <c r="H818" s="322"/>
      <c r="I818" s="322"/>
      <c r="J818" s="322"/>
      <c r="K818" s="322"/>
      <c r="L818" s="323"/>
      <c r="M818" s="50"/>
      <c r="N818" s="89"/>
      <c r="O818" s="309" t="s">
        <v>48</v>
      </c>
      <c r="P818" s="310"/>
      <c r="Q818" s="310"/>
      <c r="R818" s="311"/>
      <c r="S818" s="90"/>
      <c r="T818" s="309" t="s">
        <v>49</v>
      </c>
      <c r="U818" s="310"/>
      <c r="V818" s="310"/>
      <c r="W818" s="310"/>
      <c r="X818" s="310"/>
      <c r="Y818" s="311"/>
      <c r="Z818" s="91"/>
      <c r="AA818" s="50"/>
    </row>
    <row r="819" spans="1:27" s="51" customFormat="1" ht="21" customHeight="1" x14ac:dyDescent="0.25">
      <c r="A819" s="52"/>
      <c r="B819" s="53"/>
      <c r="C819" s="312" t="s">
        <v>102</v>
      </c>
      <c r="D819" s="312"/>
      <c r="E819" s="312"/>
      <c r="F819" s="312"/>
      <c r="G819" s="54" t="str">
        <f>$J$1</f>
        <v>March</v>
      </c>
      <c r="H819" s="313">
        <f>$K$1</f>
        <v>2020</v>
      </c>
      <c r="I819" s="313"/>
      <c r="J819" s="53"/>
      <c r="K819" s="55"/>
      <c r="L819" s="56"/>
      <c r="M819" s="55"/>
      <c r="N819" s="92"/>
      <c r="O819" s="93" t="s">
        <v>59</v>
      </c>
      <c r="P819" s="93" t="s">
        <v>6</v>
      </c>
      <c r="Q819" s="93" t="s">
        <v>5</v>
      </c>
      <c r="R819" s="93" t="s">
        <v>60</v>
      </c>
      <c r="S819" s="94"/>
      <c r="T819" s="93" t="s">
        <v>59</v>
      </c>
      <c r="U819" s="93" t="s">
        <v>61</v>
      </c>
      <c r="V819" s="93" t="s">
        <v>23</v>
      </c>
      <c r="W819" s="93" t="s">
        <v>22</v>
      </c>
      <c r="X819" s="93" t="s">
        <v>24</v>
      </c>
      <c r="Y819" s="93" t="s">
        <v>65</v>
      </c>
      <c r="Z819" s="95"/>
      <c r="AA819" s="55"/>
    </row>
    <row r="820" spans="1:27" s="51" customFormat="1" ht="21" customHeight="1" x14ac:dyDescent="0.25">
      <c r="A820" s="52"/>
      <c r="B820" s="53"/>
      <c r="C820" s="53"/>
      <c r="D820" s="58"/>
      <c r="E820" s="58"/>
      <c r="F820" s="58"/>
      <c r="G820" s="58"/>
      <c r="H820" s="58"/>
      <c r="I820" s="53"/>
      <c r="J820" s="59" t="s">
        <v>1</v>
      </c>
      <c r="K820" s="60">
        <v>16000</v>
      </c>
      <c r="L820" s="61"/>
      <c r="M820" s="53"/>
      <c r="N820" s="96"/>
      <c r="O820" s="97" t="s">
        <v>51</v>
      </c>
      <c r="P820" s="97">
        <v>26</v>
      </c>
      <c r="Q820" s="97">
        <v>7</v>
      </c>
      <c r="R820" s="97">
        <v>0</v>
      </c>
      <c r="S820" s="98"/>
      <c r="T820" s="97" t="s">
        <v>51</v>
      </c>
      <c r="U820" s="99"/>
      <c r="V820" s="99">
        <v>500</v>
      </c>
      <c r="W820" s="99">
        <f>V820+U820</f>
        <v>500</v>
      </c>
      <c r="X820" s="99">
        <v>500</v>
      </c>
      <c r="Y820" s="99">
        <f>W820-X820</f>
        <v>0</v>
      </c>
      <c r="Z820" s="95"/>
      <c r="AA820" s="53"/>
    </row>
    <row r="821" spans="1:27" s="51" customFormat="1" ht="21" customHeight="1" x14ac:dyDescent="0.25">
      <c r="A821" s="52"/>
      <c r="B821" s="53" t="s">
        <v>0</v>
      </c>
      <c r="C821" s="63" t="s">
        <v>125</v>
      </c>
      <c r="D821" s="53"/>
      <c r="E821" s="53"/>
      <c r="F821" s="53"/>
      <c r="G821" s="53"/>
      <c r="H821" s="64"/>
      <c r="I821" s="58"/>
      <c r="J821" s="53"/>
      <c r="K821" s="53"/>
      <c r="L821" s="65"/>
      <c r="M821" s="50"/>
      <c r="N821" s="100"/>
      <c r="O821" s="97" t="s">
        <v>77</v>
      </c>
      <c r="P821" s="97">
        <v>26</v>
      </c>
      <c r="Q821" s="97">
        <v>3</v>
      </c>
      <c r="R821" s="97">
        <f>15-Q821</f>
        <v>12</v>
      </c>
      <c r="S821" s="101"/>
      <c r="T821" s="97" t="s">
        <v>77</v>
      </c>
      <c r="U821" s="170">
        <f>IF($J$1="January","",Y820)</f>
        <v>0</v>
      </c>
      <c r="V821" s="99">
        <f>35+500+1000</f>
        <v>1535</v>
      </c>
      <c r="W821" s="170">
        <f>IF(U821="","",U821+V821)</f>
        <v>1535</v>
      </c>
      <c r="X821" s="99">
        <v>1000</v>
      </c>
      <c r="Y821" s="170">
        <f>IF(W821="","",W821-X821)</f>
        <v>535</v>
      </c>
      <c r="Z821" s="102"/>
      <c r="AA821" s="50"/>
    </row>
    <row r="822" spans="1:27" s="51" customFormat="1" ht="21" customHeight="1" x14ac:dyDescent="0.25">
      <c r="A822" s="52"/>
      <c r="B822" s="67" t="s">
        <v>47</v>
      </c>
      <c r="C822" s="68"/>
      <c r="D822" s="53"/>
      <c r="E822" s="53"/>
      <c r="F822" s="314" t="s">
        <v>49</v>
      </c>
      <c r="G822" s="314"/>
      <c r="H822" s="53"/>
      <c r="I822" s="314" t="s">
        <v>50</v>
      </c>
      <c r="J822" s="314"/>
      <c r="K822" s="314"/>
      <c r="L822" s="69"/>
      <c r="M822" s="53"/>
      <c r="N822" s="96"/>
      <c r="O822" s="97" t="s">
        <v>52</v>
      </c>
      <c r="P822" s="97"/>
      <c r="Q822" s="97"/>
      <c r="R822" s="97">
        <v>0</v>
      </c>
      <c r="S822" s="101"/>
      <c r="T822" s="97" t="s">
        <v>52</v>
      </c>
      <c r="U822" s="170">
        <f>IF($J$1="February","",Y821)</f>
        <v>535</v>
      </c>
      <c r="V822" s="99"/>
      <c r="W822" s="170">
        <f t="shared" ref="W822:W831" si="154">IF(U822="","",U822+V822)</f>
        <v>535</v>
      </c>
      <c r="X822" s="99"/>
      <c r="Y822" s="170">
        <f t="shared" ref="Y822:Y831" si="155">IF(W822="","",W822-X822)</f>
        <v>535</v>
      </c>
      <c r="Z822" s="102"/>
      <c r="AA822" s="53"/>
    </row>
    <row r="823" spans="1:27" s="51" customFormat="1" ht="21" customHeight="1" x14ac:dyDescent="0.25">
      <c r="A823" s="52"/>
      <c r="B823" s="53"/>
      <c r="C823" s="53"/>
      <c r="D823" s="53"/>
      <c r="E823" s="53"/>
      <c r="F823" s="53"/>
      <c r="G823" s="53"/>
      <c r="H823" s="70"/>
      <c r="L823" s="57"/>
      <c r="M823" s="53"/>
      <c r="N823" s="96"/>
      <c r="O823" s="97" t="s">
        <v>53</v>
      </c>
      <c r="P823" s="97"/>
      <c r="Q823" s="97"/>
      <c r="R823" s="97">
        <v>0</v>
      </c>
      <c r="S823" s="101"/>
      <c r="T823" s="97" t="s">
        <v>53</v>
      </c>
      <c r="U823" s="170" t="str">
        <f>IF($J$1="March","",Y822)</f>
        <v/>
      </c>
      <c r="V823" s="99"/>
      <c r="W823" s="170" t="str">
        <f t="shared" si="154"/>
        <v/>
      </c>
      <c r="X823" s="99"/>
      <c r="Y823" s="170" t="str">
        <f t="shared" si="155"/>
        <v/>
      </c>
      <c r="Z823" s="102"/>
      <c r="AA823" s="53"/>
    </row>
    <row r="824" spans="1:27" s="51" customFormat="1" ht="21" customHeight="1" x14ac:dyDescent="0.25">
      <c r="A824" s="52"/>
      <c r="B824" s="315" t="s">
        <v>48</v>
      </c>
      <c r="C824" s="316"/>
      <c r="D824" s="53"/>
      <c r="E824" s="53"/>
      <c r="F824" s="71" t="s">
        <v>70</v>
      </c>
      <c r="G824" s="66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535</v>
      </c>
      <c r="H824" s="70"/>
      <c r="I824" s="72">
        <f>IF(C828&gt;0,$K$2,C826)</f>
        <v>0</v>
      </c>
      <c r="J824" s="73" t="s">
        <v>67</v>
      </c>
      <c r="K824" s="74">
        <f>K820/$K$2*I824</f>
        <v>0</v>
      </c>
      <c r="L824" s="75"/>
      <c r="M824" s="53"/>
      <c r="N824" s="96"/>
      <c r="O824" s="97" t="s">
        <v>54</v>
      </c>
      <c r="P824" s="97"/>
      <c r="Q824" s="97"/>
      <c r="R824" s="97">
        <v>0</v>
      </c>
      <c r="S824" s="101"/>
      <c r="T824" s="97" t="s">
        <v>54</v>
      </c>
      <c r="U824" s="170" t="str">
        <f>IF($J$1="April","",Y823)</f>
        <v/>
      </c>
      <c r="V824" s="99"/>
      <c r="W824" s="170" t="str">
        <f t="shared" si="154"/>
        <v/>
      </c>
      <c r="X824" s="99"/>
      <c r="Y824" s="170" t="str">
        <f t="shared" si="155"/>
        <v/>
      </c>
      <c r="Z824" s="102"/>
      <c r="AA824" s="53"/>
    </row>
    <row r="825" spans="1:27" s="51" customFormat="1" ht="21" customHeight="1" x14ac:dyDescent="0.25">
      <c r="A825" s="52"/>
      <c r="B825" s="62"/>
      <c r="C825" s="62"/>
      <c r="D825" s="53"/>
      <c r="E825" s="53"/>
      <c r="F825" s="71" t="s">
        <v>23</v>
      </c>
      <c r="G825" s="66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70"/>
      <c r="I825" s="115">
        <v>23</v>
      </c>
      <c r="J825" s="73" t="s">
        <v>68</v>
      </c>
      <c r="K825" s="76">
        <f>K820/$K$2/8*I825</f>
        <v>1483.8709677419354</v>
      </c>
      <c r="L825" s="77"/>
      <c r="M825" s="53"/>
      <c r="N825" s="96"/>
      <c r="O825" s="97" t="s">
        <v>55</v>
      </c>
      <c r="P825" s="97"/>
      <c r="Q825" s="97"/>
      <c r="R825" s="97">
        <v>0</v>
      </c>
      <c r="S825" s="101"/>
      <c r="T825" s="97" t="s">
        <v>55</v>
      </c>
      <c r="U825" s="170" t="str">
        <f>IF($J$1="May","",Y824)</f>
        <v/>
      </c>
      <c r="V825" s="99"/>
      <c r="W825" s="170" t="str">
        <f t="shared" si="154"/>
        <v/>
      </c>
      <c r="X825" s="99"/>
      <c r="Y825" s="170" t="str">
        <f t="shared" si="155"/>
        <v/>
      </c>
      <c r="Z825" s="102"/>
      <c r="AA825" s="53"/>
    </row>
    <row r="826" spans="1:27" s="51" customFormat="1" ht="21" customHeight="1" x14ac:dyDescent="0.25">
      <c r="A826" s="52"/>
      <c r="B826" s="71" t="s">
        <v>6</v>
      </c>
      <c r="C826" s="62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0</v>
      </c>
      <c r="D826" s="53"/>
      <c r="E826" s="53"/>
      <c r="F826" s="71" t="s">
        <v>71</v>
      </c>
      <c r="G826" s="66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535</v>
      </c>
      <c r="H826" s="70"/>
      <c r="I826" s="317" t="s">
        <v>75</v>
      </c>
      <c r="J826" s="318"/>
      <c r="K826" s="76">
        <f>K824+K825</f>
        <v>1483.8709677419354</v>
      </c>
      <c r="L826" s="77"/>
      <c r="M826" s="53"/>
      <c r="N826" s="96"/>
      <c r="O826" s="97" t="s">
        <v>56</v>
      </c>
      <c r="P826" s="97"/>
      <c r="Q826" s="97"/>
      <c r="R826" s="97">
        <v>15</v>
      </c>
      <c r="S826" s="101"/>
      <c r="T826" s="97" t="s">
        <v>56</v>
      </c>
      <c r="U826" s="170" t="str">
        <f>IF($J$1="June","",Y825)</f>
        <v/>
      </c>
      <c r="V826" s="99"/>
      <c r="W826" s="170" t="str">
        <f t="shared" si="154"/>
        <v/>
      </c>
      <c r="X826" s="99"/>
      <c r="Y826" s="170" t="str">
        <f t="shared" si="155"/>
        <v/>
      </c>
      <c r="Z826" s="102"/>
      <c r="AA826" s="53"/>
    </row>
    <row r="827" spans="1:27" s="51" customFormat="1" ht="21" customHeight="1" x14ac:dyDescent="0.25">
      <c r="A827" s="52"/>
      <c r="B827" s="71" t="s">
        <v>5</v>
      </c>
      <c r="C827" s="62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0</v>
      </c>
      <c r="D827" s="53"/>
      <c r="E827" s="53"/>
      <c r="F827" s="71" t="s">
        <v>24</v>
      </c>
      <c r="G827" s="66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0</v>
      </c>
      <c r="H827" s="70"/>
      <c r="I827" s="317" t="s">
        <v>76</v>
      </c>
      <c r="J827" s="318"/>
      <c r="K827" s="66">
        <f>G827</f>
        <v>0</v>
      </c>
      <c r="L827" s="78"/>
      <c r="M827" s="53"/>
      <c r="N827" s="96"/>
      <c r="O827" s="97" t="s">
        <v>57</v>
      </c>
      <c r="P827" s="97"/>
      <c r="Q827" s="97"/>
      <c r="R827" s="97">
        <f>R826-Q827</f>
        <v>15</v>
      </c>
      <c r="S827" s="101"/>
      <c r="T827" s="97" t="s">
        <v>57</v>
      </c>
      <c r="U827" s="170" t="str">
        <f>IF($J$1="July","",Y826)</f>
        <v/>
      </c>
      <c r="V827" s="99"/>
      <c r="W827" s="170" t="str">
        <f t="shared" si="154"/>
        <v/>
      </c>
      <c r="X827" s="99"/>
      <c r="Y827" s="170" t="str">
        <f t="shared" si="155"/>
        <v/>
      </c>
      <c r="Z827" s="102"/>
      <c r="AA827" s="53"/>
    </row>
    <row r="828" spans="1:27" s="51" customFormat="1" ht="21" customHeight="1" x14ac:dyDescent="0.25">
      <c r="A828" s="52"/>
      <c r="B828" s="79" t="s">
        <v>74</v>
      </c>
      <c r="C828" s="62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53"/>
      <c r="E828" s="53"/>
      <c r="F828" s="71" t="s">
        <v>73</v>
      </c>
      <c r="G828" s="66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535</v>
      </c>
      <c r="H828" s="53"/>
      <c r="I828" s="319" t="s">
        <v>69</v>
      </c>
      <c r="J828" s="320"/>
      <c r="K828" s="80">
        <f>K826-K827</f>
        <v>1483.8709677419354</v>
      </c>
      <c r="L828" s="81"/>
      <c r="M828" s="53"/>
      <c r="N828" s="96"/>
      <c r="O828" s="97" t="s">
        <v>62</v>
      </c>
      <c r="P828" s="97"/>
      <c r="Q828" s="97"/>
      <c r="R828" s="97">
        <f>R827-Q828</f>
        <v>15</v>
      </c>
      <c r="S828" s="101"/>
      <c r="T828" s="97" t="s">
        <v>62</v>
      </c>
      <c r="U828" s="170" t="str">
        <f>IF($J$1="August","",Y827)</f>
        <v/>
      </c>
      <c r="V828" s="99"/>
      <c r="W828" s="170" t="str">
        <f t="shared" si="154"/>
        <v/>
      </c>
      <c r="X828" s="99"/>
      <c r="Y828" s="170" t="str">
        <f t="shared" si="155"/>
        <v/>
      </c>
      <c r="Z828" s="102"/>
      <c r="AA828" s="53"/>
    </row>
    <row r="829" spans="1:27" s="51" customFormat="1" ht="21" customHeight="1" x14ac:dyDescent="0.25">
      <c r="A829" s="52"/>
      <c r="B829" s="53"/>
      <c r="C829" s="53"/>
      <c r="D829" s="53"/>
      <c r="E829" s="53"/>
      <c r="F829" s="53"/>
      <c r="G829" s="53"/>
      <c r="H829" s="53"/>
      <c r="I829" s="53"/>
      <c r="J829" s="70"/>
      <c r="K829" s="184"/>
      <c r="L829" s="69"/>
      <c r="M829" s="53"/>
      <c r="N829" s="96"/>
      <c r="O829" s="97" t="s">
        <v>58</v>
      </c>
      <c r="P829" s="97"/>
      <c r="Q829" s="97"/>
      <c r="R829" s="97">
        <f>R828-Q829</f>
        <v>15</v>
      </c>
      <c r="S829" s="101"/>
      <c r="T829" s="97" t="s">
        <v>58</v>
      </c>
      <c r="U829" s="170" t="str">
        <f>IF($J$1="September","",Y828)</f>
        <v/>
      </c>
      <c r="V829" s="99"/>
      <c r="W829" s="170" t="str">
        <f t="shared" si="154"/>
        <v/>
      </c>
      <c r="X829" s="99"/>
      <c r="Y829" s="170" t="str">
        <f t="shared" si="155"/>
        <v/>
      </c>
      <c r="Z829" s="102"/>
      <c r="AA829" s="53"/>
    </row>
    <row r="830" spans="1:27" s="51" customFormat="1" ht="21" customHeight="1" x14ac:dyDescent="0.25">
      <c r="A830" s="52"/>
      <c r="B830" s="308" t="s">
        <v>104</v>
      </c>
      <c r="C830" s="308"/>
      <c r="D830" s="308"/>
      <c r="E830" s="308"/>
      <c r="F830" s="308"/>
      <c r="G830" s="308"/>
      <c r="H830" s="308"/>
      <c r="I830" s="308"/>
      <c r="J830" s="308"/>
      <c r="K830" s="308"/>
      <c r="L830" s="69"/>
      <c r="M830" s="53"/>
      <c r="N830" s="96"/>
      <c r="O830" s="97" t="s">
        <v>63</v>
      </c>
      <c r="P830" s="97"/>
      <c r="Q830" s="97"/>
      <c r="R830" s="97">
        <f>R829-Q830</f>
        <v>15</v>
      </c>
      <c r="S830" s="101"/>
      <c r="T830" s="97" t="s">
        <v>63</v>
      </c>
      <c r="U830" s="170" t="str">
        <f>IF($J$1="October","",Y829)</f>
        <v/>
      </c>
      <c r="V830" s="99"/>
      <c r="W830" s="170" t="str">
        <f t="shared" si="154"/>
        <v/>
      </c>
      <c r="X830" s="99"/>
      <c r="Y830" s="170" t="str">
        <f t="shared" si="155"/>
        <v/>
      </c>
      <c r="Z830" s="102"/>
      <c r="AA830" s="53"/>
    </row>
    <row r="831" spans="1:27" s="51" customFormat="1" ht="21" customHeight="1" x14ac:dyDescent="0.25">
      <c r="A831" s="52"/>
      <c r="B831" s="308"/>
      <c r="C831" s="308"/>
      <c r="D831" s="308"/>
      <c r="E831" s="308"/>
      <c r="F831" s="308"/>
      <c r="G831" s="308"/>
      <c r="H831" s="308"/>
      <c r="I831" s="308"/>
      <c r="J831" s="308"/>
      <c r="K831" s="308"/>
      <c r="L831" s="69"/>
      <c r="M831" s="53"/>
      <c r="N831" s="96"/>
      <c r="O831" s="97" t="s">
        <v>64</v>
      </c>
      <c r="P831" s="97"/>
      <c r="Q831" s="97"/>
      <c r="R831" s="97">
        <f>R830-Q831</f>
        <v>15</v>
      </c>
      <c r="S831" s="101"/>
      <c r="T831" s="97" t="s">
        <v>64</v>
      </c>
      <c r="U831" s="170" t="str">
        <f>IF($J$1="November","",Y830)</f>
        <v/>
      </c>
      <c r="V831" s="99"/>
      <c r="W831" s="170" t="str">
        <f t="shared" si="154"/>
        <v/>
      </c>
      <c r="X831" s="99"/>
      <c r="Y831" s="170" t="str">
        <f t="shared" si="155"/>
        <v/>
      </c>
      <c r="Z831" s="102"/>
      <c r="AA831" s="53"/>
    </row>
    <row r="832" spans="1:27" s="51" customFormat="1" ht="21" customHeight="1" thickBot="1" x14ac:dyDescent="0.3">
      <c r="A832" s="82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4"/>
      <c r="N832" s="103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5"/>
    </row>
    <row r="833" spans="1:27" s="51" customFormat="1" ht="21" customHeight="1" thickBot="1" x14ac:dyDescent="0.3"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spans="1:27" s="51" customFormat="1" ht="21" customHeight="1" x14ac:dyDescent="0.25">
      <c r="A834" s="321" t="s">
        <v>46</v>
      </c>
      <c r="B834" s="322"/>
      <c r="C834" s="322"/>
      <c r="D834" s="322"/>
      <c r="E834" s="322"/>
      <c r="F834" s="322"/>
      <c r="G834" s="322"/>
      <c r="H834" s="322"/>
      <c r="I834" s="322"/>
      <c r="J834" s="322"/>
      <c r="K834" s="322"/>
      <c r="L834" s="323"/>
      <c r="M834" s="50"/>
      <c r="N834" s="89"/>
      <c r="O834" s="309" t="s">
        <v>48</v>
      </c>
      <c r="P834" s="310"/>
      <c r="Q834" s="310"/>
      <c r="R834" s="311"/>
      <c r="S834" s="90"/>
      <c r="T834" s="309" t="s">
        <v>49</v>
      </c>
      <c r="U834" s="310"/>
      <c r="V834" s="310"/>
      <c r="W834" s="310"/>
      <c r="X834" s="310"/>
      <c r="Y834" s="311"/>
      <c r="Z834" s="91"/>
      <c r="AA834" s="50"/>
    </row>
    <row r="835" spans="1:27" s="51" customFormat="1" ht="21" customHeight="1" x14ac:dyDescent="0.25">
      <c r="A835" s="52"/>
      <c r="B835" s="53"/>
      <c r="C835" s="312" t="s">
        <v>102</v>
      </c>
      <c r="D835" s="312"/>
      <c r="E835" s="312"/>
      <c r="F835" s="312"/>
      <c r="G835" s="54" t="str">
        <f>$J$1</f>
        <v>March</v>
      </c>
      <c r="H835" s="313">
        <f>$K$1</f>
        <v>2020</v>
      </c>
      <c r="I835" s="313"/>
      <c r="J835" s="53"/>
      <c r="K835" s="55"/>
      <c r="L835" s="56"/>
      <c r="M835" s="55"/>
      <c r="N835" s="92"/>
      <c r="O835" s="93" t="s">
        <v>59</v>
      </c>
      <c r="P835" s="93" t="s">
        <v>6</v>
      </c>
      <c r="Q835" s="93" t="s">
        <v>5</v>
      </c>
      <c r="R835" s="93" t="s">
        <v>60</v>
      </c>
      <c r="S835" s="94"/>
      <c r="T835" s="93" t="s">
        <v>59</v>
      </c>
      <c r="U835" s="93" t="s">
        <v>61</v>
      </c>
      <c r="V835" s="93" t="s">
        <v>23</v>
      </c>
      <c r="W835" s="93" t="s">
        <v>22</v>
      </c>
      <c r="X835" s="93" t="s">
        <v>24</v>
      </c>
      <c r="Y835" s="93" t="s">
        <v>65</v>
      </c>
      <c r="Z835" s="95"/>
      <c r="AA835" s="55"/>
    </row>
    <row r="836" spans="1:27" s="51" customFormat="1" ht="21" customHeight="1" x14ac:dyDescent="0.25">
      <c r="A836" s="52"/>
      <c r="B836" s="53"/>
      <c r="C836" s="53"/>
      <c r="D836" s="58"/>
      <c r="E836" s="58"/>
      <c r="F836" s="58"/>
      <c r="G836" s="58"/>
      <c r="H836" s="58"/>
      <c r="I836" s="53"/>
      <c r="J836" s="59" t="s">
        <v>1</v>
      </c>
      <c r="K836" s="60">
        <v>25000</v>
      </c>
      <c r="L836" s="61"/>
      <c r="M836" s="53"/>
      <c r="N836" s="96"/>
      <c r="O836" s="97" t="s">
        <v>51</v>
      </c>
      <c r="P836" s="97">
        <v>29</v>
      </c>
      <c r="Q836" s="97">
        <v>2</v>
      </c>
      <c r="R836" s="97">
        <f>15-Q836</f>
        <v>13</v>
      </c>
      <c r="S836" s="98"/>
      <c r="T836" s="97" t="s">
        <v>51</v>
      </c>
      <c r="U836" s="99">
        <v>30000</v>
      </c>
      <c r="V836" s="99"/>
      <c r="W836" s="99">
        <f>V836+U836</f>
        <v>30000</v>
      </c>
      <c r="X836" s="99"/>
      <c r="Y836" s="99">
        <f>W836-X836</f>
        <v>30000</v>
      </c>
      <c r="Z836" s="95"/>
      <c r="AA836" s="53"/>
    </row>
    <row r="837" spans="1:27" s="51" customFormat="1" ht="21" customHeight="1" x14ac:dyDescent="0.25">
      <c r="A837" s="52"/>
      <c r="B837" s="53" t="s">
        <v>0</v>
      </c>
      <c r="C837" s="63" t="s">
        <v>91</v>
      </c>
      <c r="D837" s="53"/>
      <c r="E837" s="53"/>
      <c r="F837" s="53"/>
      <c r="G837" s="53"/>
      <c r="H837" s="64"/>
      <c r="I837" s="58"/>
      <c r="J837" s="53"/>
      <c r="K837" s="53"/>
      <c r="L837" s="65"/>
      <c r="M837" s="50"/>
      <c r="N837" s="100"/>
      <c r="O837" s="97" t="s">
        <v>77</v>
      </c>
      <c r="P837" s="97">
        <v>29</v>
      </c>
      <c r="Q837" s="97">
        <v>0</v>
      </c>
      <c r="R837" s="97">
        <f>IF(Q837="","",R836-Q837)</f>
        <v>13</v>
      </c>
      <c r="S837" s="101"/>
      <c r="T837" s="97" t="s">
        <v>77</v>
      </c>
      <c r="U837" s="170">
        <f>IF($J$1="January","",Y836)</f>
        <v>30000</v>
      </c>
      <c r="V837" s="99"/>
      <c r="W837" s="170">
        <f>IF(U837="","",U837+V837)</f>
        <v>30000</v>
      </c>
      <c r="X837" s="99">
        <v>3000</v>
      </c>
      <c r="Y837" s="170">
        <f>IF(W837="","",W837-X837)</f>
        <v>27000</v>
      </c>
      <c r="Z837" s="102"/>
      <c r="AA837" s="50"/>
    </row>
    <row r="838" spans="1:27" s="51" customFormat="1" ht="21" customHeight="1" x14ac:dyDescent="0.25">
      <c r="A838" s="52"/>
      <c r="B838" s="67" t="s">
        <v>47</v>
      </c>
      <c r="C838" s="68"/>
      <c r="D838" s="53"/>
      <c r="E838" s="53"/>
      <c r="F838" s="314" t="s">
        <v>49</v>
      </c>
      <c r="G838" s="314"/>
      <c r="H838" s="53"/>
      <c r="I838" s="314" t="s">
        <v>50</v>
      </c>
      <c r="J838" s="314"/>
      <c r="K838" s="314"/>
      <c r="L838" s="69"/>
      <c r="M838" s="53"/>
      <c r="N838" s="96"/>
      <c r="O838" s="97" t="s">
        <v>52</v>
      </c>
      <c r="P838" s="97"/>
      <c r="Q838" s="97"/>
      <c r="R838" s="97" t="str">
        <f t="shared" ref="R838:R847" si="156">IF(Q838="","",R837-Q838)</f>
        <v/>
      </c>
      <c r="S838" s="101"/>
      <c r="T838" s="97" t="s">
        <v>52</v>
      </c>
      <c r="U838" s="170">
        <f>IF($J$1="February","",Y837)</f>
        <v>27000</v>
      </c>
      <c r="V838" s="99"/>
      <c r="W838" s="170">
        <f t="shared" ref="W838:W847" si="157">IF(U838="","",U838+V838)</f>
        <v>27000</v>
      </c>
      <c r="X838" s="99"/>
      <c r="Y838" s="170">
        <f t="shared" ref="Y838:Y847" si="158">IF(W838="","",W838-X838)</f>
        <v>27000</v>
      </c>
      <c r="Z838" s="102"/>
      <c r="AA838" s="53"/>
    </row>
    <row r="839" spans="1:27" s="51" customFormat="1" ht="21" customHeight="1" x14ac:dyDescent="0.25">
      <c r="A839" s="52"/>
      <c r="B839" s="53"/>
      <c r="C839" s="53"/>
      <c r="D839" s="53"/>
      <c r="E839" s="53"/>
      <c r="F839" s="53"/>
      <c r="G839" s="53"/>
      <c r="H839" s="70"/>
      <c r="L839" s="57"/>
      <c r="M839" s="53"/>
      <c r="N839" s="96"/>
      <c r="O839" s="97" t="s">
        <v>53</v>
      </c>
      <c r="P839" s="97"/>
      <c r="Q839" s="97"/>
      <c r="R839" s="97" t="str">
        <f t="shared" si="156"/>
        <v/>
      </c>
      <c r="S839" s="101"/>
      <c r="T839" s="97" t="s">
        <v>53</v>
      </c>
      <c r="U839" s="170" t="str">
        <f>IF($J$1="March","",Y838)</f>
        <v/>
      </c>
      <c r="V839" s="99"/>
      <c r="W839" s="170" t="str">
        <f t="shared" si="157"/>
        <v/>
      </c>
      <c r="X839" s="99"/>
      <c r="Y839" s="170" t="str">
        <f t="shared" si="158"/>
        <v/>
      </c>
      <c r="Z839" s="102"/>
      <c r="AA839" s="53"/>
    </row>
    <row r="840" spans="1:27" s="51" customFormat="1" ht="21" customHeight="1" x14ac:dyDescent="0.25">
      <c r="A840" s="52"/>
      <c r="B840" s="315" t="s">
        <v>48</v>
      </c>
      <c r="C840" s="316"/>
      <c r="D840" s="53"/>
      <c r="E840" s="53"/>
      <c r="F840" s="71" t="s">
        <v>70</v>
      </c>
      <c r="G840" s="66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27000</v>
      </c>
      <c r="H840" s="70"/>
      <c r="I840" s="72">
        <f>IF(C844&gt;0,$K$2,C842)</f>
        <v>31</v>
      </c>
      <c r="J840" s="73" t="s">
        <v>67</v>
      </c>
      <c r="K840" s="74">
        <f>K836/$K$2*I840</f>
        <v>25000</v>
      </c>
      <c r="L840" s="75"/>
      <c r="M840" s="53"/>
      <c r="N840" s="96"/>
      <c r="O840" s="97" t="s">
        <v>54</v>
      </c>
      <c r="P840" s="97"/>
      <c r="Q840" s="97"/>
      <c r="R840" s="97" t="str">
        <f t="shared" si="156"/>
        <v/>
      </c>
      <c r="S840" s="101"/>
      <c r="T840" s="97" t="s">
        <v>54</v>
      </c>
      <c r="U840" s="170" t="str">
        <f>IF($J$1="April","",Y839)</f>
        <v/>
      </c>
      <c r="V840" s="99"/>
      <c r="W840" s="170" t="str">
        <f t="shared" si="157"/>
        <v/>
      </c>
      <c r="X840" s="99"/>
      <c r="Y840" s="170" t="str">
        <f t="shared" si="158"/>
        <v/>
      </c>
      <c r="Z840" s="102"/>
      <c r="AA840" s="53"/>
    </row>
    <row r="841" spans="1:27" s="51" customFormat="1" ht="21" customHeight="1" x14ac:dyDescent="0.25">
      <c r="A841" s="52"/>
      <c r="B841" s="62"/>
      <c r="C841" s="62"/>
      <c r="D841" s="53"/>
      <c r="E841" s="53"/>
      <c r="F841" s="71" t="s">
        <v>23</v>
      </c>
      <c r="G841" s="66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0</v>
      </c>
      <c r="H841" s="70"/>
      <c r="I841" s="115"/>
      <c r="J841" s="73" t="s">
        <v>68</v>
      </c>
      <c r="K841" s="76">
        <f>K836/$K$2/8*I841</f>
        <v>0</v>
      </c>
      <c r="L841" s="77"/>
      <c r="M841" s="53"/>
      <c r="N841" s="96"/>
      <c r="O841" s="97" t="s">
        <v>55</v>
      </c>
      <c r="P841" s="97"/>
      <c r="Q841" s="97"/>
      <c r="R841" s="97" t="str">
        <f t="shared" si="156"/>
        <v/>
      </c>
      <c r="S841" s="101"/>
      <c r="T841" s="97" t="s">
        <v>55</v>
      </c>
      <c r="U841" s="170" t="str">
        <f>IF($J$1="May","",Y840)</f>
        <v/>
      </c>
      <c r="V841" s="99"/>
      <c r="W841" s="170" t="str">
        <f t="shared" si="157"/>
        <v/>
      </c>
      <c r="X841" s="99"/>
      <c r="Y841" s="170" t="str">
        <f t="shared" si="158"/>
        <v/>
      </c>
      <c r="Z841" s="102"/>
      <c r="AA841" s="53"/>
    </row>
    <row r="842" spans="1:27" s="51" customFormat="1" ht="21" customHeight="1" x14ac:dyDescent="0.25">
      <c r="A842" s="52"/>
      <c r="B842" s="71" t="s">
        <v>6</v>
      </c>
      <c r="C842" s="62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0</v>
      </c>
      <c r="D842" s="53"/>
      <c r="E842" s="53"/>
      <c r="F842" s="71" t="s">
        <v>71</v>
      </c>
      <c r="G842" s="66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27000</v>
      </c>
      <c r="H842" s="70"/>
      <c r="I842" s="317" t="s">
        <v>75</v>
      </c>
      <c r="J842" s="318"/>
      <c r="K842" s="76">
        <f>K840+K841</f>
        <v>25000</v>
      </c>
      <c r="L842" s="77"/>
      <c r="M842" s="53"/>
      <c r="N842" s="96"/>
      <c r="O842" s="97" t="s">
        <v>56</v>
      </c>
      <c r="P842" s="97"/>
      <c r="Q842" s="97"/>
      <c r="R842" s="97" t="str">
        <f t="shared" si="156"/>
        <v/>
      </c>
      <c r="S842" s="101"/>
      <c r="T842" s="97" t="s">
        <v>56</v>
      </c>
      <c r="U842" s="170" t="str">
        <f>IF($J$1="June","",Y841)</f>
        <v/>
      </c>
      <c r="V842" s="99"/>
      <c r="W842" s="170" t="str">
        <f t="shared" si="157"/>
        <v/>
      </c>
      <c r="X842" s="99"/>
      <c r="Y842" s="170" t="str">
        <f t="shared" si="158"/>
        <v/>
      </c>
      <c r="Z842" s="102"/>
      <c r="AA842" s="53"/>
    </row>
    <row r="843" spans="1:27" s="51" customFormat="1" ht="21" customHeight="1" x14ac:dyDescent="0.25">
      <c r="A843" s="52"/>
      <c r="B843" s="71" t="s">
        <v>5</v>
      </c>
      <c r="C843" s="62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0</v>
      </c>
      <c r="D843" s="53"/>
      <c r="E843" s="53"/>
      <c r="F843" s="71" t="s">
        <v>24</v>
      </c>
      <c r="G843" s="66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0</v>
      </c>
      <c r="H843" s="70"/>
      <c r="I843" s="317" t="s">
        <v>76</v>
      </c>
      <c r="J843" s="318"/>
      <c r="K843" s="66">
        <f>G843</f>
        <v>0</v>
      </c>
      <c r="L843" s="78"/>
      <c r="M843" s="53"/>
      <c r="N843" s="96"/>
      <c r="O843" s="97" t="s">
        <v>57</v>
      </c>
      <c r="P843" s="97"/>
      <c r="Q843" s="97"/>
      <c r="R843" s="97" t="str">
        <f t="shared" si="156"/>
        <v/>
      </c>
      <c r="S843" s="101"/>
      <c r="T843" s="97" t="s">
        <v>57</v>
      </c>
      <c r="U843" s="170" t="str">
        <f>IF($J$1="July","",Y842)</f>
        <v/>
      </c>
      <c r="V843" s="99"/>
      <c r="W843" s="170" t="str">
        <f t="shared" si="157"/>
        <v/>
      </c>
      <c r="X843" s="99"/>
      <c r="Y843" s="170" t="str">
        <f t="shared" si="158"/>
        <v/>
      </c>
      <c r="Z843" s="102"/>
      <c r="AA843" s="53"/>
    </row>
    <row r="844" spans="1:27" s="51" customFormat="1" ht="21" customHeight="1" x14ac:dyDescent="0.25">
      <c r="A844" s="52"/>
      <c r="B844" s="79" t="s">
        <v>74</v>
      </c>
      <c r="C844" s="62" t="str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/>
      </c>
      <c r="D844" s="53"/>
      <c r="E844" s="53"/>
      <c r="F844" s="71" t="s">
        <v>73</v>
      </c>
      <c r="G844" s="66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27000</v>
      </c>
      <c r="H844" s="53"/>
      <c r="I844" s="319" t="s">
        <v>69</v>
      </c>
      <c r="J844" s="320"/>
      <c r="K844" s="80">
        <f>K842-K843</f>
        <v>25000</v>
      </c>
      <c r="L844" s="81"/>
      <c r="M844" s="53"/>
      <c r="N844" s="96"/>
      <c r="O844" s="97" t="s">
        <v>62</v>
      </c>
      <c r="P844" s="97"/>
      <c r="Q844" s="97"/>
      <c r="R844" s="97" t="str">
        <f t="shared" si="156"/>
        <v/>
      </c>
      <c r="S844" s="101"/>
      <c r="T844" s="97" t="s">
        <v>62</v>
      </c>
      <c r="U844" s="170" t="str">
        <f>IF($J$1="August","",Y843)</f>
        <v/>
      </c>
      <c r="V844" s="99"/>
      <c r="W844" s="170" t="str">
        <f t="shared" si="157"/>
        <v/>
      </c>
      <c r="X844" s="99"/>
      <c r="Y844" s="170" t="str">
        <f t="shared" si="158"/>
        <v/>
      </c>
      <c r="Z844" s="102"/>
      <c r="AA844" s="53"/>
    </row>
    <row r="845" spans="1:27" s="51" customFormat="1" ht="21" customHeight="1" x14ac:dyDescent="0.2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69"/>
      <c r="M845" s="53"/>
      <c r="N845" s="96"/>
      <c r="O845" s="97" t="s">
        <v>58</v>
      </c>
      <c r="P845" s="97"/>
      <c r="Q845" s="97"/>
      <c r="R845" s="97" t="str">
        <f t="shared" si="156"/>
        <v/>
      </c>
      <c r="S845" s="101"/>
      <c r="T845" s="97" t="s">
        <v>58</v>
      </c>
      <c r="U845" s="170" t="str">
        <f>IF($J$1="September","",Y844)</f>
        <v/>
      </c>
      <c r="V845" s="99"/>
      <c r="W845" s="170" t="str">
        <f t="shared" si="157"/>
        <v/>
      </c>
      <c r="X845" s="99"/>
      <c r="Y845" s="170" t="str">
        <f t="shared" si="158"/>
        <v/>
      </c>
      <c r="Z845" s="102"/>
      <c r="AA845" s="53"/>
    </row>
    <row r="846" spans="1:27" s="51" customFormat="1" ht="21" customHeight="1" x14ac:dyDescent="0.25">
      <c r="A846" s="52"/>
      <c r="B846" s="308" t="s">
        <v>104</v>
      </c>
      <c r="C846" s="308"/>
      <c r="D846" s="308"/>
      <c r="E846" s="308"/>
      <c r="F846" s="308"/>
      <c r="G846" s="308"/>
      <c r="H846" s="308"/>
      <c r="I846" s="308"/>
      <c r="J846" s="308"/>
      <c r="K846" s="308"/>
      <c r="L846" s="69"/>
      <c r="M846" s="53"/>
      <c r="N846" s="96"/>
      <c r="O846" s="97" t="s">
        <v>63</v>
      </c>
      <c r="P846" s="97"/>
      <c r="Q846" s="97"/>
      <c r="R846" s="97" t="str">
        <f t="shared" si="156"/>
        <v/>
      </c>
      <c r="S846" s="101"/>
      <c r="T846" s="97" t="s">
        <v>63</v>
      </c>
      <c r="U846" s="170" t="str">
        <f>IF($J$1="October","",Y845)</f>
        <v/>
      </c>
      <c r="V846" s="99"/>
      <c r="W846" s="170" t="str">
        <f t="shared" si="157"/>
        <v/>
      </c>
      <c r="X846" s="99"/>
      <c r="Y846" s="170" t="str">
        <f t="shared" si="158"/>
        <v/>
      </c>
      <c r="Z846" s="102"/>
      <c r="AA846" s="53"/>
    </row>
    <row r="847" spans="1:27" s="51" customFormat="1" ht="21" customHeight="1" x14ac:dyDescent="0.25">
      <c r="A847" s="52"/>
      <c r="B847" s="308"/>
      <c r="C847" s="308"/>
      <c r="D847" s="308"/>
      <c r="E847" s="308"/>
      <c r="F847" s="308"/>
      <c r="G847" s="308"/>
      <c r="H847" s="308"/>
      <c r="I847" s="308"/>
      <c r="J847" s="308"/>
      <c r="K847" s="308"/>
      <c r="L847" s="69"/>
      <c r="M847" s="53"/>
      <c r="N847" s="96"/>
      <c r="O847" s="97" t="s">
        <v>64</v>
      </c>
      <c r="P847" s="97"/>
      <c r="Q847" s="97"/>
      <c r="R847" s="97" t="str">
        <f t="shared" si="156"/>
        <v/>
      </c>
      <c r="S847" s="101"/>
      <c r="T847" s="97" t="s">
        <v>64</v>
      </c>
      <c r="U847" s="170" t="str">
        <f>IF($J$1="November","",Y846)</f>
        <v/>
      </c>
      <c r="V847" s="99"/>
      <c r="W847" s="170" t="str">
        <f t="shared" si="157"/>
        <v/>
      </c>
      <c r="X847" s="99"/>
      <c r="Y847" s="170" t="str">
        <f t="shared" si="158"/>
        <v/>
      </c>
      <c r="Z847" s="102"/>
      <c r="AA847" s="53"/>
    </row>
    <row r="848" spans="1:27" s="51" customFormat="1" ht="21" customHeight="1" thickBot="1" x14ac:dyDescent="0.3">
      <c r="A848" s="82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4"/>
      <c r="N848" s="103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5"/>
    </row>
    <row r="849" spans="1:27" s="51" customFormat="1" ht="21" hidden="1" customHeight="1" thickBot="1" x14ac:dyDescent="0.3"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spans="1:27" s="51" customFormat="1" ht="21" hidden="1" customHeight="1" x14ac:dyDescent="0.25">
      <c r="A850" s="327" t="s">
        <v>46</v>
      </c>
      <c r="B850" s="328"/>
      <c r="C850" s="328"/>
      <c r="D850" s="328"/>
      <c r="E850" s="328"/>
      <c r="F850" s="328"/>
      <c r="G850" s="328"/>
      <c r="H850" s="328"/>
      <c r="I850" s="328"/>
      <c r="J850" s="328"/>
      <c r="K850" s="328"/>
      <c r="L850" s="329"/>
      <c r="M850" s="50"/>
      <c r="N850" s="89"/>
      <c r="O850" s="309" t="s">
        <v>48</v>
      </c>
      <c r="P850" s="310"/>
      <c r="Q850" s="310"/>
      <c r="R850" s="311"/>
      <c r="S850" s="90"/>
      <c r="T850" s="309" t="s">
        <v>49</v>
      </c>
      <c r="U850" s="310"/>
      <c r="V850" s="310"/>
      <c r="W850" s="310"/>
      <c r="X850" s="310"/>
      <c r="Y850" s="311"/>
      <c r="Z850" s="91"/>
      <c r="AA850" s="50"/>
    </row>
    <row r="851" spans="1:27" s="51" customFormat="1" ht="21" hidden="1" customHeight="1" x14ac:dyDescent="0.25">
      <c r="A851" s="52"/>
      <c r="B851" s="53"/>
      <c r="C851" s="312" t="s">
        <v>102</v>
      </c>
      <c r="D851" s="312"/>
      <c r="E851" s="312"/>
      <c r="F851" s="312"/>
      <c r="G851" s="54" t="str">
        <f>$J$1</f>
        <v>March</v>
      </c>
      <c r="H851" s="313">
        <f>$K$1</f>
        <v>2020</v>
      </c>
      <c r="I851" s="313"/>
      <c r="J851" s="53"/>
      <c r="K851" s="55"/>
      <c r="L851" s="56"/>
      <c r="M851" s="55"/>
      <c r="N851" s="92"/>
      <c r="O851" s="93" t="s">
        <v>59</v>
      </c>
      <c r="P851" s="93" t="s">
        <v>6</v>
      </c>
      <c r="Q851" s="93" t="s">
        <v>5</v>
      </c>
      <c r="R851" s="93" t="s">
        <v>60</v>
      </c>
      <c r="S851" s="94"/>
      <c r="T851" s="93" t="s">
        <v>59</v>
      </c>
      <c r="U851" s="93" t="s">
        <v>61</v>
      </c>
      <c r="V851" s="93" t="s">
        <v>23</v>
      </c>
      <c r="W851" s="93" t="s">
        <v>22</v>
      </c>
      <c r="X851" s="93" t="s">
        <v>24</v>
      </c>
      <c r="Y851" s="93" t="s">
        <v>65</v>
      </c>
      <c r="Z851" s="95"/>
      <c r="AA851" s="55"/>
    </row>
    <row r="852" spans="1:27" s="51" customFormat="1" ht="21" hidden="1" customHeight="1" x14ac:dyDescent="0.25">
      <c r="A852" s="52"/>
      <c r="B852" s="53"/>
      <c r="C852" s="53"/>
      <c r="D852" s="58"/>
      <c r="E852" s="58"/>
      <c r="F852" s="58"/>
      <c r="G852" s="58"/>
      <c r="H852" s="58"/>
      <c r="I852" s="53"/>
      <c r="J852" s="59" t="s">
        <v>1</v>
      </c>
      <c r="K852" s="60"/>
      <c r="L852" s="61"/>
      <c r="M852" s="53"/>
      <c r="N852" s="96"/>
      <c r="O852" s="97" t="s">
        <v>51</v>
      </c>
      <c r="P852" s="97"/>
      <c r="Q852" s="97"/>
      <c r="R852" s="97"/>
      <c r="S852" s="98"/>
      <c r="T852" s="97" t="s">
        <v>51</v>
      </c>
      <c r="U852" s="99"/>
      <c r="V852" s="99"/>
      <c r="W852" s="99">
        <f>V852+U852</f>
        <v>0</v>
      </c>
      <c r="X852" s="99"/>
      <c r="Y852" s="99">
        <f>W852-X852</f>
        <v>0</v>
      </c>
      <c r="Z852" s="95"/>
      <c r="AA852" s="53"/>
    </row>
    <row r="853" spans="1:27" s="51" customFormat="1" ht="21" hidden="1" customHeight="1" x14ac:dyDescent="0.25">
      <c r="A853" s="52"/>
      <c r="B853" s="53" t="s">
        <v>0</v>
      </c>
      <c r="C853" s="63"/>
      <c r="D853" s="53"/>
      <c r="E853" s="53"/>
      <c r="F853" s="53"/>
      <c r="G853" s="53"/>
      <c r="H853" s="64"/>
      <c r="I853" s="58"/>
      <c r="J853" s="53"/>
      <c r="K853" s="53"/>
      <c r="L853" s="65"/>
      <c r="M853" s="50"/>
      <c r="N853" s="100"/>
      <c r="O853" s="97" t="s">
        <v>77</v>
      </c>
      <c r="P853" s="97"/>
      <c r="Q853" s="97"/>
      <c r="R853" s="97" t="str">
        <f>IF(Q853="","",R852-Q853)</f>
        <v/>
      </c>
      <c r="S853" s="101"/>
      <c r="T853" s="97" t="s">
        <v>77</v>
      </c>
      <c r="U853" s="170">
        <f>Y852</f>
        <v>0</v>
      </c>
      <c r="V853" s="99"/>
      <c r="W853" s="170">
        <f>IF(U853="","",U853+V853)</f>
        <v>0</v>
      </c>
      <c r="X853" s="99"/>
      <c r="Y853" s="170">
        <f>IF(W853="","",W853-X853)</f>
        <v>0</v>
      </c>
      <c r="Z853" s="102"/>
      <c r="AA853" s="50"/>
    </row>
    <row r="854" spans="1:27" s="51" customFormat="1" ht="21" hidden="1" customHeight="1" x14ac:dyDescent="0.25">
      <c r="A854" s="52"/>
      <c r="B854" s="67" t="s">
        <v>47</v>
      </c>
      <c r="C854" s="68"/>
      <c r="D854" s="53"/>
      <c r="E854" s="53"/>
      <c r="F854" s="314" t="s">
        <v>49</v>
      </c>
      <c r="G854" s="314"/>
      <c r="H854" s="53"/>
      <c r="I854" s="314" t="s">
        <v>50</v>
      </c>
      <c r="J854" s="314"/>
      <c r="K854" s="314"/>
      <c r="L854" s="69"/>
      <c r="M854" s="53"/>
      <c r="N854" s="96"/>
      <c r="O854" s="97" t="s">
        <v>52</v>
      </c>
      <c r="P854" s="97"/>
      <c r="Q854" s="97"/>
      <c r="R854" s="97" t="str">
        <f t="shared" ref="R854:R863" si="159">IF(Q854="","",R853-Q854)</f>
        <v/>
      </c>
      <c r="S854" s="101"/>
      <c r="T854" s="97" t="s">
        <v>52</v>
      </c>
      <c r="U854" s="170">
        <f>IF($J$1="April",Y853,Y853)</f>
        <v>0</v>
      </c>
      <c r="V854" s="99"/>
      <c r="W854" s="170">
        <f t="shared" ref="W854:W863" si="160">IF(U854="","",U854+V854)</f>
        <v>0</v>
      </c>
      <c r="X854" s="99"/>
      <c r="Y854" s="170">
        <f t="shared" ref="Y854:Y863" si="161">IF(W854="","",W854-X854)</f>
        <v>0</v>
      </c>
      <c r="Z854" s="102"/>
      <c r="AA854" s="53"/>
    </row>
    <row r="855" spans="1:27" s="51" customFormat="1" ht="21" hidden="1" customHeight="1" x14ac:dyDescent="0.25">
      <c r="A855" s="52"/>
      <c r="B855" s="53"/>
      <c r="C855" s="53"/>
      <c r="D855" s="53"/>
      <c r="E855" s="53"/>
      <c r="F855" s="53"/>
      <c r="G855" s="53"/>
      <c r="H855" s="70"/>
      <c r="L855" s="57"/>
      <c r="M855" s="53"/>
      <c r="N855" s="96"/>
      <c r="O855" s="97" t="s">
        <v>53</v>
      </c>
      <c r="P855" s="97"/>
      <c r="Q855" s="97"/>
      <c r="R855" s="97" t="str">
        <f t="shared" si="159"/>
        <v/>
      </c>
      <c r="S855" s="101"/>
      <c r="T855" s="97" t="s">
        <v>53</v>
      </c>
      <c r="U855" s="170">
        <f>IF($J$1="April",Y854,Y854)</f>
        <v>0</v>
      </c>
      <c r="V855" s="99"/>
      <c r="W855" s="170">
        <f t="shared" si="160"/>
        <v>0</v>
      </c>
      <c r="X855" s="99"/>
      <c r="Y855" s="170">
        <f t="shared" si="161"/>
        <v>0</v>
      </c>
      <c r="Z855" s="102"/>
      <c r="AA855" s="53"/>
    </row>
    <row r="856" spans="1:27" s="51" customFormat="1" ht="21" hidden="1" customHeight="1" x14ac:dyDescent="0.25">
      <c r="A856" s="52"/>
      <c r="B856" s="315" t="s">
        <v>48</v>
      </c>
      <c r="C856" s="316"/>
      <c r="D856" s="53"/>
      <c r="E856" s="53"/>
      <c r="F856" s="71" t="s">
        <v>70</v>
      </c>
      <c r="G856" s="186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70"/>
      <c r="I856" s="72"/>
      <c r="J856" s="73" t="s">
        <v>67</v>
      </c>
      <c r="K856" s="74">
        <f>K852/$K$2*I856</f>
        <v>0</v>
      </c>
      <c r="L856" s="75"/>
      <c r="M856" s="53"/>
      <c r="N856" s="96"/>
      <c r="O856" s="97" t="s">
        <v>54</v>
      </c>
      <c r="P856" s="97"/>
      <c r="Q856" s="97"/>
      <c r="R856" s="97" t="str">
        <f t="shared" si="159"/>
        <v/>
      </c>
      <c r="S856" s="101"/>
      <c r="T856" s="97" t="s">
        <v>54</v>
      </c>
      <c r="U856" s="170">
        <f>IF($J$1="May",Y855,Y855)</f>
        <v>0</v>
      </c>
      <c r="V856" s="99"/>
      <c r="W856" s="170">
        <f t="shared" si="160"/>
        <v>0</v>
      </c>
      <c r="X856" s="99"/>
      <c r="Y856" s="170">
        <f t="shared" si="161"/>
        <v>0</v>
      </c>
      <c r="Z856" s="102"/>
      <c r="AA856" s="53"/>
    </row>
    <row r="857" spans="1:27" s="51" customFormat="1" ht="21" hidden="1" customHeight="1" x14ac:dyDescent="0.25">
      <c r="A857" s="52"/>
      <c r="B857" s="62"/>
      <c r="C857" s="62"/>
      <c r="D857" s="53"/>
      <c r="E857" s="53"/>
      <c r="F857" s="71" t="s">
        <v>23</v>
      </c>
      <c r="G857" s="186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0</v>
      </c>
      <c r="H857" s="70"/>
      <c r="I857" s="115"/>
      <c r="J857" s="73" t="s">
        <v>68</v>
      </c>
      <c r="K857" s="76">
        <f>K852/$K$2/8*I857</f>
        <v>0</v>
      </c>
      <c r="L857" s="77"/>
      <c r="M857" s="53"/>
      <c r="N857" s="96"/>
      <c r="O857" s="97" t="s">
        <v>55</v>
      </c>
      <c r="P857" s="97"/>
      <c r="Q857" s="97"/>
      <c r="R857" s="97" t="str">
        <f t="shared" si="159"/>
        <v/>
      </c>
      <c r="S857" s="101"/>
      <c r="T857" s="97" t="s">
        <v>55</v>
      </c>
      <c r="U857" s="170">
        <f>IF($J$1="May",Y856,Y856)</f>
        <v>0</v>
      </c>
      <c r="V857" s="99"/>
      <c r="W857" s="170">
        <f t="shared" si="160"/>
        <v>0</v>
      </c>
      <c r="X857" s="99"/>
      <c r="Y857" s="170">
        <f t="shared" si="161"/>
        <v>0</v>
      </c>
      <c r="Z857" s="102"/>
      <c r="AA857" s="53"/>
    </row>
    <row r="858" spans="1:27" s="51" customFormat="1" ht="21" hidden="1" customHeight="1" x14ac:dyDescent="0.25">
      <c r="A858" s="52"/>
      <c r="B858" s="71" t="s">
        <v>6</v>
      </c>
      <c r="C858" s="62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0</v>
      </c>
      <c r="D858" s="53"/>
      <c r="E858" s="53"/>
      <c r="F858" s="71" t="s">
        <v>71</v>
      </c>
      <c r="G858" s="186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>0</v>
      </c>
      <c r="H858" s="70"/>
      <c r="I858" s="317" t="s">
        <v>75</v>
      </c>
      <c r="J858" s="318"/>
      <c r="K858" s="76">
        <f>K856+K857</f>
        <v>0</v>
      </c>
      <c r="L858" s="77"/>
      <c r="M858" s="53"/>
      <c r="N858" s="96"/>
      <c r="O858" s="97" t="s">
        <v>56</v>
      </c>
      <c r="P858" s="97"/>
      <c r="Q858" s="97"/>
      <c r="R858" s="97" t="str">
        <f t="shared" si="159"/>
        <v/>
      </c>
      <c r="S858" s="101"/>
      <c r="T858" s="97" t="s">
        <v>56</v>
      </c>
      <c r="U858" s="170">
        <f>Y857</f>
        <v>0</v>
      </c>
      <c r="V858" s="99"/>
      <c r="W858" s="170">
        <f t="shared" si="160"/>
        <v>0</v>
      </c>
      <c r="X858" s="99"/>
      <c r="Y858" s="170">
        <f t="shared" si="161"/>
        <v>0</v>
      </c>
      <c r="Z858" s="102"/>
      <c r="AA858" s="53"/>
    </row>
    <row r="859" spans="1:27" s="51" customFormat="1" ht="21" hidden="1" customHeight="1" x14ac:dyDescent="0.25">
      <c r="A859" s="52"/>
      <c r="B859" s="71" t="s">
        <v>5</v>
      </c>
      <c r="C859" s="62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0</v>
      </c>
      <c r="D859" s="53"/>
      <c r="E859" s="53"/>
      <c r="F859" s="71" t="s">
        <v>24</v>
      </c>
      <c r="G859" s="186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0</v>
      </c>
      <c r="H859" s="70"/>
      <c r="I859" s="317" t="s">
        <v>76</v>
      </c>
      <c r="J859" s="318"/>
      <c r="K859" s="66">
        <f>G859</f>
        <v>0</v>
      </c>
      <c r="L859" s="78"/>
      <c r="M859" s="53"/>
      <c r="N859" s="96"/>
      <c r="O859" s="97" t="s">
        <v>57</v>
      </c>
      <c r="P859" s="97"/>
      <c r="Q859" s="97"/>
      <c r="R859" s="97" t="str">
        <f t="shared" si="159"/>
        <v/>
      </c>
      <c r="S859" s="101"/>
      <c r="T859" s="97" t="s">
        <v>57</v>
      </c>
      <c r="U859" s="170">
        <f>Y858</f>
        <v>0</v>
      </c>
      <c r="V859" s="99"/>
      <c r="W859" s="170">
        <f t="shared" si="160"/>
        <v>0</v>
      </c>
      <c r="X859" s="99"/>
      <c r="Y859" s="170">
        <f t="shared" si="161"/>
        <v>0</v>
      </c>
      <c r="Z859" s="102"/>
      <c r="AA859" s="53"/>
    </row>
    <row r="860" spans="1:27" s="51" customFormat="1" ht="21" hidden="1" customHeight="1" x14ac:dyDescent="0.25">
      <c r="A860" s="52"/>
      <c r="B860" s="79" t="s">
        <v>74</v>
      </c>
      <c r="C860" s="62" t="str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/>
      </c>
      <c r="D860" s="53"/>
      <c r="E860" s="53"/>
      <c r="F860" s="71" t="s">
        <v>73</v>
      </c>
      <c r="G860" s="186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>0</v>
      </c>
      <c r="H860" s="53"/>
      <c r="I860" s="319" t="s">
        <v>69</v>
      </c>
      <c r="J860" s="320"/>
      <c r="K860" s="80">
        <f>K858-K859</f>
        <v>0</v>
      </c>
      <c r="L860" s="81"/>
      <c r="M860" s="53"/>
      <c r="N860" s="96"/>
      <c r="O860" s="97" t="s">
        <v>62</v>
      </c>
      <c r="P860" s="97"/>
      <c r="Q860" s="97"/>
      <c r="R860" s="97" t="str">
        <f t="shared" si="159"/>
        <v/>
      </c>
      <c r="S860" s="101"/>
      <c r="T860" s="97" t="s">
        <v>62</v>
      </c>
      <c r="U860" s="170">
        <f>Y859</f>
        <v>0</v>
      </c>
      <c r="V860" s="99"/>
      <c r="W860" s="170">
        <f t="shared" si="160"/>
        <v>0</v>
      </c>
      <c r="X860" s="99"/>
      <c r="Y860" s="170">
        <f t="shared" si="161"/>
        <v>0</v>
      </c>
      <c r="Z860" s="102"/>
      <c r="AA860" s="53"/>
    </row>
    <row r="861" spans="1:27" s="51" customFormat="1" ht="21" hidden="1" customHeight="1" x14ac:dyDescent="0.25">
      <c r="A861" s="52"/>
      <c r="B861" s="53"/>
      <c r="C861" s="53"/>
      <c r="D861" s="53"/>
      <c r="E861" s="53"/>
      <c r="F861" s="53"/>
      <c r="G861" s="53"/>
      <c r="H861" s="53"/>
      <c r="I861" s="188"/>
      <c r="J861" s="53"/>
      <c r="K861" s="184"/>
      <c r="L861" s="69"/>
      <c r="M861" s="53"/>
      <c r="N861" s="96"/>
      <c r="O861" s="97" t="s">
        <v>58</v>
      </c>
      <c r="P861" s="97"/>
      <c r="Q861" s="97"/>
      <c r="R861" s="97" t="str">
        <f t="shared" si="159"/>
        <v/>
      </c>
      <c r="S861" s="101"/>
      <c r="T861" s="97" t="s">
        <v>58</v>
      </c>
      <c r="U861" s="170"/>
      <c r="V861" s="99"/>
      <c r="W861" s="170" t="str">
        <f t="shared" si="160"/>
        <v/>
      </c>
      <c r="X861" s="99"/>
      <c r="Y861" s="170" t="str">
        <f t="shared" si="161"/>
        <v/>
      </c>
      <c r="Z861" s="102"/>
      <c r="AA861" s="53"/>
    </row>
    <row r="862" spans="1:27" s="51" customFormat="1" ht="21" hidden="1" customHeight="1" x14ac:dyDescent="0.25">
      <c r="A862" s="52"/>
      <c r="B862" s="308"/>
      <c r="C862" s="308"/>
      <c r="D862" s="308"/>
      <c r="E862" s="308"/>
      <c r="F862" s="308"/>
      <c r="G862" s="308"/>
      <c r="H862" s="308"/>
      <c r="I862" s="308"/>
      <c r="J862" s="308"/>
      <c r="K862" s="308"/>
      <c r="L862" s="69"/>
      <c r="M862" s="53"/>
      <c r="N862" s="96"/>
      <c r="O862" s="97" t="s">
        <v>63</v>
      </c>
      <c r="P862" s="97"/>
      <c r="Q862" s="97"/>
      <c r="R862" s="97" t="str">
        <f t="shared" si="159"/>
        <v/>
      </c>
      <c r="S862" s="101"/>
      <c r="T862" s="97" t="s">
        <v>63</v>
      </c>
      <c r="U862" s="170"/>
      <c r="V862" s="99"/>
      <c r="W862" s="170" t="str">
        <f t="shared" si="160"/>
        <v/>
      </c>
      <c r="X862" s="99"/>
      <c r="Y862" s="170" t="str">
        <f t="shared" si="161"/>
        <v/>
      </c>
      <c r="Z862" s="102"/>
      <c r="AA862" s="53"/>
    </row>
    <row r="863" spans="1:27" s="51" customFormat="1" ht="21" hidden="1" customHeight="1" x14ac:dyDescent="0.25">
      <c r="A863" s="52"/>
      <c r="B863" s="308"/>
      <c r="C863" s="308"/>
      <c r="D863" s="308"/>
      <c r="E863" s="308"/>
      <c r="F863" s="308"/>
      <c r="G863" s="308"/>
      <c r="H863" s="308"/>
      <c r="I863" s="308"/>
      <c r="J863" s="308"/>
      <c r="K863" s="308"/>
      <c r="L863" s="69"/>
      <c r="M863" s="53"/>
      <c r="N863" s="96"/>
      <c r="O863" s="97" t="s">
        <v>64</v>
      </c>
      <c r="P863" s="97"/>
      <c r="Q863" s="97"/>
      <c r="R863" s="97" t="str">
        <f t="shared" si="159"/>
        <v/>
      </c>
      <c r="S863" s="101"/>
      <c r="T863" s="97" t="s">
        <v>64</v>
      </c>
      <c r="U863" s="170"/>
      <c r="V863" s="99"/>
      <c r="W863" s="170" t="str">
        <f t="shared" si="160"/>
        <v/>
      </c>
      <c r="X863" s="99"/>
      <c r="Y863" s="170" t="str">
        <f t="shared" si="161"/>
        <v/>
      </c>
      <c r="Z863" s="102"/>
      <c r="AA863" s="53"/>
    </row>
    <row r="864" spans="1:27" s="51" customFormat="1" ht="21" hidden="1" customHeight="1" thickBot="1" x14ac:dyDescent="0.3">
      <c r="A864" s="82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4"/>
      <c r="N864" s="103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5"/>
    </row>
    <row r="865" spans="1:27" s="51" customFormat="1" ht="21" customHeight="1" thickBot="1" x14ac:dyDescent="0.3"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spans="1:27" s="51" customFormat="1" ht="21" customHeight="1" x14ac:dyDescent="0.25">
      <c r="A866" s="321" t="s">
        <v>46</v>
      </c>
      <c r="B866" s="322"/>
      <c r="C866" s="322"/>
      <c r="D866" s="322"/>
      <c r="E866" s="322"/>
      <c r="F866" s="322"/>
      <c r="G866" s="322"/>
      <c r="H866" s="322"/>
      <c r="I866" s="322"/>
      <c r="J866" s="322"/>
      <c r="K866" s="322"/>
      <c r="L866" s="323"/>
      <c r="M866" s="50"/>
      <c r="N866" s="89"/>
      <c r="O866" s="309" t="s">
        <v>48</v>
      </c>
      <c r="P866" s="310"/>
      <c r="Q866" s="310"/>
      <c r="R866" s="311"/>
      <c r="S866" s="90"/>
      <c r="T866" s="309" t="s">
        <v>49</v>
      </c>
      <c r="U866" s="310"/>
      <c r="V866" s="310"/>
      <c r="W866" s="310"/>
      <c r="X866" s="310"/>
      <c r="Y866" s="311"/>
      <c r="Z866" s="91"/>
      <c r="AA866" s="50"/>
    </row>
    <row r="867" spans="1:27" s="51" customFormat="1" ht="21" customHeight="1" x14ac:dyDescent="0.25">
      <c r="A867" s="52"/>
      <c r="B867" s="53"/>
      <c r="C867" s="312" t="s">
        <v>102</v>
      </c>
      <c r="D867" s="312"/>
      <c r="E867" s="312"/>
      <c r="F867" s="312"/>
      <c r="G867" s="54" t="str">
        <f>$J$1</f>
        <v>March</v>
      </c>
      <c r="H867" s="313">
        <f>$K$1</f>
        <v>2020</v>
      </c>
      <c r="I867" s="313"/>
      <c r="J867" s="53"/>
      <c r="K867" s="55"/>
      <c r="L867" s="56"/>
      <c r="M867" s="55"/>
      <c r="N867" s="92"/>
      <c r="O867" s="93" t="s">
        <v>59</v>
      </c>
      <c r="P867" s="93" t="s">
        <v>6</v>
      </c>
      <c r="Q867" s="93" t="s">
        <v>5</v>
      </c>
      <c r="R867" s="93" t="s">
        <v>60</v>
      </c>
      <c r="S867" s="94"/>
      <c r="T867" s="93" t="s">
        <v>59</v>
      </c>
      <c r="U867" s="93" t="s">
        <v>61</v>
      </c>
      <c r="V867" s="93" t="s">
        <v>23</v>
      </c>
      <c r="W867" s="93" t="s">
        <v>22</v>
      </c>
      <c r="X867" s="93" t="s">
        <v>24</v>
      </c>
      <c r="Y867" s="93" t="s">
        <v>65</v>
      </c>
      <c r="Z867" s="95"/>
      <c r="AA867" s="55"/>
    </row>
    <row r="868" spans="1:27" s="51" customFormat="1" ht="21" customHeight="1" x14ac:dyDescent="0.25">
      <c r="A868" s="52"/>
      <c r="B868" s="53"/>
      <c r="C868" s="53"/>
      <c r="D868" s="58"/>
      <c r="E868" s="58"/>
      <c r="F868" s="58"/>
      <c r="G868" s="58"/>
      <c r="H868" s="58"/>
      <c r="I868" s="53"/>
      <c r="J868" s="59" t="s">
        <v>1</v>
      </c>
      <c r="K868" s="60">
        <v>20000</v>
      </c>
      <c r="L868" s="61"/>
      <c r="M868" s="53"/>
      <c r="N868" s="96"/>
      <c r="O868" s="97" t="s">
        <v>51</v>
      </c>
      <c r="P868" s="97">
        <v>31</v>
      </c>
      <c r="Q868" s="97">
        <v>0</v>
      </c>
      <c r="R868" s="97">
        <v>0</v>
      </c>
      <c r="S868" s="98"/>
      <c r="T868" s="97" t="s">
        <v>51</v>
      </c>
      <c r="U868" s="99"/>
      <c r="V868" s="99"/>
      <c r="W868" s="99">
        <f>V868+U868</f>
        <v>0</v>
      </c>
      <c r="X868" s="99"/>
      <c r="Y868" s="99">
        <f>W868-X868</f>
        <v>0</v>
      </c>
      <c r="Z868" s="95"/>
      <c r="AA868" s="53"/>
    </row>
    <row r="869" spans="1:27" s="51" customFormat="1" ht="21" customHeight="1" x14ac:dyDescent="0.25">
      <c r="A869" s="52"/>
      <c r="B869" s="53" t="s">
        <v>0</v>
      </c>
      <c r="C869" s="63" t="s">
        <v>106</v>
      </c>
      <c r="D869" s="53"/>
      <c r="E869" s="53"/>
      <c r="F869" s="53"/>
      <c r="G869" s="53"/>
      <c r="H869" s="64"/>
      <c r="I869" s="58"/>
      <c r="J869" s="53"/>
      <c r="K869" s="53"/>
      <c r="L869" s="65"/>
      <c r="M869" s="50"/>
      <c r="N869" s="100"/>
      <c r="O869" s="97" t="s">
        <v>77</v>
      </c>
      <c r="P869" s="97">
        <v>29</v>
      </c>
      <c r="Q869" s="97">
        <v>0</v>
      </c>
      <c r="R869" s="97">
        <v>0</v>
      </c>
      <c r="S869" s="101"/>
      <c r="T869" s="97" t="s">
        <v>77</v>
      </c>
      <c r="U869" s="170">
        <f>IF($J$1="January","",Y868)</f>
        <v>0</v>
      </c>
      <c r="V869" s="99"/>
      <c r="W869" s="170">
        <f>IF(U869="","",U869+V869)</f>
        <v>0</v>
      </c>
      <c r="X869" s="99"/>
      <c r="Y869" s="170">
        <f>IF(W869="","",W869-X869)</f>
        <v>0</v>
      </c>
      <c r="Z869" s="102"/>
      <c r="AA869" s="50"/>
    </row>
    <row r="870" spans="1:27" s="51" customFormat="1" ht="21" customHeight="1" x14ac:dyDescent="0.25">
      <c r="A870" s="52"/>
      <c r="B870" s="67" t="s">
        <v>47</v>
      </c>
      <c r="C870" s="68"/>
      <c r="D870" s="53"/>
      <c r="E870" s="53"/>
      <c r="F870" s="314" t="s">
        <v>49</v>
      </c>
      <c r="G870" s="314"/>
      <c r="H870" s="53"/>
      <c r="I870" s="314" t="s">
        <v>50</v>
      </c>
      <c r="J870" s="314"/>
      <c r="K870" s="314"/>
      <c r="L870" s="69"/>
      <c r="M870" s="53"/>
      <c r="N870" s="96"/>
      <c r="O870" s="97" t="s">
        <v>52</v>
      </c>
      <c r="P870" s="97"/>
      <c r="Q870" s="97"/>
      <c r="R870" s="97" t="str">
        <f t="shared" ref="R870:R879" si="162">IF(Q870="","",R869-Q870)</f>
        <v/>
      </c>
      <c r="S870" s="101"/>
      <c r="T870" s="97" t="s">
        <v>52</v>
      </c>
      <c r="U870" s="170">
        <f>IF($J$1="February","",Y869)</f>
        <v>0</v>
      </c>
      <c r="V870" s="99"/>
      <c r="W870" s="170">
        <f t="shared" ref="W870:W879" si="163">IF(U870="","",U870+V870)</f>
        <v>0</v>
      </c>
      <c r="X870" s="99"/>
      <c r="Y870" s="170">
        <f t="shared" ref="Y870:Y879" si="164">IF(W870="","",W870-X870)</f>
        <v>0</v>
      </c>
      <c r="Z870" s="102"/>
      <c r="AA870" s="53"/>
    </row>
    <row r="871" spans="1:27" s="51" customFormat="1" ht="21" customHeight="1" x14ac:dyDescent="0.25">
      <c r="A871" s="52"/>
      <c r="B871" s="53"/>
      <c r="C871" s="53"/>
      <c r="D871" s="53"/>
      <c r="E871" s="53"/>
      <c r="F871" s="53"/>
      <c r="G871" s="53"/>
      <c r="H871" s="70"/>
      <c r="L871" s="57"/>
      <c r="M871" s="53"/>
      <c r="N871" s="96"/>
      <c r="O871" s="97" t="s">
        <v>53</v>
      </c>
      <c r="P871" s="97"/>
      <c r="Q871" s="97"/>
      <c r="R871" s="97" t="str">
        <f t="shared" si="162"/>
        <v/>
      </c>
      <c r="S871" s="101"/>
      <c r="T871" s="97" t="s">
        <v>53</v>
      </c>
      <c r="U871" s="170" t="str">
        <f>IF($J$1="March","",Y870)</f>
        <v/>
      </c>
      <c r="V871" s="99"/>
      <c r="W871" s="170" t="str">
        <f t="shared" si="163"/>
        <v/>
      </c>
      <c r="X871" s="99"/>
      <c r="Y871" s="170" t="str">
        <f t="shared" si="164"/>
        <v/>
      </c>
      <c r="Z871" s="102"/>
      <c r="AA871" s="53"/>
    </row>
    <row r="872" spans="1:27" s="51" customFormat="1" ht="21" customHeight="1" x14ac:dyDescent="0.25">
      <c r="A872" s="52"/>
      <c r="B872" s="315" t="s">
        <v>48</v>
      </c>
      <c r="C872" s="316"/>
      <c r="D872" s="53"/>
      <c r="E872" s="53"/>
      <c r="F872" s="71" t="s">
        <v>70</v>
      </c>
      <c r="G872" s="66">
        <f>IF($J$1="January",U868,IF($J$1="February",U869,IF($J$1="March",U870,IF($J$1="April",U871,IF($J$1="May",U872,IF($J$1="June",U873,IF($J$1="July",U874,IF($J$1="August",U875,IF($J$1="August",U875,IF($J$1="September",U876,IF($J$1="October",U877,IF($J$1="November",U878,IF($J$1="December",U879)))))))))))))</f>
        <v>0</v>
      </c>
      <c r="H872" s="70"/>
      <c r="I872" s="72">
        <f>IF(C876&gt;0,$K$2,C874)</f>
        <v>31</v>
      </c>
      <c r="J872" s="73" t="s">
        <v>67</v>
      </c>
      <c r="K872" s="74">
        <f>K868/$K$2*I872</f>
        <v>20000</v>
      </c>
      <c r="L872" s="75"/>
      <c r="M872" s="53"/>
      <c r="N872" s="96"/>
      <c r="O872" s="97" t="s">
        <v>54</v>
      </c>
      <c r="P872" s="97"/>
      <c r="Q872" s="97"/>
      <c r="R872" s="97" t="str">
        <f t="shared" si="162"/>
        <v/>
      </c>
      <c r="S872" s="101"/>
      <c r="T872" s="97" t="s">
        <v>54</v>
      </c>
      <c r="U872" s="170" t="str">
        <f>IF($J$1="April","",Y871)</f>
        <v/>
      </c>
      <c r="V872" s="99"/>
      <c r="W872" s="170" t="str">
        <f t="shared" si="163"/>
        <v/>
      </c>
      <c r="X872" s="99"/>
      <c r="Y872" s="170" t="str">
        <f t="shared" si="164"/>
        <v/>
      </c>
      <c r="Z872" s="102"/>
      <c r="AA872" s="53"/>
    </row>
    <row r="873" spans="1:27" s="51" customFormat="1" ht="21" customHeight="1" x14ac:dyDescent="0.25">
      <c r="A873" s="52"/>
      <c r="B873" s="62"/>
      <c r="C873" s="62"/>
      <c r="D873" s="53"/>
      <c r="E873" s="53"/>
      <c r="F873" s="71" t="s">
        <v>23</v>
      </c>
      <c r="G873" s="66">
        <f>IF($J$1="January",V868,IF($J$1="February",V869,IF($J$1="March",V870,IF($J$1="April",V871,IF($J$1="May",V872,IF($J$1="June",V873,IF($J$1="July",V874,IF($J$1="August",V875,IF($J$1="August",V875,IF($J$1="September",V876,IF($J$1="October",V877,IF($J$1="November",V878,IF($J$1="December",V879)))))))))))))</f>
        <v>0</v>
      </c>
      <c r="H873" s="70"/>
      <c r="I873" s="115"/>
      <c r="J873" s="73" t="s">
        <v>68</v>
      </c>
      <c r="K873" s="76">
        <f>K868/$K$2/8*I873</f>
        <v>0</v>
      </c>
      <c r="L873" s="77"/>
      <c r="M873" s="53"/>
      <c r="N873" s="96"/>
      <c r="O873" s="97" t="s">
        <v>55</v>
      </c>
      <c r="P873" s="97"/>
      <c r="Q873" s="97"/>
      <c r="R873" s="97" t="str">
        <f t="shared" si="162"/>
        <v/>
      </c>
      <c r="S873" s="101"/>
      <c r="T873" s="97" t="s">
        <v>55</v>
      </c>
      <c r="U873" s="170" t="str">
        <f>IF($J$1="May","",Y872)</f>
        <v/>
      </c>
      <c r="V873" s="99"/>
      <c r="W873" s="170" t="str">
        <f t="shared" si="163"/>
        <v/>
      </c>
      <c r="X873" s="99"/>
      <c r="Y873" s="170" t="str">
        <f t="shared" si="164"/>
        <v/>
      </c>
      <c r="Z873" s="102"/>
      <c r="AA873" s="53"/>
    </row>
    <row r="874" spans="1:27" s="51" customFormat="1" ht="21" customHeight="1" x14ac:dyDescent="0.25">
      <c r="A874" s="52"/>
      <c r="B874" s="71" t="s">
        <v>6</v>
      </c>
      <c r="C874" s="62">
        <f>IF($J$1="January",P868,IF($J$1="February",P869,IF($J$1="March",P870,IF($J$1="April",P871,IF($J$1="May",P872,IF($J$1="June",P873,IF($J$1="July",P874,IF($J$1="August",P875,IF($J$1="August",P875,IF($J$1="September",P876,IF($J$1="October",P877,IF($J$1="November",P878,IF($J$1="December",P879)))))))))))))</f>
        <v>0</v>
      </c>
      <c r="D874" s="53"/>
      <c r="E874" s="53"/>
      <c r="F874" s="71" t="s">
        <v>71</v>
      </c>
      <c r="G874" s="66">
        <f>IF($J$1="January",W868,IF($J$1="February",W869,IF($J$1="March",W870,IF($J$1="April",W871,IF($J$1="May",W872,IF($J$1="June",W873,IF($J$1="July",W874,IF($J$1="August",W875,IF($J$1="August",W875,IF($J$1="September",W876,IF($J$1="October",W877,IF($J$1="November",W878,IF($J$1="December",W879)))))))))))))</f>
        <v>0</v>
      </c>
      <c r="H874" s="70"/>
      <c r="I874" s="317" t="s">
        <v>75</v>
      </c>
      <c r="J874" s="318"/>
      <c r="K874" s="76">
        <f>K872+K873</f>
        <v>20000</v>
      </c>
      <c r="L874" s="77"/>
      <c r="M874" s="53"/>
      <c r="N874" s="96"/>
      <c r="O874" s="97" t="s">
        <v>56</v>
      </c>
      <c r="P874" s="97"/>
      <c r="Q874" s="97"/>
      <c r="R874" s="97" t="str">
        <f t="shared" si="162"/>
        <v/>
      </c>
      <c r="S874" s="101"/>
      <c r="T874" s="97" t="s">
        <v>56</v>
      </c>
      <c r="U874" s="170" t="str">
        <f>IF($J$1="June","",Y873)</f>
        <v/>
      </c>
      <c r="V874" s="99"/>
      <c r="W874" s="170" t="str">
        <f t="shared" si="163"/>
        <v/>
      </c>
      <c r="X874" s="99"/>
      <c r="Y874" s="170" t="str">
        <f t="shared" si="164"/>
        <v/>
      </c>
      <c r="Z874" s="102"/>
      <c r="AA874" s="53"/>
    </row>
    <row r="875" spans="1:27" s="51" customFormat="1" ht="21" customHeight="1" x14ac:dyDescent="0.25">
      <c r="A875" s="52"/>
      <c r="B875" s="71" t="s">
        <v>5</v>
      </c>
      <c r="C875" s="62">
        <f>IF($J$1="January",Q868,IF($J$1="February",Q869,IF($J$1="March",Q870,IF($J$1="April",Q871,IF($J$1="May",Q872,IF($J$1="June",Q873,IF($J$1="July",Q874,IF($J$1="August",Q875,IF($J$1="August",Q875,IF($J$1="September",Q876,IF($J$1="October",Q877,IF($J$1="November",Q878,IF($J$1="December",Q879)))))))))))))</f>
        <v>0</v>
      </c>
      <c r="D875" s="53"/>
      <c r="E875" s="53"/>
      <c r="F875" s="71" t="s">
        <v>24</v>
      </c>
      <c r="G875" s="66">
        <f>IF($J$1="January",X868,IF($J$1="February",X869,IF($J$1="March",X870,IF($J$1="April",X871,IF($J$1="May",X872,IF($J$1="June",X873,IF($J$1="July",X874,IF($J$1="August",X875,IF($J$1="August",X875,IF($J$1="September",X876,IF($J$1="October",X877,IF($J$1="November",X878,IF($J$1="December",X879)))))))))))))</f>
        <v>0</v>
      </c>
      <c r="H875" s="70"/>
      <c r="I875" s="317" t="s">
        <v>76</v>
      </c>
      <c r="J875" s="318"/>
      <c r="K875" s="66">
        <f>G875</f>
        <v>0</v>
      </c>
      <c r="L875" s="78"/>
      <c r="M875" s="53"/>
      <c r="N875" s="96"/>
      <c r="O875" s="97" t="s">
        <v>57</v>
      </c>
      <c r="P875" s="97"/>
      <c r="Q875" s="97"/>
      <c r="R875" s="97" t="str">
        <f t="shared" si="162"/>
        <v/>
      </c>
      <c r="S875" s="101"/>
      <c r="T875" s="97" t="s">
        <v>57</v>
      </c>
      <c r="U875" s="170" t="str">
        <f>IF($J$1="July","",Y874)</f>
        <v/>
      </c>
      <c r="V875" s="99"/>
      <c r="W875" s="170" t="str">
        <f t="shared" si="163"/>
        <v/>
      </c>
      <c r="X875" s="99"/>
      <c r="Y875" s="170" t="str">
        <f t="shared" si="164"/>
        <v/>
      </c>
      <c r="Z875" s="102"/>
      <c r="AA875" s="53"/>
    </row>
    <row r="876" spans="1:27" s="51" customFormat="1" ht="21" customHeight="1" x14ac:dyDescent="0.25">
      <c r="A876" s="52"/>
      <c r="B876" s="79" t="s">
        <v>74</v>
      </c>
      <c r="C876" s="62" t="str">
        <f>IF($J$1="January",R868,IF($J$1="February",R869,IF($J$1="March",R870,IF($J$1="April",R871,IF($J$1="May",R872,IF($J$1="June",R873,IF($J$1="July",R874,IF($J$1="August",R875,IF($J$1="August",R875,IF($J$1="September",R876,IF($J$1="October",R877,IF($J$1="November",R878,IF($J$1="December",R879)))))))))))))</f>
        <v/>
      </c>
      <c r="D876" s="53"/>
      <c r="E876" s="53"/>
      <c r="F876" s="71" t="s">
        <v>73</v>
      </c>
      <c r="G876" s="66">
        <f>IF($J$1="January",Y868,IF($J$1="February",Y869,IF($J$1="March",Y870,IF($J$1="April",Y871,IF($J$1="May",Y872,IF($J$1="June",Y873,IF($J$1="July",Y874,IF($J$1="August",Y875,IF($J$1="August",Y875,IF($J$1="September",Y876,IF($J$1="October",Y877,IF($J$1="November",Y878,IF($J$1="December",Y879)))))))))))))</f>
        <v>0</v>
      </c>
      <c r="H876" s="53"/>
      <c r="I876" s="319" t="s">
        <v>69</v>
      </c>
      <c r="J876" s="320"/>
      <c r="K876" s="80">
        <f>K874-K875</f>
        <v>20000</v>
      </c>
      <c r="L876" s="81"/>
      <c r="M876" s="53"/>
      <c r="N876" s="96"/>
      <c r="O876" s="97" t="s">
        <v>62</v>
      </c>
      <c r="P876" s="97"/>
      <c r="Q876" s="97"/>
      <c r="R876" s="97" t="str">
        <f t="shared" si="162"/>
        <v/>
      </c>
      <c r="S876" s="101"/>
      <c r="T876" s="97" t="s">
        <v>62</v>
      </c>
      <c r="U876" s="170" t="str">
        <f>IF($J$1="August","",Y875)</f>
        <v/>
      </c>
      <c r="V876" s="99"/>
      <c r="W876" s="170" t="str">
        <f t="shared" si="163"/>
        <v/>
      </c>
      <c r="X876" s="99"/>
      <c r="Y876" s="170" t="str">
        <f t="shared" si="164"/>
        <v/>
      </c>
      <c r="Z876" s="102"/>
      <c r="AA876" s="53"/>
    </row>
    <row r="877" spans="1:27" s="51" customFormat="1" ht="21" customHeight="1" x14ac:dyDescent="0.25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69"/>
      <c r="M877" s="53"/>
      <c r="N877" s="96"/>
      <c r="O877" s="97" t="s">
        <v>58</v>
      </c>
      <c r="P877" s="97"/>
      <c r="Q877" s="97"/>
      <c r="R877" s="97" t="str">
        <f t="shared" si="162"/>
        <v/>
      </c>
      <c r="S877" s="101"/>
      <c r="T877" s="97" t="s">
        <v>58</v>
      </c>
      <c r="U877" s="170" t="str">
        <f>IF($J$1="September","",Y876)</f>
        <v/>
      </c>
      <c r="V877" s="99"/>
      <c r="W877" s="170" t="str">
        <f t="shared" si="163"/>
        <v/>
      </c>
      <c r="X877" s="99"/>
      <c r="Y877" s="170" t="str">
        <f t="shared" si="164"/>
        <v/>
      </c>
      <c r="Z877" s="102"/>
      <c r="AA877" s="53"/>
    </row>
    <row r="878" spans="1:27" s="51" customFormat="1" ht="21" customHeight="1" x14ac:dyDescent="0.25">
      <c r="A878" s="52"/>
      <c r="B878" s="308" t="s">
        <v>104</v>
      </c>
      <c r="C878" s="308"/>
      <c r="D878" s="308"/>
      <c r="E878" s="308"/>
      <c r="F878" s="308"/>
      <c r="G878" s="308"/>
      <c r="H878" s="308"/>
      <c r="I878" s="308"/>
      <c r="J878" s="308"/>
      <c r="K878" s="308"/>
      <c r="L878" s="69"/>
      <c r="M878" s="53"/>
      <c r="N878" s="96"/>
      <c r="O878" s="97" t="s">
        <v>63</v>
      </c>
      <c r="P878" s="97"/>
      <c r="Q878" s="97"/>
      <c r="R878" s="97" t="str">
        <f t="shared" si="162"/>
        <v/>
      </c>
      <c r="S878" s="101"/>
      <c r="T878" s="97" t="s">
        <v>63</v>
      </c>
      <c r="U878" s="170" t="str">
        <f>IF($J$1="October","",Y877)</f>
        <v/>
      </c>
      <c r="V878" s="99"/>
      <c r="W878" s="170" t="str">
        <f t="shared" si="163"/>
        <v/>
      </c>
      <c r="X878" s="99"/>
      <c r="Y878" s="170" t="str">
        <f t="shared" si="164"/>
        <v/>
      </c>
      <c r="Z878" s="102"/>
      <c r="AA878" s="53"/>
    </row>
    <row r="879" spans="1:27" s="51" customFormat="1" ht="21" customHeight="1" x14ac:dyDescent="0.25">
      <c r="A879" s="52"/>
      <c r="B879" s="308"/>
      <c r="C879" s="308"/>
      <c r="D879" s="308"/>
      <c r="E879" s="308"/>
      <c r="F879" s="308"/>
      <c r="G879" s="308"/>
      <c r="H879" s="308"/>
      <c r="I879" s="308"/>
      <c r="J879" s="308"/>
      <c r="K879" s="308"/>
      <c r="L879" s="69"/>
      <c r="M879" s="53"/>
      <c r="N879" s="96"/>
      <c r="O879" s="97" t="s">
        <v>64</v>
      </c>
      <c r="P879" s="97"/>
      <c r="Q879" s="97"/>
      <c r="R879" s="97" t="str">
        <f t="shared" si="162"/>
        <v/>
      </c>
      <c r="S879" s="101"/>
      <c r="T879" s="97" t="s">
        <v>64</v>
      </c>
      <c r="U879" s="170" t="str">
        <f>IF($J$1="November","",Y878)</f>
        <v/>
      </c>
      <c r="V879" s="99"/>
      <c r="W879" s="170" t="str">
        <f t="shared" si="163"/>
        <v/>
      </c>
      <c r="X879" s="99"/>
      <c r="Y879" s="170" t="str">
        <f t="shared" si="164"/>
        <v/>
      </c>
      <c r="Z879" s="102"/>
      <c r="AA879" s="53"/>
    </row>
    <row r="880" spans="1:27" s="51" customFormat="1" ht="21" customHeight="1" thickBot="1" x14ac:dyDescent="0.3">
      <c r="A880" s="82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4"/>
      <c r="N880" s="103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5"/>
    </row>
    <row r="881" spans="1:27" s="51" customFormat="1" ht="21" hidden="1" customHeight="1" x14ac:dyDescent="0.25">
      <c r="A881" s="321" t="s">
        <v>46</v>
      </c>
      <c r="B881" s="322"/>
      <c r="C881" s="322"/>
      <c r="D881" s="322"/>
      <c r="E881" s="322"/>
      <c r="F881" s="322"/>
      <c r="G881" s="322"/>
      <c r="H881" s="322"/>
      <c r="I881" s="322"/>
      <c r="J881" s="322"/>
      <c r="K881" s="322"/>
      <c r="L881" s="323"/>
      <c r="M881" s="50"/>
      <c r="N881" s="89"/>
      <c r="O881" s="309" t="s">
        <v>48</v>
      </c>
      <c r="P881" s="310"/>
      <c r="Q881" s="310"/>
      <c r="R881" s="311"/>
      <c r="S881" s="90"/>
      <c r="T881" s="309" t="s">
        <v>49</v>
      </c>
      <c r="U881" s="310"/>
      <c r="V881" s="310"/>
      <c r="W881" s="310"/>
      <c r="X881" s="310"/>
      <c r="Y881" s="311"/>
      <c r="Z881" s="91"/>
      <c r="AA881" s="50"/>
    </row>
    <row r="882" spans="1:27" s="51" customFormat="1" ht="21" hidden="1" customHeight="1" x14ac:dyDescent="0.25">
      <c r="A882" s="52"/>
      <c r="B882" s="53"/>
      <c r="C882" s="312" t="s">
        <v>102</v>
      </c>
      <c r="D882" s="312"/>
      <c r="E882" s="312"/>
      <c r="F882" s="312"/>
      <c r="G882" s="54" t="str">
        <f>$J$1</f>
        <v>March</v>
      </c>
      <c r="H882" s="313">
        <f>$K$1</f>
        <v>2020</v>
      </c>
      <c r="I882" s="313"/>
      <c r="J882" s="53"/>
      <c r="K882" s="55"/>
      <c r="L882" s="56"/>
      <c r="M882" s="55"/>
      <c r="N882" s="92"/>
      <c r="O882" s="93" t="s">
        <v>59</v>
      </c>
      <c r="P882" s="93" t="s">
        <v>6</v>
      </c>
      <c r="Q882" s="93" t="s">
        <v>5</v>
      </c>
      <c r="R882" s="93" t="s">
        <v>60</v>
      </c>
      <c r="S882" s="94"/>
      <c r="T882" s="93" t="s">
        <v>59</v>
      </c>
      <c r="U882" s="93" t="s">
        <v>61</v>
      </c>
      <c r="V882" s="93" t="s">
        <v>23</v>
      </c>
      <c r="W882" s="93" t="s">
        <v>22</v>
      </c>
      <c r="X882" s="93" t="s">
        <v>24</v>
      </c>
      <c r="Y882" s="93" t="s">
        <v>65</v>
      </c>
      <c r="Z882" s="95"/>
      <c r="AA882" s="55"/>
    </row>
    <row r="883" spans="1:27" s="51" customFormat="1" ht="21" hidden="1" customHeight="1" x14ac:dyDescent="0.25">
      <c r="A883" s="52"/>
      <c r="B883" s="53"/>
      <c r="C883" s="53"/>
      <c r="D883" s="58"/>
      <c r="E883" s="58"/>
      <c r="F883" s="58"/>
      <c r="G883" s="58"/>
      <c r="H883" s="58"/>
      <c r="I883" s="53"/>
      <c r="J883" s="59" t="s">
        <v>1</v>
      </c>
      <c r="K883" s="60"/>
      <c r="L883" s="61"/>
      <c r="M883" s="53"/>
      <c r="N883" s="96"/>
      <c r="O883" s="97" t="s">
        <v>51</v>
      </c>
      <c r="P883" s="97"/>
      <c r="Q883" s="97"/>
      <c r="R883" s="97">
        <v>0</v>
      </c>
      <c r="S883" s="98"/>
      <c r="T883" s="97" t="s">
        <v>51</v>
      </c>
      <c r="U883" s="99"/>
      <c r="V883" s="99"/>
      <c r="W883" s="99">
        <f>V883+U883</f>
        <v>0</v>
      </c>
      <c r="X883" s="99"/>
      <c r="Y883" s="99">
        <f>W883-X883</f>
        <v>0</v>
      </c>
      <c r="Z883" s="95"/>
      <c r="AA883" s="53"/>
    </row>
    <row r="884" spans="1:27" s="51" customFormat="1" ht="21" hidden="1" customHeight="1" x14ac:dyDescent="0.25">
      <c r="A884" s="52"/>
      <c r="B884" s="53" t="s">
        <v>0</v>
      </c>
      <c r="C884" s="63"/>
      <c r="D884" s="53"/>
      <c r="E884" s="53"/>
      <c r="F884" s="53"/>
      <c r="G884" s="53"/>
      <c r="H884" s="64"/>
      <c r="I884" s="58"/>
      <c r="J884" s="53"/>
      <c r="K884" s="53"/>
      <c r="L884" s="65"/>
      <c r="M884" s="50"/>
      <c r="N884" s="100"/>
      <c r="O884" s="97" t="s">
        <v>77</v>
      </c>
      <c r="P884" s="97"/>
      <c r="Q884" s="97"/>
      <c r="R884" s="97" t="str">
        <f>IF(Q884="","",R883-Q884)</f>
        <v/>
      </c>
      <c r="S884" s="101"/>
      <c r="T884" s="97" t="s">
        <v>77</v>
      </c>
      <c r="U884" s="170">
        <f>Y883</f>
        <v>0</v>
      </c>
      <c r="V884" s="99"/>
      <c r="W884" s="170">
        <f>IF(U884="","",U884+V884)</f>
        <v>0</v>
      </c>
      <c r="X884" s="99"/>
      <c r="Y884" s="170">
        <f>IF(W884="","",W884-X884)</f>
        <v>0</v>
      </c>
      <c r="Z884" s="102"/>
      <c r="AA884" s="50"/>
    </row>
    <row r="885" spans="1:27" s="51" customFormat="1" ht="21" hidden="1" customHeight="1" x14ac:dyDescent="0.25">
      <c r="A885" s="52"/>
      <c r="B885" s="67" t="s">
        <v>47</v>
      </c>
      <c r="C885" s="68"/>
      <c r="D885" s="53"/>
      <c r="E885" s="53"/>
      <c r="F885" s="314" t="s">
        <v>49</v>
      </c>
      <c r="G885" s="314"/>
      <c r="H885" s="53"/>
      <c r="I885" s="314" t="s">
        <v>50</v>
      </c>
      <c r="J885" s="314"/>
      <c r="K885" s="314"/>
      <c r="L885" s="69"/>
      <c r="M885" s="53"/>
      <c r="N885" s="96"/>
      <c r="O885" s="97" t="s">
        <v>52</v>
      </c>
      <c r="P885" s="97"/>
      <c r="Q885" s="97"/>
      <c r="R885" s="97" t="str">
        <f t="shared" ref="R885:R893" si="165">IF(Q885="","",R884-Q885)</f>
        <v/>
      </c>
      <c r="S885" s="101"/>
      <c r="T885" s="97" t="s">
        <v>52</v>
      </c>
      <c r="U885" s="170">
        <f>IF($J$1="April",Y884,Y884)</f>
        <v>0</v>
      </c>
      <c r="V885" s="99"/>
      <c r="W885" s="170">
        <f t="shared" ref="W885:W894" si="166">IF(U885="","",U885+V885)</f>
        <v>0</v>
      </c>
      <c r="X885" s="99"/>
      <c r="Y885" s="170">
        <f t="shared" ref="Y885:Y894" si="167">IF(W885="","",W885-X885)</f>
        <v>0</v>
      </c>
      <c r="Z885" s="102"/>
      <c r="AA885" s="53"/>
    </row>
    <row r="886" spans="1:27" s="51" customFormat="1" ht="21" hidden="1" customHeight="1" x14ac:dyDescent="0.25">
      <c r="A886" s="52"/>
      <c r="B886" s="53"/>
      <c r="C886" s="53"/>
      <c r="D886" s="53"/>
      <c r="E886" s="53"/>
      <c r="F886" s="53"/>
      <c r="G886" s="53"/>
      <c r="H886" s="70"/>
      <c r="L886" s="57"/>
      <c r="M886" s="53"/>
      <c r="N886" s="96"/>
      <c r="O886" s="97" t="s">
        <v>53</v>
      </c>
      <c r="P886" s="97"/>
      <c r="Q886" s="97"/>
      <c r="R886" s="97" t="str">
        <f t="shared" si="165"/>
        <v/>
      </c>
      <c r="S886" s="101"/>
      <c r="T886" s="97" t="s">
        <v>53</v>
      </c>
      <c r="U886" s="170">
        <f>IF($J$1="April",Y885,Y885)</f>
        <v>0</v>
      </c>
      <c r="V886" s="99"/>
      <c r="W886" s="170">
        <f t="shared" si="166"/>
        <v>0</v>
      </c>
      <c r="X886" s="99"/>
      <c r="Y886" s="170">
        <f t="shared" si="167"/>
        <v>0</v>
      </c>
      <c r="Z886" s="102"/>
      <c r="AA886" s="53"/>
    </row>
    <row r="887" spans="1:27" s="51" customFormat="1" ht="21" hidden="1" customHeight="1" x14ac:dyDescent="0.25">
      <c r="A887" s="52"/>
      <c r="B887" s="315" t="s">
        <v>48</v>
      </c>
      <c r="C887" s="316"/>
      <c r="D887" s="53"/>
      <c r="E887" s="53"/>
      <c r="F887" s="71" t="s">
        <v>70</v>
      </c>
      <c r="G887" s="66">
        <f>IF($J$1="January",U883,IF($J$1="February",U884,IF($J$1="March",U885,IF($J$1="April",U886,IF($J$1="May",U887,IF($J$1="June",U888,IF($J$1="July",U889,IF($J$1="August",U890,IF($J$1="August",U890,IF($J$1="September",U891,IF($J$1="October",U892,IF($J$1="November",U893,IF($J$1="December",U894)))))))))))))</f>
        <v>0</v>
      </c>
      <c r="H887" s="70"/>
      <c r="I887" s="72">
        <f>IF(C891&gt;0,$K$2,C889)</f>
        <v>31</v>
      </c>
      <c r="J887" s="73" t="s">
        <v>67</v>
      </c>
      <c r="K887" s="74">
        <f>K883/$K$2*I887</f>
        <v>0</v>
      </c>
      <c r="L887" s="75"/>
      <c r="M887" s="53"/>
      <c r="N887" s="96"/>
      <c r="O887" s="97" t="s">
        <v>54</v>
      </c>
      <c r="P887" s="97"/>
      <c r="Q887" s="97"/>
      <c r="R887" s="97">
        <v>0</v>
      </c>
      <c r="S887" s="101"/>
      <c r="T887" s="97" t="s">
        <v>54</v>
      </c>
      <c r="U887" s="170">
        <f>IF($J$1="May",Y886,Y886)</f>
        <v>0</v>
      </c>
      <c r="V887" s="99"/>
      <c r="W887" s="170">
        <f t="shared" si="166"/>
        <v>0</v>
      </c>
      <c r="X887" s="99"/>
      <c r="Y887" s="170">
        <f t="shared" si="167"/>
        <v>0</v>
      </c>
      <c r="Z887" s="102"/>
      <c r="AA887" s="53"/>
    </row>
    <row r="888" spans="1:27" s="51" customFormat="1" ht="21" hidden="1" customHeight="1" x14ac:dyDescent="0.25">
      <c r="A888" s="52"/>
      <c r="B888" s="62"/>
      <c r="C888" s="62"/>
      <c r="D888" s="53"/>
      <c r="E888" s="53"/>
      <c r="F888" s="71" t="s">
        <v>23</v>
      </c>
      <c r="G888" s="66">
        <f>IF($J$1="January",V883,IF($J$1="February",V884,IF($J$1="March",V885,IF($J$1="April",V886,IF($J$1="May",V887,IF($J$1="June",V888,IF($J$1="July",V889,IF($J$1="August",V890,IF($J$1="August",V890,IF($J$1="September",V891,IF($J$1="October",V892,IF($J$1="November",V893,IF($J$1="December",V894)))))))))))))</f>
        <v>0</v>
      </c>
      <c r="H888" s="70"/>
      <c r="I888" s="115"/>
      <c r="J888" s="73" t="s">
        <v>68</v>
      </c>
      <c r="K888" s="76">
        <f>K883/$K$2/8*I888</f>
        <v>0</v>
      </c>
      <c r="L888" s="77"/>
      <c r="M888" s="53"/>
      <c r="N888" s="96"/>
      <c r="O888" s="97" t="s">
        <v>55</v>
      </c>
      <c r="P888" s="97"/>
      <c r="Q888" s="97"/>
      <c r="R888" s="97">
        <v>0</v>
      </c>
      <c r="S888" s="101"/>
      <c r="T888" s="97" t="s">
        <v>55</v>
      </c>
      <c r="U888" s="170">
        <f>IF($J$1="May",Y887,Y887)</f>
        <v>0</v>
      </c>
      <c r="V888" s="99"/>
      <c r="W888" s="170">
        <f t="shared" si="166"/>
        <v>0</v>
      </c>
      <c r="X888" s="99"/>
      <c r="Y888" s="170">
        <f t="shared" si="167"/>
        <v>0</v>
      </c>
      <c r="Z888" s="102"/>
      <c r="AA888" s="53"/>
    </row>
    <row r="889" spans="1:27" s="51" customFormat="1" ht="21" hidden="1" customHeight="1" x14ac:dyDescent="0.25">
      <c r="A889" s="52"/>
      <c r="B889" s="71" t="s">
        <v>6</v>
      </c>
      <c r="C889" s="62">
        <f>IF($J$1="January",P883,IF($J$1="February",P884,IF($J$1="March",P885,IF($J$1="April",P886,IF($J$1="May",P887,IF($J$1="June",P888,IF($J$1="July",P889,IF($J$1="August",P890,IF($J$1="August",P890,IF($J$1="September",P891,IF($J$1="October",P892,IF($J$1="November",P893,IF($J$1="December",P894)))))))))))))</f>
        <v>0</v>
      </c>
      <c r="D889" s="53"/>
      <c r="E889" s="53"/>
      <c r="F889" s="71" t="s">
        <v>71</v>
      </c>
      <c r="G889" s="66">
        <f>IF($J$1="January",W883,IF($J$1="February",W884,IF($J$1="March",W885,IF($J$1="April",W886,IF($J$1="May",W887,IF($J$1="June",W888,IF($J$1="July",W889,IF($J$1="August",W890,IF($J$1="August",W890,IF($J$1="September",W891,IF($J$1="October",W892,IF($J$1="November",W893,IF($J$1="December",W894)))))))))))))</f>
        <v>0</v>
      </c>
      <c r="H889" s="70"/>
      <c r="I889" s="317" t="s">
        <v>75</v>
      </c>
      <c r="J889" s="318"/>
      <c r="K889" s="76">
        <f>K887+K888</f>
        <v>0</v>
      </c>
      <c r="L889" s="77"/>
      <c r="M889" s="53"/>
      <c r="N889" s="96"/>
      <c r="O889" s="97" t="s">
        <v>56</v>
      </c>
      <c r="P889" s="97"/>
      <c r="Q889" s="97"/>
      <c r="R889" s="97">
        <v>0</v>
      </c>
      <c r="S889" s="101"/>
      <c r="T889" s="97" t="s">
        <v>56</v>
      </c>
      <c r="U889" s="170" t="str">
        <f>IF($J$1="July",Y888,"")</f>
        <v/>
      </c>
      <c r="V889" s="99"/>
      <c r="W889" s="170" t="str">
        <f t="shared" si="166"/>
        <v/>
      </c>
      <c r="X889" s="99"/>
      <c r="Y889" s="170" t="str">
        <f t="shared" si="167"/>
        <v/>
      </c>
      <c r="Z889" s="102"/>
      <c r="AA889" s="53"/>
    </row>
    <row r="890" spans="1:27" s="51" customFormat="1" ht="21" hidden="1" customHeight="1" x14ac:dyDescent="0.25">
      <c r="A890" s="52"/>
      <c r="B890" s="71" t="s">
        <v>5</v>
      </c>
      <c r="C890" s="62">
        <f>IF($J$1="January",Q883,IF($J$1="February",Q884,IF($J$1="March",Q885,IF($J$1="April",Q886,IF($J$1="May",Q887,IF($J$1="June",Q888,IF($J$1="July",Q889,IF($J$1="August",Q890,IF($J$1="August",Q890,IF($J$1="September",Q891,IF($J$1="October",Q892,IF($J$1="November",Q893,IF($J$1="December",Q894)))))))))))))</f>
        <v>0</v>
      </c>
      <c r="D890" s="53"/>
      <c r="E890" s="53"/>
      <c r="F890" s="71" t="s">
        <v>24</v>
      </c>
      <c r="G890" s="66">
        <f>IF($J$1="January",X883,IF($J$1="February",X884,IF($J$1="March",X885,IF($J$1="April",X886,IF($J$1="May",X887,IF($J$1="June",X888,IF($J$1="July",X889,IF($J$1="August",X890,IF($J$1="August",X890,IF($J$1="September",X891,IF($J$1="October",X892,IF($J$1="November",X893,IF($J$1="December",X894)))))))))))))</f>
        <v>0</v>
      </c>
      <c r="H890" s="70"/>
      <c r="I890" s="317" t="s">
        <v>76</v>
      </c>
      <c r="J890" s="318"/>
      <c r="K890" s="66">
        <f>G890</f>
        <v>0</v>
      </c>
      <c r="L890" s="78"/>
      <c r="M890" s="53"/>
      <c r="N890" s="96"/>
      <c r="O890" s="97" t="s">
        <v>57</v>
      </c>
      <c r="P890" s="97"/>
      <c r="Q890" s="97"/>
      <c r="R890" s="97">
        <v>0</v>
      </c>
      <c r="S890" s="101"/>
      <c r="T890" s="97" t="s">
        <v>57</v>
      </c>
      <c r="U890" s="170" t="str">
        <f>IF($J$1="September",Y889,"")</f>
        <v/>
      </c>
      <c r="V890" s="99"/>
      <c r="W890" s="170" t="str">
        <f t="shared" si="166"/>
        <v/>
      </c>
      <c r="X890" s="99"/>
      <c r="Y890" s="170" t="str">
        <f t="shared" si="167"/>
        <v/>
      </c>
      <c r="Z890" s="102"/>
      <c r="AA890" s="53"/>
    </row>
    <row r="891" spans="1:27" s="51" customFormat="1" ht="21" hidden="1" customHeight="1" x14ac:dyDescent="0.25">
      <c r="A891" s="52"/>
      <c r="B891" s="79" t="s">
        <v>74</v>
      </c>
      <c r="C891" s="62" t="str">
        <f>IF($J$1="January",R883,IF($J$1="February",R884,IF($J$1="March",R885,IF($J$1="April",R886,IF($J$1="May",R887,IF($J$1="June",R888,IF($J$1="July",R889,IF($J$1="August",R890,IF($J$1="August",R890,IF($J$1="September",R891,IF($J$1="October",R892,IF($J$1="November",R893,IF($J$1="December",R894)))))))))))))</f>
        <v/>
      </c>
      <c r="D891" s="53"/>
      <c r="E891" s="53"/>
      <c r="F891" s="71" t="s">
        <v>73</v>
      </c>
      <c r="G891" s="66">
        <f>IF($J$1="January",Y883,IF($J$1="February",Y884,IF($J$1="March",Y885,IF($J$1="April",Y886,IF($J$1="May",Y887,IF($J$1="June",Y888,IF($J$1="July",Y889,IF($J$1="August",Y890,IF($J$1="August",Y890,IF($J$1="September",Y891,IF($J$1="October",Y892,IF($J$1="November",Y893,IF($J$1="December",Y894)))))))))))))</f>
        <v>0</v>
      </c>
      <c r="H891" s="53"/>
      <c r="I891" s="319" t="s">
        <v>69</v>
      </c>
      <c r="J891" s="320"/>
      <c r="K891" s="80">
        <f>K889-K890</f>
        <v>0</v>
      </c>
      <c r="L891" s="81"/>
      <c r="M891" s="53"/>
      <c r="N891" s="96"/>
      <c r="O891" s="97" t="s">
        <v>62</v>
      </c>
      <c r="P891" s="97"/>
      <c r="Q891" s="97"/>
      <c r="R891" s="97">
        <v>0</v>
      </c>
      <c r="S891" s="101"/>
      <c r="T891" s="97" t="s">
        <v>62</v>
      </c>
      <c r="U891" s="170" t="str">
        <f>IF($J$1="September",Y890,"")</f>
        <v/>
      </c>
      <c r="V891" s="99"/>
      <c r="W891" s="170" t="str">
        <f t="shared" si="166"/>
        <v/>
      </c>
      <c r="X891" s="99"/>
      <c r="Y891" s="170" t="str">
        <f t="shared" si="167"/>
        <v/>
      </c>
      <c r="Z891" s="102"/>
      <c r="AA891" s="53"/>
    </row>
    <row r="892" spans="1:27" s="51" customFormat="1" ht="21" hidden="1" customHeight="1" x14ac:dyDescent="0.25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69"/>
      <c r="M892" s="53"/>
      <c r="N892" s="96"/>
      <c r="O892" s="97" t="s">
        <v>58</v>
      </c>
      <c r="P892" s="97"/>
      <c r="Q892" s="97"/>
      <c r="R892" s="97" t="str">
        <f t="shared" si="165"/>
        <v/>
      </c>
      <c r="S892" s="101"/>
      <c r="T892" s="97" t="s">
        <v>58</v>
      </c>
      <c r="U892" s="170" t="str">
        <f>IF($J$1="October",Y891,"")</f>
        <v/>
      </c>
      <c r="V892" s="99"/>
      <c r="W892" s="170" t="str">
        <f t="shared" si="166"/>
        <v/>
      </c>
      <c r="X892" s="99"/>
      <c r="Y892" s="170" t="str">
        <f t="shared" si="167"/>
        <v/>
      </c>
      <c r="Z892" s="102"/>
      <c r="AA892" s="53"/>
    </row>
    <row r="893" spans="1:27" s="51" customFormat="1" ht="21" hidden="1" customHeight="1" x14ac:dyDescent="0.25">
      <c r="A893" s="52"/>
      <c r="B893" s="308" t="s">
        <v>104</v>
      </c>
      <c r="C893" s="308"/>
      <c r="D893" s="308"/>
      <c r="E893" s="308"/>
      <c r="F893" s="308"/>
      <c r="G893" s="308"/>
      <c r="H893" s="308"/>
      <c r="I893" s="308"/>
      <c r="J893" s="308"/>
      <c r="K893" s="308"/>
      <c r="L893" s="69"/>
      <c r="M893" s="53"/>
      <c r="N893" s="96"/>
      <c r="O893" s="97" t="s">
        <v>63</v>
      </c>
      <c r="P893" s="97"/>
      <c r="Q893" s="97"/>
      <c r="R893" s="97" t="str">
        <f t="shared" si="165"/>
        <v/>
      </c>
      <c r="S893" s="101"/>
      <c r="T893" s="97" t="s">
        <v>63</v>
      </c>
      <c r="U893" s="170" t="str">
        <f>IF($J$1="November",Y892,"")</f>
        <v/>
      </c>
      <c r="V893" s="99"/>
      <c r="W893" s="170" t="str">
        <f t="shared" si="166"/>
        <v/>
      </c>
      <c r="X893" s="99"/>
      <c r="Y893" s="170" t="str">
        <f t="shared" si="167"/>
        <v/>
      </c>
      <c r="Z893" s="102"/>
      <c r="AA893" s="53"/>
    </row>
    <row r="894" spans="1:27" s="51" customFormat="1" ht="21" hidden="1" customHeight="1" x14ac:dyDescent="0.25">
      <c r="A894" s="52"/>
      <c r="B894" s="308"/>
      <c r="C894" s="308"/>
      <c r="D894" s="308"/>
      <c r="E894" s="308"/>
      <c r="F894" s="308"/>
      <c r="G894" s="308"/>
      <c r="H894" s="308"/>
      <c r="I894" s="308"/>
      <c r="J894" s="308"/>
      <c r="K894" s="308"/>
      <c r="L894" s="69"/>
      <c r="M894" s="53"/>
      <c r="N894" s="96"/>
      <c r="O894" s="97" t="s">
        <v>64</v>
      </c>
      <c r="P894" s="97"/>
      <c r="Q894" s="97"/>
      <c r="R894" s="97">
        <v>0</v>
      </c>
      <c r="S894" s="101"/>
      <c r="T894" s="97" t="s">
        <v>64</v>
      </c>
      <c r="U894" s="170" t="str">
        <f>IF($J$1="Dec",Y893,"")</f>
        <v/>
      </c>
      <c r="V894" s="99"/>
      <c r="W894" s="170" t="str">
        <f t="shared" si="166"/>
        <v/>
      </c>
      <c r="X894" s="99"/>
      <c r="Y894" s="170" t="str">
        <f t="shared" si="167"/>
        <v/>
      </c>
      <c r="Z894" s="102"/>
      <c r="AA894" s="53"/>
    </row>
    <row r="895" spans="1:27" s="51" customFormat="1" ht="21" hidden="1" customHeight="1" thickBot="1" x14ac:dyDescent="0.3">
      <c r="A895" s="82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4"/>
      <c r="N895" s="103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5"/>
    </row>
    <row r="896" spans="1:27" s="51" customFormat="1" ht="21" hidden="1" customHeight="1" thickBot="1" x14ac:dyDescent="0.3"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spans="1:27" s="51" customFormat="1" ht="21" hidden="1" customHeight="1" x14ac:dyDescent="0.25">
      <c r="A897" s="351" t="s">
        <v>46</v>
      </c>
      <c r="B897" s="352"/>
      <c r="C897" s="352"/>
      <c r="D897" s="352"/>
      <c r="E897" s="352"/>
      <c r="F897" s="352"/>
      <c r="G897" s="352"/>
      <c r="H897" s="352"/>
      <c r="I897" s="352"/>
      <c r="J897" s="352"/>
      <c r="K897" s="352"/>
      <c r="L897" s="353"/>
      <c r="M897" s="50"/>
      <c r="N897" s="89"/>
      <c r="O897" s="309" t="s">
        <v>48</v>
      </c>
      <c r="P897" s="310"/>
      <c r="Q897" s="310"/>
      <c r="R897" s="311"/>
      <c r="S897" s="90"/>
      <c r="T897" s="309" t="s">
        <v>49</v>
      </c>
      <c r="U897" s="310"/>
      <c r="V897" s="310"/>
      <c r="W897" s="310"/>
      <c r="X897" s="310"/>
      <c r="Y897" s="311"/>
      <c r="Z897" s="91"/>
      <c r="AA897" s="50"/>
    </row>
    <row r="898" spans="1:27" s="51" customFormat="1" ht="21" hidden="1" customHeight="1" x14ac:dyDescent="0.25">
      <c r="A898" s="52"/>
      <c r="B898" s="53"/>
      <c r="C898" s="312" t="s">
        <v>102</v>
      </c>
      <c r="D898" s="312"/>
      <c r="E898" s="312"/>
      <c r="F898" s="312"/>
      <c r="G898" s="54" t="str">
        <f>$J$1</f>
        <v>March</v>
      </c>
      <c r="H898" s="313">
        <f>$K$1</f>
        <v>2020</v>
      </c>
      <c r="I898" s="313"/>
      <c r="J898" s="53"/>
      <c r="K898" s="55"/>
      <c r="L898" s="56"/>
      <c r="M898" s="55"/>
      <c r="N898" s="92"/>
      <c r="O898" s="93" t="s">
        <v>59</v>
      </c>
      <c r="P898" s="93" t="s">
        <v>6</v>
      </c>
      <c r="Q898" s="93" t="s">
        <v>5</v>
      </c>
      <c r="R898" s="93" t="s">
        <v>60</v>
      </c>
      <c r="S898" s="94"/>
      <c r="T898" s="93" t="s">
        <v>59</v>
      </c>
      <c r="U898" s="93" t="s">
        <v>61</v>
      </c>
      <c r="V898" s="93" t="s">
        <v>23</v>
      </c>
      <c r="W898" s="93" t="s">
        <v>22</v>
      </c>
      <c r="X898" s="93" t="s">
        <v>24</v>
      </c>
      <c r="Y898" s="93" t="s">
        <v>65</v>
      </c>
      <c r="Z898" s="95"/>
      <c r="AA898" s="55"/>
    </row>
    <row r="899" spans="1:27" s="51" customFormat="1" ht="21" hidden="1" customHeight="1" x14ac:dyDescent="0.25">
      <c r="A899" s="52"/>
      <c r="B899" s="53"/>
      <c r="C899" s="53"/>
      <c r="D899" s="58"/>
      <c r="E899" s="58"/>
      <c r="F899" s="58"/>
      <c r="G899" s="58"/>
      <c r="H899" s="58"/>
      <c r="I899" s="53"/>
      <c r="J899" s="59" t="s">
        <v>1</v>
      </c>
      <c r="K899" s="60"/>
      <c r="L899" s="61"/>
      <c r="M899" s="53"/>
      <c r="N899" s="96"/>
      <c r="O899" s="97" t="s">
        <v>51</v>
      </c>
      <c r="P899" s="97"/>
      <c r="Q899" s="97"/>
      <c r="R899" s="97">
        <f>15-Q899</f>
        <v>15</v>
      </c>
      <c r="S899" s="98"/>
      <c r="T899" s="97" t="s">
        <v>51</v>
      </c>
      <c r="U899" s="99"/>
      <c r="V899" s="99"/>
      <c r="W899" s="99">
        <f>V899+U899</f>
        <v>0</v>
      </c>
      <c r="X899" s="99"/>
      <c r="Y899" s="99">
        <f>W899-X899</f>
        <v>0</v>
      </c>
      <c r="Z899" s="95"/>
      <c r="AA899" s="53"/>
    </row>
    <row r="900" spans="1:27" s="51" customFormat="1" ht="21" hidden="1" customHeight="1" x14ac:dyDescent="0.25">
      <c r="A900" s="52"/>
      <c r="B900" s="53" t="s">
        <v>0</v>
      </c>
      <c r="C900" s="63"/>
      <c r="D900" s="53"/>
      <c r="E900" s="53"/>
      <c r="F900" s="53"/>
      <c r="G900" s="53"/>
      <c r="H900" s="64"/>
      <c r="I900" s="58"/>
      <c r="J900" s="53"/>
      <c r="K900" s="53"/>
      <c r="L900" s="65"/>
      <c r="M900" s="50"/>
      <c r="N900" s="100"/>
      <c r="O900" s="97" t="s">
        <v>77</v>
      </c>
      <c r="P900" s="97"/>
      <c r="Q900" s="97"/>
      <c r="R900" s="97" t="str">
        <f>IF(Q900="","",R899-Q900)</f>
        <v/>
      </c>
      <c r="S900" s="101"/>
      <c r="T900" s="97" t="s">
        <v>77</v>
      </c>
      <c r="U900" s="170">
        <f>IF($J$1="January","",Y899)</f>
        <v>0</v>
      </c>
      <c r="V900" s="99"/>
      <c r="W900" s="170">
        <f>IF(U900="","",U900+V900)</f>
        <v>0</v>
      </c>
      <c r="X900" s="99"/>
      <c r="Y900" s="170">
        <f>IF(W900="","",W900-X900)</f>
        <v>0</v>
      </c>
      <c r="Z900" s="102"/>
      <c r="AA900" s="50"/>
    </row>
    <row r="901" spans="1:27" s="51" customFormat="1" ht="21" hidden="1" customHeight="1" x14ac:dyDescent="0.25">
      <c r="A901" s="52"/>
      <c r="B901" s="67" t="s">
        <v>47</v>
      </c>
      <c r="C901" s="68"/>
      <c r="D901" s="53"/>
      <c r="E901" s="53"/>
      <c r="F901" s="314" t="s">
        <v>49</v>
      </c>
      <c r="G901" s="314"/>
      <c r="H901" s="53"/>
      <c r="I901" s="314" t="s">
        <v>50</v>
      </c>
      <c r="J901" s="314"/>
      <c r="K901" s="314"/>
      <c r="L901" s="69"/>
      <c r="M901" s="53"/>
      <c r="N901" s="96"/>
      <c r="O901" s="97" t="s">
        <v>52</v>
      </c>
      <c r="P901" s="97"/>
      <c r="Q901" s="97"/>
      <c r="R901" s="97" t="str">
        <f t="shared" ref="R901:R910" si="168">IF(Q901="","",R900-Q901)</f>
        <v/>
      </c>
      <c r="S901" s="101"/>
      <c r="T901" s="97" t="s">
        <v>52</v>
      </c>
      <c r="U901" s="170">
        <f>IF($J$1="February","",Y900)</f>
        <v>0</v>
      </c>
      <c r="V901" s="99"/>
      <c r="W901" s="170">
        <f t="shared" ref="W901:W910" si="169">IF(U901="","",U901+V901)</f>
        <v>0</v>
      </c>
      <c r="X901" s="99"/>
      <c r="Y901" s="170">
        <f t="shared" ref="Y901:Y910" si="170">IF(W901="","",W901-X901)</f>
        <v>0</v>
      </c>
      <c r="Z901" s="102"/>
      <c r="AA901" s="53"/>
    </row>
    <row r="902" spans="1:27" s="51" customFormat="1" ht="21" hidden="1" customHeight="1" x14ac:dyDescent="0.25">
      <c r="A902" s="52"/>
      <c r="B902" s="53"/>
      <c r="C902" s="53"/>
      <c r="D902" s="53"/>
      <c r="E902" s="53"/>
      <c r="F902" s="53"/>
      <c r="G902" s="53"/>
      <c r="H902" s="70"/>
      <c r="L902" s="57"/>
      <c r="M902" s="53"/>
      <c r="N902" s="96"/>
      <c r="O902" s="97" t="s">
        <v>53</v>
      </c>
      <c r="P902" s="97"/>
      <c r="Q902" s="97"/>
      <c r="R902" s="97" t="str">
        <f t="shared" si="168"/>
        <v/>
      </c>
      <c r="S902" s="101"/>
      <c r="T902" s="97" t="s">
        <v>53</v>
      </c>
      <c r="U902" s="170" t="str">
        <f>IF($J$1="March","",Y901)</f>
        <v/>
      </c>
      <c r="V902" s="99"/>
      <c r="W902" s="170" t="str">
        <f t="shared" si="169"/>
        <v/>
      </c>
      <c r="X902" s="99"/>
      <c r="Y902" s="170" t="str">
        <f t="shared" si="170"/>
        <v/>
      </c>
      <c r="Z902" s="102"/>
      <c r="AA902" s="53"/>
    </row>
    <row r="903" spans="1:27" s="51" customFormat="1" ht="21" hidden="1" customHeight="1" x14ac:dyDescent="0.25">
      <c r="A903" s="52"/>
      <c r="B903" s="315" t="s">
        <v>48</v>
      </c>
      <c r="C903" s="316"/>
      <c r="D903" s="53"/>
      <c r="E903" s="53"/>
      <c r="F903" s="71" t="s">
        <v>70</v>
      </c>
      <c r="G903" s="66">
        <f>IF($J$1="January",U899,IF($J$1="February",U900,IF($J$1="March",U901,IF($J$1="April",U902,IF($J$1="May",U903,IF($J$1="June",U904,IF($J$1="July",U905,IF($J$1="August",U906,IF($J$1="August",U906,IF($J$1="September",U907,IF($J$1="October",U908,IF($J$1="November",U909,IF($J$1="December",U910)))))))))))))</f>
        <v>0</v>
      </c>
      <c r="H903" s="70"/>
      <c r="I903" s="242"/>
      <c r="J903" s="73" t="s">
        <v>67</v>
      </c>
      <c r="K903" s="74">
        <f>K899/$K$2*I903</f>
        <v>0</v>
      </c>
      <c r="L903" s="75"/>
      <c r="M903" s="53"/>
      <c r="N903" s="96"/>
      <c r="O903" s="97" t="s">
        <v>54</v>
      </c>
      <c r="P903" s="97"/>
      <c r="Q903" s="97"/>
      <c r="R903" s="97" t="str">
        <f t="shared" si="168"/>
        <v/>
      </c>
      <c r="S903" s="101"/>
      <c r="T903" s="97" t="s">
        <v>54</v>
      </c>
      <c r="U903" s="170" t="str">
        <f>IF($J$1="April","",Y902)</f>
        <v/>
      </c>
      <c r="V903" s="99"/>
      <c r="W903" s="170" t="str">
        <f t="shared" si="169"/>
        <v/>
      </c>
      <c r="X903" s="99"/>
      <c r="Y903" s="170" t="str">
        <f t="shared" si="170"/>
        <v/>
      </c>
      <c r="Z903" s="102"/>
      <c r="AA903" s="53"/>
    </row>
    <row r="904" spans="1:27" s="51" customFormat="1" ht="21" hidden="1" customHeight="1" x14ac:dyDescent="0.25">
      <c r="A904" s="52"/>
      <c r="B904" s="62"/>
      <c r="C904" s="62"/>
      <c r="D904" s="53"/>
      <c r="E904" s="53"/>
      <c r="F904" s="71" t="s">
        <v>23</v>
      </c>
      <c r="G904" s="66">
        <f>IF($J$1="January",V899,IF($J$1="February",V900,IF($J$1="March",V901,IF($J$1="April",V902,IF($J$1="May",V903,IF($J$1="June",V904,IF($J$1="July",V905,IF($J$1="August",V906,IF($J$1="August",V906,IF($J$1="September",V907,IF($J$1="October",V908,IF($J$1="November",V909,IF($J$1="December",V910)))))))))))))</f>
        <v>0</v>
      </c>
      <c r="H904" s="70"/>
      <c r="I904" s="115"/>
      <c r="J904" s="73" t="s">
        <v>68</v>
      </c>
      <c r="K904" s="76">
        <f>K899/$K$2/8*I904</f>
        <v>0</v>
      </c>
      <c r="L904" s="77"/>
      <c r="M904" s="53"/>
      <c r="N904" s="96"/>
      <c r="O904" s="97" t="s">
        <v>55</v>
      </c>
      <c r="P904" s="97"/>
      <c r="Q904" s="97"/>
      <c r="R904" s="97" t="str">
        <f t="shared" si="168"/>
        <v/>
      </c>
      <c r="S904" s="101"/>
      <c r="T904" s="97" t="s">
        <v>55</v>
      </c>
      <c r="U904" s="170" t="str">
        <f>IF($J$1="May","",Y903)</f>
        <v/>
      </c>
      <c r="V904" s="99"/>
      <c r="W904" s="170" t="str">
        <f t="shared" si="169"/>
        <v/>
      </c>
      <c r="X904" s="99"/>
      <c r="Y904" s="170" t="str">
        <f t="shared" si="170"/>
        <v/>
      </c>
      <c r="Z904" s="102"/>
      <c r="AA904" s="53"/>
    </row>
    <row r="905" spans="1:27" s="51" customFormat="1" ht="21" hidden="1" customHeight="1" x14ac:dyDescent="0.25">
      <c r="A905" s="52"/>
      <c r="B905" s="71" t="s">
        <v>6</v>
      </c>
      <c r="C905" s="62">
        <f>IF($J$1="January",P899,IF($J$1="February",P900,IF($J$1="March",P901,IF($J$1="April",P902,IF($J$1="May",P903,IF($J$1="June",P904,IF($J$1="July",P905,IF($J$1="August",P906,IF($J$1="August",P906,IF($J$1="September",P907,IF($J$1="October",P908,IF($J$1="November",P909,IF($J$1="December",P910)))))))))))))</f>
        <v>0</v>
      </c>
      <c r="D905" s="53"/>
      <c r="E905" s="53"/>
      <c r="F905" s="71" t="s">
        <v>71</v>
      </c>
      <c r="G905" s="66">
        <f>IF($J$1="January",W899,IF($J$1="February",W900,IF($J$1="March",W901,IF($J$1="April",W902,IF($J$1="May",W903,IF($J$1="June",W904,IF($J$1="July",W905,IF($J$1="August",W906,IF($J$1="August",W906,IF($J$1="September",W907,IF($J$1="October",W908,IF($J$1="November",W909,IF($J$1="December",W910)))))))))))))</f>
        <v>0</v>
      </c>
      <c r="H905" s="70"/>
      <c r="I905" s="317" t="s">
        <v>75</v>
      </c>
      <c r="J905" s="318"/>
      <c r="K905" s="76">
        <f>K903+K904</f>
        <v>0</v>
      </c>
      <c r="L905" s="77"/>
      <c r="M905" s="53"/>
      <c r="N905" s="96"/>
      <c r="O905" s="97" t="s">
        <v>56</v>
      </c>
      <c r="P905" s="97"/>
      <c r="Q905" s="97"/>
      <c r="R905" s="97" t="str">
        <f t="shared" si="168"/>
        <v/>
      </c>
      <c r="S905" s="101"/>
      <c r="T905" s="97" t="s">
        <v>56</v>
      </c>
      <c r="U905" s="170" t="str">
        <f>IF($J$1="June","",Y904)</f>
        <v/>
      </c>
      <c r="V905" s="99"/>
      <c r="W905" s="170" t="str">
        <f t="shared" si="169"/>
        <v/>
      </c>
      <c r="X905" s="99"/>
      <c r="Y905" s="170" t="str">
        <f t="shared" si="170"/>
        <v/>
      </c>
      <c r="Z905" s="102"/>
      <c r="AA905" s="53"/>
    </row>
    <row r="906" spans="1:27" s="51" customFormat="1" ht="21" hidden="1" customHeight="1" x14ac:dyDescent="0.25">
      <c r="A906" s="52"/>
      <c r="B906" s="71" t="s">
        <v>5</v>
      </c>
      <c r="C906" s="62">
        <f>IF($J$1="January",Q899,IF($J$1="February",Q900,IF($J$1="March",Q901,IF($J$1="April",Q902,IF($J$1="May",Q903,IF($J$1="June",Q904,IF($J$1="July",Q905,IF($J$1="August",Q906,IF($J$1="August",Q906,IF($J$1="September",Q907,IF($J$1="October",Q908,IF($J$1="November",Q909,IF($J$1="December",Q910)))))))))))))</f>
        <v>0</v>
      </c>
      <c r="D906" s="53"/>
      <c r="E906" s="53"/>
      <c r="F906" s="71" t="s">
        <v>24</v>
      </c>
      <c r="G906" s="66">
        <f>IF($J$1="January",X899,IF($J$1="February",X900,IF($J$1="March",X901,IF($J$1="April",X902,IF($J$1="May",X903,IF($J$1="June",X904,IF($J$1="July",X905,IF($J$1="August",X906,IF($J$1="August",X906,IF($J$1="September",X907,IF($J$1="October",X908,IF($J$1="November",X909,IF($J$1="December",X910)))))))))))))</f>
        <v>0</v>
      </c>
      <c r="H906" s="70"/>
      <c r="I906" s="317" t="s">
        <v>76</v>
      </c>
      <c r="J906" s="318"/>
      <c r="K906" s="66">
        <f>G906</f>
        <v>0</v>
      </c>
      <c r="L906" s="78"/>
      <c r="M906" s="53"/>
      <c r="N906" s="96"/>
      <c r="O906" s="97" t="s">
        <v>57</v>
      </c>
      <c r="P906" s="97"/>
      <c r="Q906" s="97"/>
      <c r="R906" s="97">
        <v>0</v>
      </c>
      <c r="S906" s="101"/>
      <c r="T906" s="97" t="s">
        <v>57</v>
      </c>
      <c r="U906" s="170" t="str">
        <f>IF($J$1="July","",Y905)</f>
        <v/>
      </c>
      <c r="V906" s="99"/>
      <c r="W906" s="170" t="str">
        <f t="shared" si="169"/>
        <v/>
      </c>
      <c r="X906" s="99"/>
      <c r="Y906" s="170" t="str">
        <f t="shared" si="170"/>
        <v/>
      </c>
      <c r="Z906" s="102"/>
      <c r="AA906" s="53"/>
    </row>
    <row r="907" spans="1:27" s="51" customFormat="1" ht="21" hidden="1" customHeight="1" x14ac:dyDescent="0.25">
      <c r="A907" s="52"/>
      <c r="B907" s="79" t="s">
        <v>74</v>
      </c>
      <c r="C907" s="62" t="str">
        <f>IF($J$1="January",R899,IF($J$1="February",R900,IF($J$1="March",R901,IF($J$1="April",R902,IF($J$1="May",R903,IF($J$1="June",R904,IF($J$1="July",R905,IF($J$1="August",R906,IF($J$1="August",R906,IF($J$1="September",R907,IF($J$1="October",R908,IF($J$1="November",R909,IF($J$1="December",R910)))))))))))))</f>
        <v/>
      </c>
      <c r="D907" s="53"/>
      <c r="E907" s="53"/>
      <c r="F907" s="71" t="s">
        <v>73</v>
      </c>
      <c r="G907" s="66">
        <f>IF($J$1="January",Y899,IF($J$1="February",Y900,IF($J$1="March",Y901,IF($J$1="April",Y902,IF($J$1="May",Y903,IF($J$1="June",Y904,IF($J$1="July",Y905,IF($J$1="August",Y906,IF($J$1="August",Y906,IF($J$1="September",Y907,IF($J$1="October",Y908,IF($J$1="November",Y909,IF($J$1="December",Y910)))))))))))))</f>
        <v>0</v>
      </c>
      <c r="H907" s="53"/>
      <c r="I907" s="319" t="s">
        <v>69</v>
      </c>
      <c r="J907" s="320"/>
      <c r="K907" s="80">
        <f>K905-K906</f>
        <v>0</v>
      </c>
      <c r="L907" s="81"/>
      <c r="M907" s="53"/>
      <c r="N907" s="96"/>
      <c r="O907" s="97" t="s">
        <v>62</v>
      </c>
      <c r="P907" s="97"/>
      <c r="Q907" s="97"/>
      <c r="R907" s="97" t="str">
        <f t="shared" si="168"/>
        <v/>
      </c>
      <c r="S907" s="101"/>
      <c r="T907" s="97" t="s">
        <v>62</v>
      </c>
      <c r="U907" s="170" t="str">
        <f>IF($J$1="August","",Y906)</f>
        <v/>
      </c>
      <c r="V907" s="99"/>
      <c r="W907" s="170" t="str">
        <f t="shared" si="169"/>
        <v/>
      </c>
      <c r="X907" s="99"/>
      <c r="Y907" s="170" t="str">
        <f t="shared" si="170"/>
        <v/>
      </c>
      <c r="Z907" s="102"/>
      <c r="AA907" s="53"/>
    </row>
    <row r="908" spans="1:27" s="51" customFormat="1" ht="21" hidden="1" customHeight="1" x14ac:dyDescent="0.25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69"/>
      <c r="M908" s="53"/>
      <c r="N908" s="96"/>
      <c r="O908" s="97" t="s">
        <v>58</v>
      </c>
      <c r="P908" s="97"/>
      <c r="Q908" s="97"/>
      <c r="R908" s="97" t="str">
        <f t="shared" si="168"/>
        <v/>
      </c>
      <c r="S908" s="101"/>
      <c r="T908" s="97" t="s">
        <v>58</v>
      </c>
      <c r="U908" s="170" t="str">
        <f>IF($J$1="September","",Y907)</f>
        <v/>
      </c>
      <c r="V908" s="99"/>
      <c r="W908" s="170" t="str">
        <f t="shared" si="169"/>
        <v/>
      </c>
      <c r="X908" s="99"/>
      <c r="Y908" s="170" t="str">
        <f t="shared" si="170"/>
        <v/>
      </c>
      <c r="Z908" s="102"/>
      <c r="AA908" s="53"/>
    </row>
    <row r="909" spans="1:27" s="51" customFormat="1" ht="21" hidden="1" customHeight="1" x14ac:dyDescent="0.25">
      <c r="A909" s="52"/>
      <c r="B909" s="308"/>
      <c r="C909" s="308"/>
      <c r="D909" s="308"/>
      <c r="E909" s="308"/>
      <c r="F909" s="308"/>
      <c r="G909" s="308"/>
      <c r="H909" s="308"/>
      <c r="I909" s="308"/>
      <c r="J909" s="308"/>
      <c r="K909" s="308"/>
      <c r="L909" s="69"/>
      <c r="M909" s="53"/>
      <c r="N909" s="96"/>
      <c r="O909" s="97" t="s">
        <v>63</v>
      </c>
      <c r="P909" s="97"/>
      <c r="Q909" s="97"/>
      <c r="R909" s="97" t="str">
        <f t="shared" si="168"/>
        <v/>
      </c>
      <c r="S909" s="101"/>
      <c r="T909" s="97" t="s">
        <v>63</v>
      </c>
      <c r="U909" s="170" t="str">
        <f>IF($J$1="October","",Y908)</f>
        <v/>
      </c>
      <c r="V909" s="99"/>
      <c r="W909" s="170" t="str">
        <f t="shared" si="169"/>
        <v/>
      </c>
      <c r="X909" s="99"/>
      <c r="Y909" s="170" t="str">
        <f t="shared" si="170"/>
        <v/>
      </c>
      <c r="Z909" s="102"/>
      <c r="AA909" s="53"/>
    </row>
    <row r="910" spans="1:27" s="51" customFormat="1" ht="21" hidden="1" customHeight="1" x14ac:dyDescent="0.25">
      <c r="A910" s="52"/>
      <c r="B910" s="308"/>
      <c r="C910" s="308"/>
      <c r="D910" s="308"/>
      <c r="E910" s="308"/>
      <c r="F910" s="308"/>
      <c r="G910" s="308"/>
      <c r="H910" s="308"/>
      <c r="I910" s="308"/>
      <c r="J910" s="308"/>
      <c r="K910" s="308"/>
      <c r="L910" s="69"/>
      <c r="M910" s="53"/>
      <c r="N910" s="96"/>
      <c r="O910" s="97" t="s">
        <v>64</v>
      </c>
      <c r="P910" s="97"/>
      <c r="Q910" s="97"/>
      <c r="R910" s="97" t="str">
        <f t="shared" si="168"/>
        <v/>
      </c>
      <c r="S910" s="101"/>
      <c r="T910" s="97" t="s">
        <v>64</v>
      </c>
      <c r="U910" s="170" t="str">
        <f>IF($J$1="November","",Y909)</f>
        <v/>
      </c>
      <c r="V910" s="99"/>
      <c r="W910" s="170" t="str">
        <f t="shared" si="169"/>
        <v/>
      </c>
      <c r="X910" s="99"/>
      <c r="Y910" s="170" t="str">
        <f t="shared" si="170"/>
        <v/>
      </c>
      <c r="Z910" s="102"/>
      <c r="AA910" s="53"/>
    </row>
    <row r="911" spans="1:27" s="51" customFormat="1" ht="21" hidden="1" customHeight="1" thickBot="1" x14ac:dyDescent="0.3">
      <c r="A911" s="82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4"/>
      <c r="N911" s="103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5"/>
    </row>
    <row r="912" spans="1:27" s="51" customFormat="1" ht="21" hidden="1" customHeight="1" x14ac:dyDescent="0.25">
      <c r="A912" s="345" t="s">
        <v>46</v>
      </c>
      <c r="B912" s="346"/>
      <c r="C912" s="346"/>
      <c r="D912" s="346"/>
      <c r="E912" s="346"/>
      <c r="F912" s="346"/>
      <c r="G912" s="346"/>
      <c r="H912" s="346"/>
      <c r="I912" s="346"/>
      <c r="J912" s="346"/>
      <c r="K912" s="346"/>
      <c r="L912" s="347"/>
      <c r="M912" s="139"/>
      <c r="N912" s="89"/>
      <c r="O912" s="309" t="s">
        <v>48</v>
      </c>
      <c r="P912" s="310"/>
      <c r="Q912" s="310"/>
      <c r="R912" s="311"/>
      <c r="S912" s="90"/>
      <c r="T912" s="309" t="s">
        <v>49</v>
      </c>
      <c r="U912" s="310"/>
      <c r="V912" s="310"/>
      <c r="W912" s="310"/>
      <c r="X912" s="310"/>
      <c r="Y912" s="311"/>
      <c r="Z912" s="91"/>
      <c r="AA912" s="139"/>
    </row>
    <row r="913" spans="1:27" s="51" customFormat="1" ht="21" hidden="1" customHeight="1" x14ac:dyDescent="0.25">
      <c r="A913" s="52"/>
      <c r="B913" s="53"/>
      <c r="C913" s="312" t="s">
        <v>102</v>
      </c>
      <c r="D913" s="312"/>
      <c r="E913" s="312"/>
      <c r="F913" s="312"/>
      <c r="G913" s="54" t="str">
        <f>$J$1</f>
        <v>March</v>
      </c>
      <c r="H913" s="313">
        <f>$K$1</f>
        <v>2020</v>
      </c>
      <c r="I913" s="313"/>
      <c r="J913" s="53"/>
      <c r="K913" s="55"/>
      <c r="L913" s="56"/>
      <c r="M913" s="55"/>
      <c r="N913" s="92"/>
      <c r="O913" s="93" t="s">
        <v>59</v>
      </c>
      <c r="P913" s="93" t="s">
        <v>6</v>
      </c>
      <c r="Q913" s="93" t="s">
        <v>5</v>
      </c>
      <c r="R913" s="93" t="s">
        <v>60</v>
      </c>
      <c r="S913" s="94"/>
      <c r="T913" s="93" t="s">
        <v>59</v>
      </c>
      <c r="U913" s="93" t="s">
        <v>61</v>
      </c>
      <c r="V913" s="93" t="s">
        <v>23</v>
      </c>
      <c r="W913" s="93" t="s">
        <v>22</v>
      </c>
      <c r="X913" s="93" t="s">
        <v>24</v>
      </c>
      <c r="Y913" s="93" t="s">
        <v>65</v>
      </c>
      <c r="Z913" s="95"/>
      <c r="AA913" s="55"/>
    </row>
    <row r="914" spans="1:27" s="51" customFormat="1" ht="21" hidden="1" customHeight="1" x14ac:dyDescent="0.25">
      <c r="A914" s="52"/>
      <c r="B914" s="53"/>
      <c r="C914" s="53"/>
      <c r="D914" s="58"/>
      <c r="E914" s="58"/>
      <c r="F914" s="58"/>
      <c r="G914" s="58"/>
      <c r="H914" s="58"/>
      <c r="I914" s="53"/>
      <c r="J914" s="59" t="s">
        <v>1</v>
      </c>
      <c r="K914" s="60"/>
      <c r="L914" s="61"/>
      <c r="M914" s="53"/>
      <c r="N914" s="96"/>
      <c r="O914" s="97" t="s">
        <v>51</v>
      </c>
      <c r="P914" s="97"/>
      <c r="Q914" s="97"/>
      <c r="R914" s="97">
        <v>0</v>
      </c>
      <c r="S914" s="98"/>
      <c r="T914" s="97" t="s">
        <v>51</v>
      </c>
      <c r="U914" s="99"/>
      <c r="V914" s="99"/>
      <c r="W914" s="99">
        <f>V914+U914</f>
        <v>0</v>
      </c>
      <c r="X914" s="99"/>
      <c r="Y914" s="99">
        <f>W914-X914</f>
        <v>0</v>
      </c>
      <c r="Z914" s="95"/>
      <c r="AA914" s="53"/>
    </row>
    <row r="915" spans="1:27" s="51" customFormat="1" ht="21" hidden="1" customHeight="1" x14ac:dyDescent="0.25">
      <c r="A915" s="52"/>
      <c r="B915" s="53" t="s">
        <v>0</v>
      </c>
      <c r="C915" s="108"/>
      <c r="D915" s="53"/>
      <c r="E915" s="53"/>
      <c r="F915" s="53"/>
      <c r="G915" s="53"/>
      <c r="H915" s="64"/>
      <c r="I915" s="58"/>
      <c r="J915" s="53"/>
      <c r="K915" s="53"/>
      <c r="L915" s="65"/>
      <c r="M915" s="139"/>
      <c r="N915" s="100"/>
      <c r="O915" s="97" t="s">
        <v>77</v>
      </c>
      <c r="P915" s="97"/>
      <c r="Q915" s="97"/>
      <c r="R915" s="97">
        <v>0</v>
      </c>
      <c r="S915" s="101"/>
      <c r="T915" s="97" t="s">
        <v>77</v>
      </c>
      <c r="U915" s="170">
        <f>Y914</f>
        <v>0</v>
      </c>
      <c r="V915" s="99"/>
      <c r="W915" s="170">
        <f>IF(U915="","",U915+V915)</f>
        <v>0</v>
      </c>
      <c r="X915" s="99"/>
      <c r="Y915" s="170">
        <f>IF(W915="","",W915-X915)</f>
        <v>0</v>
      </c>
      <c r="Z915" s="102"/>
      <c r="AA915" s="139"/>
    </row>
    <row r="916" spans="1:27" s="51" customFormat="1" ht="21" hidden="1" customHeight="1" x14ac:dyDescent="0.25">
      <c r="A916" s="52"/>
      <c r="B916" s="67" t="s">
        <v>47</v>
      </c>
      <c r="C916" s="68"/>
      <c r="D916" s="53"/>
      <c r="E916" s="53"/>
      <c r="F916" s="314" t="s">
        <v>49</v>
      </c>
      <c r="G916" s="314"/>
      <c r="H916" s="53"/>
      <c r="I916" s="314" t="s">
        <v>50</v>
      </c>
      <c r="J916" s="314"/>
      <c r="K916" s="314"/>
      <c r="L916" s="69"/>
      <c r="M916" s="53"/>
      <c r="N916" s="96"/>
      <c r="O916" s="97" t="s">
        <v>52</v>
      </c>
      <c r="P916" s="97"/>
      <c r="Q916" s="97"/>
      <c r="R916" s="97">
        <v>0</v>
      </c>
      <c r="S916" s="101"/>
      <c r="T916" s="97" t="s">
        <v>52</v>
      </c>
      <c r="U916" s="170">
        <f>IF($J$1="April",Y915,Y915)</f>
        <v>0</v>
      </c>
      <c r="V916" s="99"/>
      <c r="W916" s="170">
        <f t="shared" ref="W916:W925" si="171">IF(U916="","",U916+V916)</f>
        <v>0</v>
      </c>
      <c r="X916" s="99"/>
      <c r="Y916" s="170">
        <f t="shared" ref="Y916:Y925" si="172">IF(W916="","",W916-X916)</f>
        <v>0</v>
      </c>
      <c r="Z916" s="102"/>
      <c r="AA916" s="53"/>
    </row>
    <row r="917" spans="1:27" s="51" customFormat="1" ht="21" hidden="1" customHeight="1" x14ac:dyDescent="0.25">
      <c r="A917" s="52"/>
      <c r="B917" s="53"/>
      <c r="C917" s="53"/>
      <c r="D917" s="53"/>
      <c r="E917" s="53"/>
      <c r="F917" s="53"/>
      <c r="G917" s="53"/>
      <c r="H917" s="70"/>
      <c r="L917" s="57"/>
      <c r="M917" s="53"/>
      <c r="N917" s="96"/>
      <c r="O917" s="97" t="s">
        <v>53</v>
      </c>
      <c r="P917" s="97"/>
      <c r="Q917" s="97"/>
      <c r="R917" s="97">
        <v>0</v>
      </c>
      <c r="S917" s="101"/>
      <c r="T917" s="97" t="s">
        <v>53</v>
      </c>
      <c r="U917" s="170">
        <f>IF($J$1="April",Y916,Y916)</f>
        <v>0</v>
      </c>
      <c r="V917" s="99"/>
      <c r="W917" s="170">
        <f t="shared" si="171"/>
        <v>0</v>
      </c>
      <c r="X917" s="99"/>
      <c r="Y917" s="170">
        <f t="shared" si="172"/>
        <v>0</v>
      </c>
      <c r="Z917" s="102"/>
      <c r="AA917" s="53"/>
    </row>
    <row r="918" spans="1:27" s="51" customFormat="1" ht="21" hidden="1" customHeight="1" x14ac:dyDescent="0.25">
      <c r="A918" s="52"/>
      <c r="B918" s="315" t="s">
        <v>48</v>
      </c>
      <c r="C918" s="316"/>
      <c r="D918" s="53"/>
      <c r="E918" s="53"/>
      <c r="F918" s="71" t="s">
        <v>70</v>
      </c>
      <c r="G918" s="66">
        <f>IF($J$1="January",U914,IF($J$1="February",U915,IF($J$1="March",U916,IF($J$1="April",U917,IF($J$1="May",U918,IF($J$1="June",U919,IF($J$1="July",U920,IF($J$1="August",U921,IF($J$1="August",U921,IF($J$1="September",U922,IF($J$1="October",U923,IF($J$1="November",U924,IF($J$1="December",U925)))))))))))))</f>
        <v>0</v>
      </c>
      <c r="H918" s="70"/>
      <c r="I918" s="72"/>
      <c r="J918" s="73" t="s">
        <v>67</v>
      </c>
      <c r="K918" s="74">
        <f>K914/$K$2*I918</f>
        <v>0</v>
      </c>
      <c r="L918" s="75"/>
      <c r="M918" s="53"/>
      <c r="N918" s="96"/>
      <c r="O918" s="97" t="s">
        <v>54</v>
      </c>
      <c r="P918" s="97"/>
      <c r="Q918" s="97"/>
      <c r="R918" s="97" t="str">
        <f t="shared" ref="R918:R925" si="173">IF(Q918="","",R917-Q918)</f>
        <v/>
      </c>
      <c r="S918" s="101"/>
      <c r="T918" s="97" t="s">
        <v>54</v>
      </c>
      <c r="U918" s="170">
        <f>IF($J$1="May",Y917,Y917)</f>
        <v>0</v>
      </c>
      <c r="V918" s="99"/>
      <c r="W918" s="170">
        <f t="shared" si="171"/>
        <v>0</v>
      </c>
      <c r="X918" s="99"/>
      <c r="Y918" s="170">
        <f t="shared" si="172"/>
        <v>0</v>
      </c>
      <c r="Z918" s="102"/>
      <c r="AA918" s="53"/>
    </row>
    <row r="919" spans="1:27" s="51" customFormat="1" ht="21" hidden="1" customHeight="1" x14ac:dyDescent="0.25">
      <c r="A919" s="52"/>
      <c r="B919" s="62"/>
      <c r="C919" s="62"/>
      <c r="D919" s="53"/>
      <c r="E919" s="53"/>
      <c r="F919" s="71" t="s">
        <v>23</v>
      </c>
      <c r="G919" s="66">
        <f>IF($J$1="January",V914,IF($J$1="February",V915,IF($J$1="March",V916,IF($J$1="April",V917,IF($J$1="May",V918,IF($J$1="June",V919,IF($J$1="July",V920,IF($J$1="August",V921,IF($J$1="August",V921,IF($J$1="September",V922,IF($J$1="October",V923,IF($J$1="November",V924,IF($J$1="December",V925)))))))))))))</f>
        <v>0</v>
      </c>
      <c r="H919" s="70"/>
      <c r="I919" s="115"/>
      <c r="J919" s="73" t="s">
        <v>68</v>
      </c>
      <c r="K919" s="76">
        <f>K914/$K$2/8*I919</f>
        <v>0</v>
      </c>
      <c r="L919" s="77"/>
      <c r="M919" s="53"/>
      <c r="N919" s="96"/>
      <c r="O919" s="97" t="s">
        <v>55</v>
      </c>
      <c r="P919" s="97"/>
      <c r="Q919" s="97"/>
      <c r="R919" s="97" t="str">
        <f t="shared" si="173"/>
        <v/>
      </c>
      <c r="S919" s="101"/>
      <c r="T919" s="97" t="s">
        <v>55</v>
      </c>
      <c r="U919" s="170">
        <f>IF($J$1="May",Y918,Y918)</f>
        <v>0</v>
      </c>
      <c r="V919" s="99"/>
      <c r="W919" s="170">
        <f t="shared" si="171"/>
        <v>0</v>
      </c>
      <c r="X919" s="99"/>
      <c r="Y919" s="170">
        <f t="shared" si="172"/>
        <v>0</v>
      </c>
      <c r="Z919" s="102"/>
      <c r="AA919" s="53"/>
    </row>
    <row r="920" spans="1:27" s="51" customFormat="1" ht="21" hidden="1" customHeight="1" x14ac:dyDescent="0.25">
      <c r="A920" s="52"/>
      <c r="B920" s="71" t="s">
        <v>6</v>
      </c>
      <c r="C920" s="62">
        <f>IF($J$1="January",P914,IF($J$1="February",P915,IF($J$1="March",P916,IF($J$1="April",P917,IF($J$1="May",P918,IF($J$1="June",P919,IF($J$1="July",P920,IF($J$1="August",P921,IF($J$1="August",P921,IF($J$1="September",P922,IF($J$1="October",P923,IF($J$1="November",P924,IF($J$1="December",P925)))))))))))))</f>
        <v>0</v>
      </c>
      <c r="D920" s="53"/>
      <c r="E920" s="53"/>
      <c r="F920" s="71" t="s">
        <v>71</v>
      </c>
      <c r="G920" s="66">
        <f>IF($J$1="January",W914,IF($J$1="February",W915,IF($J$1="March",W916,IF($J$1="April",W917,IF($J$1="May",W918,IF($J$1="June",W919,IF($J$1="July",W920,IF($J$1="August",W921,IF($J$1="August",W921,IF($J$1="September",W922,IF($J$1="October",W923,IF($J$1="November",W924,IF($J$1="December",W925)))))))))))))</f>
        <v>0</v>
      </c>
      <c r="H920" s="70"/>
      <c r="I920" s="317" t="s">
        <v>75</v>
      </c>
      <c r="J920" s="318"/>
      <c r="K920" s="76">
        <f>K918+K919</f>
        <v>0</v>
      </c>
      <c r="L920" s="77"/>
      <c r="M920" s="53"/>
      <c r="N920" s="96"/>
      <c r="O920" s="97" t="s">
        <v>56</v>
      </c>
      <c r="P920" s="97"/>
      <c r="Q920" s="97"/>
      <c r="R920" s="97" t="str">
        <f t="shared" si="173"/>
        <v/>
      </c>
      <c r="S920" s="101"/>
      <c r="T920" s="97" t="s">
        <v>56</v>
      </c>
      <c r="U920" s="170" t="str">
        <f>IF($J$1="July",Y919,"")</f>
        <v/>
      </c>
      <c r="V920" s="99"/>
      <c r="W920" s="170" t="str">
        <f t="shared" si="171"/>
        <v/>
      </c>
      <c r="X920" s="99"/>
      <c r="Y920" s="170" t="str">
        <f t="shared" si="172"/>
        <v/>
      </c>
      <c r="Z920" s="102"/>
      <c r="AA920" s="53"/>
    </row>
    <row r="921" spans="1:27" s="51" customFormat="1" ht="21" hidden="1" customHeight="1" x14ac:dyDescent="0.25">
      <c r="A921" s="52"/>
      <c r="B921" s="71" t="s">
        <v>5</v>
      </c>
      <c r="C921" s="62">
        <f>IF($J$1="January",Q914,IF($J$1="February",Q915,IF($J$1="March",Q916,IF($J$1="April",Q917,IF($J$1="May",Q918,IF($J$1="June",Q919,IF($J$1="July",Q920,IF($J$1="August",Q921,IF($J$1="August",Q921,IF($J$1="September",Q922,IF($J$1="October",Q923,IF($J$1="November",Q924,IF($J$1="December",Q925)))))))))))))</f>
        <v>0</v>
      </c>
      <c r="D921" s="53"/>
      <c r="E921" s="53"/>
      <c r="F921" s="71" t="s">
        <v>24</v>
      </c>
      <c r="G921" s="66">
        <f>IF($J$1="January",X914,IF($J$1="February",X915,IF($J$1="March",X916,IF($J$1="April",X917,IF($J$1="May",X918,IF($J$1="June",X919,IF($J$1="July",X920,IF($J$1="August",X921,IF($J$1="August",X921,IF($J$1="September",X922,IF($J$1="October",X923,IF($J$1="November",X924,IF($J$1="December",X925)))))))))))))</f>
        <v>0</v>
      </c>
      <c r="H921" s="70"/>
      <c r="I921" s="317" t="s">
        <v>76</v>
      </c>
      <c r="J921" s="318"/>
      <c r="K921" s="66">
        <f>G921</f>
        <v>0</v>
      </c>
      <c r="L921" s="78"/>
      <c r="M921" s="53"/>
      <c r="N921" s="96"/>
      <c r="O921" s="97" t="s">
        <v>57</v>
      </c>
      <c r="P921" s="97"/>
      <c r="Q921" s="97"/>
      <c r="R921" s="97" t="str">
        <f t="shared" si="173"/>
        <v/>
      </c>
      <c r="S921" s="101"/>
      <c r="T921" s="97" t="s">
        <v>57</v>
      </c>
      <c r="U921" s="170" t="str">
        <f>IF($J$1="August",Y920,"")</f>
        <v/>
      </c>
      <c r="V921" s="99"/>
      <c r="W921" s="170" t="str">
        <f t="shared" si="171"/>
        <v/>
      </c>
      <c r="X921" s="99"/>
      <c r="Y921" s="170" t="str">
        <f t="shared" si="172"/>
        <v/>
      </c>
      <c r="Z921" s="102"/>
      <c r="AA921" s="53"/>
    </row>
    <row r="922" spans="1:27" s="51" customFormat="1" ht="21" hidden="1" customHeight="1" x14ac:dyDescent="0.25">
      <c r="A922" s="52"/>
      <c r="B922" s="79" t="s">
        <v>74</v>
      </c>
      <c r="C922" s="62">
        <f>IF($J$1="January",R914,IF($J$1="February",R915,IF($J$1="March",R916,IF($J$1="April",R917,IF($J$1="May",R918,IF($J$1="June",R919,IF($J$1="July",R920,IF($J$1="August",R921,IF($J$1="August",R921,IF($J$1="September",R922,IF($J$1="October",R923,IF($J$1="November",R924,IF($J$1="December",R925)))))))))))))</f>
        <v>0</v>
      </c>
      <c r="D922" s="53"/>
      <c r="E922" s="53"/>
      <c r="F922" s="71" t="s">
        <v>73</v>
      </c>
      <c r="G922" s="66">
        <f>IF($J$1="January",Y914,IF($J$1="February",Y915,IF($J$1="March",Y916,IF($J$1="April",Y917,IF($J$1="May",Y918,IF($J$1="June",Y919,IF($J$1="July",Y920,IF($J$1="August",Y921,IF($J$1="August",Y921,IF($J$1="September",Y922,IF($J$1="October",Y923,IF($J$1="November",Y924,IF($J$1="December",Y925)))))))))))))</f>
        <v>0</v>
      </c>
      <c r="H922" s="53"/>
      <c r="I922" s="319" t="s">
        <v>69</v>
      </c>
      <c r="J922" s="320"/>
      <c r="K922" s="80">
        <f>K920-K921</f>
        <v>0</v>
      </c>
      <c r="L922" s="81"/>
      <c r="M922" s="53"/>
      <c r="N922" s="96"/>
      <c r="O922" s="97" t="s">
        <v>62</v>
      </c>
      <c r="P922" s="97"/>
      <c r="Q922" s="97"/>
      <c r="R922" s="97" t="str">
        <f t="shared" si="173"/>
        <v/>
      </c>
      <c r="S922" s="101"/>
      <c r="T922" s="97" t="s">
        <v>62</v>
      </c>
      <c r="U922" s="170" t="str">
        <f>IF($J$1="Sept",Y921,"")</f>
        <v/>
      </c>
      <c r="V922" s="99"/>
      <c r="W922" s="170" t="str">
        <f t="shared" si="171"/>
        <v/>
      </c>
      <c r="X922" s="99"/>
      <c r="Y922" s="170" t="str">
        <f t="shared" si="172"/>
        <v/>
      </c>
      <c r="Z922" s="102"/>
      <c r="AA922" s="53"/>
    </row>
    <row r="923" spans="1:27" s="51" customFormat="1" ht="21" hidden="1" customHeight="1" x14ac:dyDescent="0.25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69"/>
      <c r="M923" s="53"/>
      <c r="N923" s="96"/>
      <c r="O923" s="97" t="s">
        <v>58</v>
      </c>
      <c r="P923" s="97"/>
      <c r="Q923" s="97"/>
      <c r="R923" s="97" t="str">
        <f t="shared" si="173"/>
        <v/>
      </c>
      <c r="S923" s="101"/>
      <c r="T923" s="97" t="s">
        <v>58</v>
      </c>
      <c r="U923" s="170" t="str">
        <f>IF($J$1="October",Y922,"")</f>
        <v/>
      </c>
      <c r="V923" s="99"/>
      <c r="W923" s="170" t="str">
        <f t="shared" si="171"/>
        <v/>
      </c>
      <c r="X923" s="99"/>
      <c r="Y923" s="170" t="str">
        <f t="shared" si="172"/>
        <v/>
      </c>
      <c r="Z923" s="102"/>
      <c r="AA923" s="53"/>
    </row>
    <row r="924" spans="1:27" s="51" customFormat="1" ht="21" hidden="1" customHeight="1" x14ac:dyDescent="0.25">
      <c r="A924" s="52"/>
      <c r="B924" s="308" t="s">
        <v>104</v>
      </c>
      <c r="C924" s="308"/>
      <c r="D924" s="308"/>
      <c r="E924" s="308"/>
      <c r="F924" s="308"/>
      <c r="G924" s="308"/>
      <c r="H924" s="308"/>
      <c r="I924" s="308"/>
      <c r="J924" s="308"/>
      <c r="K924" s="308"/>
      <c r="L924" s="69"/>
      <c r="M924" s="53"/>
      <c r="N924" s="96"/>
      <c r="O924" s="97" t="s">
        <v>63</v>
      </c>
      <c r="P924" s="97"/>
      <c r="Q924" s="97"/>
      <c r="R924" s="97" t="str">
        <f t="shared" si="173"/>
        <v/>
      </c>
      <c r="S924" s="101"/>
      <c r="T924" s="97" t="s">
        <v>63</v>
      </c>
      <c r="U924" s="170" t="str">
        <f>IF($J$1="November",Y923,"")</f>
        <v/>
      </c>
      <c r="V924" s="99"/>
      <c r="W924" s="170" t="str">
        <f t="shared" si="171"/>
        <v/>
      </c>
      <c r="X924" s="99"/>
      <c r="Y924" s="170" t="str">
        <f t="shared" si="172"/>
        <v/>
      </c>
      <c r="Z924" s="102"/>
      <c r="AA924" s="53"/>
    </row>
    <row r="925" spans="1:27" s="51" customFormat="1" ht="21" hidden="1" customHeight="1" x14ac:dyDescent="0.25">
      <c r="A925" s="52"/>
      <c r="B925" s="308"/>
      <c r="C925" s="308"/>
      <c r="D925" s="308"/>
      <c r="E925" s="308"/>
      <c r="F925" s="308"/>
      <c r="G925" s="308"/>
      <c r="H925" s="308"/>
      <c r="I925" s="308"/>
      <c r="J925" s="308"/>
      <c r="K925" s="308"/>
      <c r="L925" s="69"/>
      <c r="M925" s="53"/>
      <c r="N925" s="96"/>
      <c r="O925" s="97" t="s">
        <v>64</v>
      </c>
      <c r="P925" s="97"/>
      <c r="Q925" s="97"/>
      <c r="R925" s="97" t="str">
        <f t="shared" si="173"/>
        <v/>
      </c>
      <c r="S925" s="101"/>
      <c r="T925" s="97" t="s">
        <v>64</v>
      </c>
      <c r="U925" s="170" t="str">
        <f>IF($J$1="Dec",Y924,"")</f>
        <v/>
      </c>
      <c r="V925" s="99"/>
      <c r="W925" s="170" t="str">
        <f t="shared" si="171"/>
        <v/>
      </c>
      <c r="X925" s="99"/>
      <c r="Y925" s="170" t="str">
        <f t="shared" si="172"/>
        <v/>
      </c>
      <c r="Z925" s="102"/>
      <c r="AA925" s="53"/>
    </row>
    <row r="926" spans="1:27" s="51" customFormat="1" ht="21" hidden="1" customHeight="1" thickBot="1" x14ac:dyDescent="0.3">
      <c r="A926" s="82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4"/>
      <c r="N926" s="103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5"/>
    </row>
    <row r="927" spans="1:27" s="51" customFormat="1" ht="21" customHeight="1" thickBot="1" x14ac:dyDescent="0.3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69"/>
      <c r="N927" s="96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16"/>
    </row>
    <row r="928" spans="1:27" s="51" customFormat="1" ht="21" customHeight="1" x14ac:dyDescent="0.25">
      <c r="A928" s="321" t="s">
        <v>46</v>
      </c>
      <c r="B928" s="322"/>
      <c r="C928" s="322"/>
      <c r="D928" s="322"/>
      <c r="E928" s="322"/>
      <c r="F928" s="322"/>
      <c r="G928" s="322"/>
      <c r="H928" s="322"/>
      <c r="I928" s="322"/>
      <c r="J928" s="322"/>
      <c r="K928" s="322"/>
      <c r="L928" s="323"/>
      <c r="M928" s="50"/>
      <c r="N928" s="89"/>
      <c r="O928" s="309" t="s">
        <v>48</v>
      </c>
      <c r="P928" s="310"/>
      <c r="Q928" s="310"/>
      <c r="R928" s="311"/>
      <c r="S928" s="90"/>
      <c r="T928" s="309" t="s">
        <v>49</v>
      </c>
      <c r="U928" s="310"/>
      <c r="V928" s="310"/>
      <c r="W928" s="310"/>
      <c r="X928" s="310"/>
      <c r="Y928" s="311"/>
      <c r="Z928" s="91"/>
      <c r="AA928" s="50"/>
    </row>
    <row r="929" spans="1:27" s="51" customFormat="1" ht="21" customHeight="1" x14ac:dyDescent="0.25">
      <c r="A929" s="52"/>
      <c r="B929" s="53"/>
      <c r="C929" s="312" t="s">
        <v>102</v>
      </c>
      <c r="D929" s="312"/>
      <c r="E929" s="312"/>
      <c r="F929" s="312"/>
      <c r="G929" s="54" t="str">
        <f>$J$1</f>
        <v>March</v>
      </c>
      <c r="H929" s="313">
        <f>$K$1</f>
        <v>2020</v>
      </c>
      <c r="I929" s="313"/>
      <c r="J929" s="53"/>
      <c r="K929" s="55"/>
      <c r="L929" s="56"/>
      <c r="M929" s="55"/>
      <c r="N929" s="92"/>
      <c r="O929" s="93" t="s">
        <v>59</v>
      </c>
      <c r="P929" s="93" t="s">
        <v>6</v>
      </c>
      <c r="Q929" s="93" t="s">
        <v>5</v>
      </c>
      <c r="R929" s="93" t="s">
        <v>60</v>
      </c>
      <c r="S929" s="94"/>
      <c r="T929" s="93" t="s">
        <v>59</v>
      </c>
      <c r="U929" s="93" t="s">
        <v>61</v>
      </c>
      <c r="V929" s="93" t="s">
        <v>23</v>
      </c>
      <c r="W929" s="93" t="s">
        <v>22</v>
      </c>
      <c r="X929" s="93" t="s">
        <v>24</v>
      </c>
      <c r="Y929" s="93" t="s">
        <v>65</v>
      </c>
      <c r="Z929" s="95"/>
      <c r="AA929" s="55"/>
    </row>
    <row r="930" spans="1:27" s="51" customFormat="1" ht="21" customHeight="1" x14ac:dyDescent="0.25">
      <c r="A930" s="52"/>
      <c r="B930" s="53"/>
      <c r="C930" s="53"/>
      <c r="D930" s="58"/>
      <c r="E930" s="58"/>
      <c r="F930" s="58"/>
      <c r="G930" s="58"/>
      <c r="H930" s="58"/>
      <c r="I930" s="53"/>
      <c r="J930" s="59" t="s">
        <v>1</v>
      </c>
      <c r="K930" s="60">
        <v>18000</v>
      </c>
      <c r="L930" s="61"/>
      <c r="M930" s="53"/>
      <c r="N930" s="96"/>
      <c r="O930" s="97" t="s">
        <v>51</v>
      </c>
      <c r="P930" s="97">
        <v>30</v>
      </c>
      <c r="Q930" s="97">
        <v>1</v>
      </c>
      <c r="R930" s="97"/>
      <c r="S930" s="98"/>
      <c r="T930" s="97" t="s">
        <v>51</v>
      </c>
      <c r="U930" s="99"/>
      <c r="V930" s="99"/>
      <c r="W930" s="99">
        <f>V930+U930</f>
        <v>0</v>
      </c>
      <c r="X930" s="99"/>
      <c r="Y930" s="99">
        <f>W930-X930</f>
        <v>0</v>
      </c>
      <c r="Z930" s="95"/>
      <c r="AA930" s="53"/>
    </row>
    <row r="931" spans="1:27" s="51" customFormat="1" ht="21" customHeight="1" x14ac:dyDescent="0.25">
      <c r="A931" s="52"/>
      <c r="B931" s="53" t="s">
        <v>0</v>
      </c>
      <c r="C931" s="63" t="s">
        <v>162</v>
      </c>
      <c r="D931" s="53"/>
      <c r="E931" s="53"/>
      <c r="F931" s="53"/>
      <c r="G931" s="53"/>
      <c r="H931" s="64"/>
      <c r="I931" s="58"/>
      <c r="J931" s="53"/>
      <c r="K931" s="53"/>
      <c r="L931" s="65"/>
      <c r="M931" s="50"/>
      <c r="N931" s="100"/>
      <c r="O931" s="97" t="s">
        <v>77</v>
      </c>
      <c r="P931" s="97">
        <v>29</v>
      </c>
      <c r="Q931" s="97">
        <v>0</v>
      </c>
      <c r="R931" s="97">
        <v>0</v>
      </c>
      <c r="S931" s="101"/>
      <c r="T931" s="97" t="s">
        <v>77</v>
      </c>
      <c r="U931" s="170">
        <f>IF($J$1="January","",Y930)</f>
        <v>0</v>
      </c>
      <c r="V931" s="99">
        <v>65</v>
      </c>
      <c r="W931" s="170">
        <f>IF(U931="","",U931+V931)</f>
        <v>65</v>
      </c>
      <c r="X931" s="99">
        <v>65</v>
      </c>
      <c r="Y931" s="170">
        <f>IF(W931="","",W931-X931)</f>
        <v>0</v>
      </c>
      <c r="Z931" s="102"/>
      <c r="AA931" s="50"/>
    </row>
    <row r="932" spans="1:27" s="51" customFormat="1" ht="21" customHeight="1" x14ac:dyDescent="0.25">
      <c r="A932" s="52"/>
      <c r="B932" s="67" t="s">
        <v>47</v>
      </c>
      <c r="C932" s="68"/>
      <c r="D932" s="53"/>
      <c r="E932" s="53"/>
      <c r="F932" s="314" t="s">
        <v>49</v>
      </c>
      <c r="G932" s="314"/>
      <c r="H932" s="53"/>
      <c r="I932" s="314" t="s">
        <v>50</v>
      </c>
      <c r="J932" s="314"/>
      <c r="K932" s="314"/>
      <c r="L932" s="69"/>
      <c r="M932" s="53"/>
      <c r="N932" s="96"/>
      <c r="O932" s="97" t="s">
        <v>52</v>
      </c>
      <c r="P932" s="97"/>
      <c r="Q932" s="97"/>
      <c r="R932" s="97" t="str">
        <f t="shared" ref="R932:R938" si="174">IF(Q932="","",R931-Q932)</f>
        <v/>
      </c>
      <c r="S932" s="101"/>
      <c r="T932" s="97" t="s">
        <v>52</v>
      </c>
      <c r="U932" s="170">
        <f>IF($J$1="February","",Y931)</f>
        <v>0</v>
      </c>
      <c r="V932" s="99"/>
      <c r="W932" s="170">
        <f t="shared" ref="W932:W941" si="175">IF(U932="","",U932+V932)</f>
        <v>0</v>
      </c>
      <c r="X932" s="99"/>
      <c r="Y932" s="170">
        <f t="shared" ref="Y932:Y941" si="176">IF(W932="","",W932-X932)</f>
        <v>0</v>
      </c>
      <c r="Z932" s="102"/>
      <c r="AA932" s="53"/>
    </row>
    <row r="933" spans="1:27" s="51" customFormat="1" ht="21" customHeight="1" x14ac:dyDescent="0.25">
      <c r="A933" s="52"/>
      <c r="B933" s="53"/>
      <c r="C933" s="53"/>
      <c r="D933" s="53"/>
      <c r="E933" s="53"/>
      <c r="F933" s="53"/>
      <c r="G933" s="53"/>
      <c r="H933" s="70"/>
      <c r="L933" s="57"/>
      <c r="M933" s="53"/>
      <c r="N933" s="96"/>
      <c r="O933" s="97" t="s">
        <v>53</v>
      </c>
      <c r="P933" s="97"/>
      <c r="Q933" s="97"/>
      <c r="R933" s="97" t="str">
        <f t="shared" si="174"/>
        <v/>
      </c>
      <c r="S933" s="101"/>
      <c r="T933" s="97" t="s">
        <v>53</v>
      </c>
      <c r="U933" s="170" t="str">
        <f>IF($J$1="March","",Y932)</f>
        <v/>
      </c>
      <c r="V933" s="99"/>
      <c r="W933" s="170" t="str">
        <f t="shared" si="175"/>
        <v/>
      </c>
      <c r="X933" s="99"/>
      <c r="Y933" s="170" t="str">
        <f t="shared" si="176"/>
        <v/>
      </c>
      <c r="Z933" s="102"/>
      <c r="AA933" s="53"/>
    </row>
    <row r="934" spans="1:27" s="51" customFormat="1" ht="21" customHeight="1" x14ac:dyDescent="0.25">
      <c r="A934" s="52"/>
      <c r="B934" s="315" t="s">
        <v>48</v>
      </c>
      <c r="C934" s="316"/>
      <c r="D934" s="53"/>
      <c r="E934" s="53"/>
      <c r="F934" s="71" t="s">
        <v>70</v>
      </c>
      <c r="G934" s="66">
        <f>IF($J$1="January",U930,IF($J$1="February",U931,IF($J$1="March",U932,IF($J$1="April",U933,IF($J$1="May",U934,IF($J$1="June",U935,IF($J$1="July",U936,IF($J$1="August",U937,IF($J$1="August",U937,IF($J$1="September",U938,IF($J$1="October",U939,IF($J$1="November",U940,IF($J$1="December",U941)))))))))))))</f>
        <v>0</v>
      </c>
      <c r="H934" s="70"/>
      <c r="I934" s="72">
        <f>IF(C938&gt;0,$K$2,C936)</f>
        <v>31</v>
      </c>
      <c r="J934" s="73" t="s">
        <v>67</v>
      </c>
      <c r="K934" s="74">
        <f>K930/$K$2*I934</f>
        <v>18000</v>
      </c>
      <c r="L934" s="75"/>
      <c r="M934" s="53"/>
      <c r="N934" s="96"/>
      <c r="O934" s="97" t="s">
        <v>54</v>
      </c>
      <c r="P934" s="97"/>
      <c r="Q934" s="97"/>
      <c r="R934" s="97" t="str">
        <f t="shared" si="174"/>
        <v/>
      </c>
      <c r="S934" s="101"/>
      <c r="T934" s="97" t="s">
        <v>54</v>
      </c>
      <c r="U934" s="170" t="str">
        <f>IF($J$1="April","",Y933)</f>
        <v/>
      </c>
      <c r="V934" s="99"/>
      <c r="W934" s="170" t="str">
        <f t="shared" si="175"/>
        <v/>
      </c>
      <c r="X934" s="99"/>
      <c r="Y934" s="170" t="str">
        <f t="shared" si="176"/>
        <v/>
      </c>
      <c r="Z934" s="102"/>
      <c r="AA934" s="53"/>
    </row>
    <row r="935" spans="1:27" s="51" customFormat="1" ht="21" customHeight="1" x14ac:dyDescent="0.25">
      <c r="A935" s="52"/>
      <c r="B935" s="62"/>
      <c r="C935" s="62"/>
      <c r="D935" s="53"/>
      <c r="E935" s="53"/>
      <c r="F935" s="71" t="s">
        <v>23</v>
      </c>
      <c r="G935" s="66">
        <f>IF($J$1="January",V930,IF($J$1="February",V931,IF($J$1="March",V932,IF($J$1="April",V933,IF($J$1="May",V934,IF($J$1="June",V935,IF($J$1="July",V936,IF($J$1="August",V937,IF($J$1="August",V937,IF($J$1="September",V938,IF($J$1="October",V939,IF($J$1="November",V940,IF($J$1="December",V941)))))))))))))</f>
        <v>0</v>
      </c>
      <c r="H935" s="70"/>
      <c r="I935" s="115">
        <v>47</v>
      </c>
      <c r="J935" s="73" t="s">
        <v>68</v>
      </c>
      <c r="K935" s="76">
        <f>K930/$K$2/8*I935</f>
        <v>3411.2903225806449</v>
      </c>
      <c r="L935" s="77"/>
      <c r="M935" s="53"/>
      <c r="N935" s="96"/>
      <c r="O935" s="97" t="s">
        <v>55</v>
      </c>
      <c r="P935" s="97"/>
      <c r="Q935" s="97"/>
      <c r="R935" s="97" t="str">
        <f t="shared" si="174"/>
        <v/>
      </c>
      <c r="S935" s="101"/>
      <c r="T935" s="97" t="s">
        <v>55</v>
      </c>
      <c r="U935" s="170" t="str">
        <f>IF($J$1="May","",Y934)</f>
        <v/>
      </c>
      <c r="V935" s="99"/>
      <c r="W935" s="170" t="str">
        <f t="shared" si="175"/>
        <v/>
      </c>
      <c r="X935" s="99"/>
      <c r="Y935" s="170" t="str">
        <f t="shared" si="176"/>
        <v/>
      </c>
      <c r="Z935" s="102"/>
      <c r="AA935" s="53"/>
    </row>
    <row r="936" spans="1:27" s="51" customFormat="1" ht="21" customHeight="1" x14ac:dyDescent="0.25">
      <c r="A936" s="52"/>
      <c r="B936" s="71" t="s">
        <v>6</v>
      </c>
      <c r="C936" s="62">
        <f>IF($J$1="January",P930,IF($J$1="February",P931,IF($J$1="March",P932,IF($J$1="April",P933,IF($J$1="May",P934,IF($J$1="June",P935,IF($J$1="July",P936,IF($J$1="August",P937,IF($J$1="August",P937,IF($J$1="September",P938,IF($J$1="October",P939,IF($J$1="November",P940,IF($J$1="December",P941)))))))))))))</f>
        <v>0</v>
      </c>
      <c r="D936" s="53"/>
      <c r="E936" s="53"/>
      <c r="F936" s="71" t="s">
        <v>71</v>
      </c>
      <c r="G936" s="66">
        <f>IF($J$1="January",W930,IF($J$1="February",W931,IF($J$1="March",W932,IF($J$1="April",W933,IF($J$1="May",W934,IF($J$1="June",W935,IF($J$1="July",W936,IF($J$1="August",W937,IF($J$1="August",W937,IF($J$1="September",W938,IF($J$1="October",W939,IF($J$1="November",W940,IF($J$1="December",W941)))))))))))))</f>
        <v>0</v>
      </c>
      <c r="H936" s="70"/>
      <c r="I936" s="317" t="s">
        <v>75</v>
      </c>
      <c r="J936" s="318"/>
      <c r="K936" s="76">
        <f>K934+K935</f>
        <v>21411.290322580644</v>
      </c>
      <c r="L936" s="77"/>
      <c r="M936" s="53"/>
      <c r="N936" s="96"/>
      <c r="O936" s="97" t="s">
        <v>56</v>
      </c>
      <c r="P936" s="97"/>
      <c r="Q936" s="97"/>
      <c r="R936" s="97">
        <v>0</v>
      </c>
      <c r="S936" s="101"/>
      <c r="T936" s="97" t="s">
        <v>56</v>
      </c>
      <c r="U936" s="170" t="str">
        <f>IF($J$1="June","",Y935)</f>
        <v/>
      </c>
      <c r="V936" s="99"/>
      <c r="W936" s="170" t="str">
        <f t="shared" si="175"/>
        <v/>
      </c>
      <c r="X936" s="99"/>
      <c r="Y936" s="170" t="str">
        <f t="shared" si="176"/>
        <v/>
      </c>
      <c r="Z936" s="102"/>
      <c r="AA936" s="53"/>
    </row>
    <row r="937" spans="1:27" s="51" customFormat="1" ht="21" customHeight="1" x14ac:dyDescent="0.25">
      <c r="A937" s="52"/>
      <c r="B937" s="71" t="s">
        <v>5</v>
      </c>
      <c r="C937" s="62">
        <f>IF($J$1="January",Q930,IF($J$1="February",Q931,IF($J$1="March",Q932,IF($J$1="April",Q933,IF($J$1="May",Q934,IF($J$1="June",Q935,IF($J$1="July",Q936,IF($J$1="August",Q937,IF($J$1="August",Q937,IF($J$1="September",Q938,IF($J$1="October",Q939,IF($J$1="November",Q940,IF($J$1="December",Q941)))))))))))))</f>
        <v>0</v>
      </c>
      <c r="D937" s="53"/>
      <c r="E937" s="53"/>
      <c r="F937" s="71" t="s">
        <v>24</v>
      </c>
      <c r="G937" s="66">
        <f>IF($J$1="January",X930,IF($J$1="February",X931,IF($J$1="March",X932,IF($J$1="April",X933,IF($J$1="May",X934,IF($J$1="June",X935,IF($J$1="July",X936,IF($J$1="August",X937,IF($J$1="August",X937,IF($J$1="September",X938,IF($J$1="October",X939,IF($J$1="November",X940,IF($J$1="December",X941)))))))))))))</f>
        <v>0</v>
      </c>
      <c r="H937" s="70"/>
      <c r="I937" s="317" t="s">
        <v>76</v>
      </c>
      <c r="J937" s="318"/>
      <c r="K937" s="66">
        <f>G937</f>
        <v>0</v>
      </c>
      <c r="L937" s="78"/>
      <c r="M937" s="53"/>
      <c r="N937" s="96"/>
      <c r="O937" s="97" t="s">
        <v>57</v>
      </c>
      <c r="P937" s="97"/>
      <c r="Q937" s="97"/>
      <c r="R937" s="97">
        <v>0</v>
      </c>
      <c r="S937" s="101"/>
      <c r="T937" s="97" t="s">
        <v>57</v>
      </c>
      <c r="U937" s="170" t="str">
        <f>IF($J$1="July","",Y936)</f>
        <v/>
      </c>
      <c r="V937" s="99"/>
      <c r="W937" s="170" t="str">
        <f t="shared" si="175"/>
        <v/>
      </c>
      <c r="X937" s="99"/>
      <c r="Y937" s="170" t="str">
        <f t="shared" si="176"/>
        <v/>
      </c>
      <c r="Z937" s="102"/>
      <c r="AA937" s="53"/>
    </row>
    <row r="938" spans="1:27" s="51" customFormat="1" ht="21" customHeight="1" x14ac:dyDescent="0.25">
      <c r="A938" s="52"/>
      <c r="B938" s="79" t="s">
        <v>74</v>
      </c>
      <c r="C938" s="62" t="str">
        <f>IF($J$1="January",R930,IF($J$1="February",R931,IF($J$1="March",R932,IF($J$1="April",R933,IF($J$1="May",R934,IF($J$1="June",R935,IF($J$1="July",R936,IF($J$1="August",R937,IF($J$1="August",R937,IF($J$1="September",R938,IF($J$1="October",R939,IF($J$1="November",R940,IF($J$1="December",R941)))))))))))))</f>
        <v/>
      </c>
      <c r="D938" s="53"/>
      <c r="E938" s="53"/>
      <c r="F938" s="71" t="s">
        <v>73</v>
      </c>
      <c r="G938" s="66">
        <f>IF($J$1="January",Y930,IF($J$1="February",Y931,IF($J$1="March",Y932,IF($J$1="April",Y933,IF($J$1="May",Y934,IF($J$1="June",Y935,IF($J$1="July",Y936,IF($J$1="August",Y937,IF($J$1="August",Y937,IF($J$1="September",Y938,IF($J$1="October",Y939,IF($J$1="November",Y940,IF($J$1="December",Y941)))))))))))))</f>
        <v>0</v>
      </c>
      <c r="H938" s="53"/>
      <c r="I938" s="319" t="s">
        <v>69</v>
      </c>
      <c r="J938" s="320"/>
      <c r="K938" s="80">
        <f>K936-K937</f>
        <v>21411.290322580644</v>
      </c>
      <c r="L938" s="81"/>
      <c r="M938" s="53"/>
      <c r="N938" s="96"/>
      <c r="O938" s="97" t="s">
        <v>62</v>
      </c>
      <c r="P938" s="97"/>
      <c r="Q938" s="97"/>
      <c r="R938" s="97" t="str">
        <f t="shared" si="174"/>
        <v/>
      </c>
      <c r="S938" s="101"/>
      <c r="T938" s="97" t="s">
        <v>62</v>
      </c>
      <c r="U938" s="170" t="str">
        <f>IF($J$1="August","",Y937)</f>
        <v/>
      </c>
      <c r="V938" s="99"/>
      <c r="W938" s="170" t="str">
        <f t="shared" si="175"/>
        <v/>
      </c>
      <c r="X938" s="99"/>
      <c r="Y938" s="170" t="str">
        <f t="shared" si="176"/>
        <v/>
      </c>
      <c r="Z938" s="102"/>
      <c r="AA938" s="53"/>
    </row>
    <row r="939" spans="1:27" s="51" customFormat="1" ht="21" customHeight="1" x14ac:dyDescent="0.25">
      <c r="A939" s="52"/>
      <c r="B939" s="53"/>
      <c r="C939" s="53"/>
      <c r="D939" s="53"/>
      <c r="E939" s="53"/>
      <c r="F939" s="53"/>
      <c r="G939" s="53"/>
      <c r="H939" s="53"/>
      <c r="I939" s="53"/>
      <c r="J939" s="184"/>
      <c r="K939" s="184"/>
      <c r="L939" s="69"/>
      <c r="M939" s="53"/>
      <c r="N939" s="96"/>
      <c r="O939" s="97" t="s">
        <v>58</v>
      </c>
      <c r="P939" s="97"/>
      <c r="Q939" s="97"/>
      <c r="R939" s="97">
        <v>0</v>
      </c>
      <c r="S939" s="101"/>
      <c r="T939" s="97" t="s">
        <v>58</v>
      </c>
      <c r="U939" s="170" t="str">
        <f>IF($J$1="September","",Y938)</f>
        <v/>
      </c>
      <c r="V939" s="99"/>
      <c r="W939" s="170" t="str">
        <f t="shared" si="175"/>
        <v/>
      </c>
      <c r="X939" s="99"/>
      <c r="Y939" s="170" t="str">
        <f t="shared" si="176"/>
        <v/>
      </c>
      <c r="Z939" s="102"/>
      <c r="AA939" s="53"/>
    </row>
    <row r="940" spans="1:27" s="51" customFormat="1" ht="21" customHeight="1" x14ac:dyDescent="0.25">
      <c r="A940" s="52"/>
      <c r="B940" s="308" t="s">
        <v>104</v>
      </c>
      <c r="C940" s="308"/>
      <c r="D940" s="308"/>
      <c r="E940" s="308"/>
      <c r="F940" s="308"/>
      <c r="G940" s="308"/>
      <c r="H940" s="308"/>
      <c r="I940" s="308"/>
      <c r="J940" s="308"/>
      <c r="K940" s="308"/>
      <c r="L940" s="69"/>
      <c r="M940" s="53"/>
      <c r="N940" s="96"/>
      <c r="O940" s="97" t="s">
        <v>63</v>
      </c>
      <c r="P940" s="97"/>
      <c r="Q940" s="97"/>
      <c r="R940" s="97">
        <v>0</v>
      </c>
      <c r="S940" s="101"/>
      <c r="T940" s="97" t="s">
        <v>63</v>
      </c>
      <c r="U940" s="170" t="str">
        <f>IF($J$1="October","",Y939)</f>
        <v/>
      </c>
      <c r="V940" s="99"/>
      <c r="W940" s="170" t="str">
        <f t="shared" si="175"/>
        <v/>
      </c>
      <c r="X940" s="99"/>
      <c r="Y940" s="170" t="str">
        <f t="shared" si="176"/>
        <v/>
      </c>
      <c r="Z940" s="102"/>
      <c r="AA940" s="53"/>
    </row>
    <row r="941" spans="1:27" s="51" customFormat="1" ht="21" customHeight="1" x14ac:dyDescent="0.25">
      <c r="A941" s="52"/>
      <c r="B941" s="308"/>
      <c r="C941" s="308"/>
      <c r="D941" s="308"/>
      <c r="E941" s="308"/>
      <c r="F941" s="308"/>
      <c r="G941" s="308"/>
      <c r="H941" s="308"/>
      <c r="I941" s="308"/>
      <c r="J941" s="308"/>
      <c r="K941" s="308"/>
      <c r="L941" s="69"/>
      <c r="M941" s="53"/>
      <c r="N941" s="96"/>
      <c r="O941" s="97" t="s">
        <v>64</v>
      </c>
      <c r="P941" s="97"/>
      <c r="Q941" s="97"/>
      <c r="R941" s="97">
        <v>0</v>
      </c>
      <c r="S941" s="101"/>
      <c r="T941" s="97" t="s">
        <v>64</v>
      </c>
      <c r="U941" s="170" t="str">
        <f>IF($J$1="November","",Y940)</f>
        <v/>
      </c>
      <c r="V941" s="99"/>
      <c r="W941" s="170" t="str">
        <f t="shared" si="175"/>
        <v/>
      </c>
      <c r="X941" s="99"/>
      <c r="Y941" s="170" t="str">
        <f t="shared" si="176"/>
        <v/>
      </c>
      <c r="Z941" s="102"/>
      <c r="AA941" s="53"/>
    </row>
    <row r="942" spans="1:27" s="51" customFormat="1" ht="21" customHeight="1" thickBot="1" x14ac:dyDescent="0.3">
      <c r="A942" s="82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4"/>
      <c r="N942" s="103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5"/>
    </row>
    <row r="943" spans="1:27" s="51" customFormat="1" ht="21" customHeight="1" thickBot="1" x14ac:dyDescent="0.3"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spans="1:27" s="51" customFormat="1" ht="21" customHeight="1" x14ac:dyDescent="0.25">
      <c r="A944" s="321" t="s">
        <v>46</v>
      </c>
      <c r="B944" s="322"/>
      <c r="C944" s="322"/>
      <c r="D944" s="322"/>
      <c r="E944" s="322"/>
      <c r="F944" s="322"/>
      <c r="G944" s="322"/>
      <c r="H944" s="322"/>
      <c r="I944" s="322"/>
      <c r="J944" s="322"/>
      <c r="K944" s="322"/>
      <c r="L944" s="323"/>
      <c r="M944" s="50"/>
      <c r="N944" s="89"/>
      <c r="O944" s="309" t="s">
        <v>48</v>
      </c>
      <c r="P944" s="310"/>
      <c r="Q944" s="310"/>
      <c r="R944" s="311"/>
      <c r="S944" s="90"/>
      <c r="T944" s="309" t="s">
        <v>49</v>
      </c>
      <c r="U944" s="310"/>
      <c r="V944" s="310"/>
      <c r="W944" s="310"/>
      <c r="X944" s="310"/>
      <c r="Y944" s="311"/>
      <c r="Z944" s="91"/>
      <c r="AA944" s="50"/>
    </row>
    <row r="945" spans="1:27" s="51" customFormat="1" ht="21" customHeight="1" x14ac:dyDescent="0.25">
      <c r="A945" s="52"/>
      <c r="B945" s="53"/>
      <c r="C945" s="312" t="s">
        <v>102</v>
      </c>
      <c r="D945" s="312"/>
      <c r="E945" s="312"/>
      <c r="F945" s="312"/>
      <c r="G945" s="54" t="str">
        <f>$J$1</f>
        <v>March</v>
      </c>
      <c r="H945" s="313">
        <f>$K$1</f>
        <v>2020</v>
      </c>
      <c r="I945" s="313"/>
      <c r="J945" s="53"/>
      <c r="K945" s="55"/>
      <c r="L945" s="56"/>
      <c r="M945" s="55"/>
      <c r="N945" s="92"/>
      <c r="O945" s="93" t="s">
        <v>59</v>
      </c>
      <c r="P945" s="93" t="s">
        <v>6</v>
      </c>
      <c r="Q945" s="93" t="s">
        <v>5</v>
      </c>
      <c r="R945" s="93" t="s">
        <v>60</v>
      </c>
      <c r="S945" s="94"/>
      <c r="T945" s="93" t="s">
        <v>59</v>
      </c>
      <c r="U945" s="93" t="s">
        <v>61</v>
      </c>
      <c r="V945" s="93" t="s">
        <v>23</v>
      </c>
      <c r="W945" s="93" t="s">
        <v>22</v>
      </c>
      <c r="X945" s="93" t="s">
        <v>24</v>
      </c>
      <c r="Y945" s="93" t="s">
        <v>65</v>
      </c>
      <c r="Z945" s="95"/>
      <c r="AA945" s="55"/>
    </row>
    <row r="946" spans="1:27" s="51" customFormat="1" ht="21" customHeight="1" x14ac:dyDescent="0.25">
      <c r="A946" s="52"/>
      <c r="B946" s="53"/>
      <c r="C946" s="53"/>
      <c r="D946" s="58"/>
      <c r="E946" s="58"/>
      <c r="F946" s="58"/>
      <c r="G946" s="58"/>
      <c r="H946" s="58"/>
      <c r="I946" s="53"/>
      <c r="J946" s="59" t="s">
        <v>1</v>
      </c>
      <c r="K946" s="60">
        <v>22000</v>
      </c>
      <c r="L946" s="61"/>
      <c r="M946" s="53"/>
      <c r="N946" s="96"/>
      <c r="O946" s="97" t="s">
        <v>51</v>
      </c>
      <c r="P946" s="97">
        <v>28</v>
      </c>
      <c r="Q946" s="97">
        <v>3</v>
      </c>
      <c r="R946" s="97">
        <f>13-Q946</f>
        <v>10</v>
      </c>
      <c r="S946" s="98"/>
      <c r="T946" s="97" t="s">
        <v>51</v>
      </c>
      <c r="U946" s="99"/>
      <c r="V946" s="99"/>
      <c r="W946" s="99">
        <f>V946+U946</f>
        <v>0</v>
      </c>
      <c r="X946" s="99"/>
      <c r="Y946" s="99">
        <f>W946-X946</f>
        <v>0</v>
      </c>
      <c r="Z946" s="95"/>
      <c r="AA946" s="53"/>
    </row>
    <row r="947" spans="1:27" s="51" customFormat="1" ht="21" customHeight="1" x14ac:dyDescent="0.25">
      <c r="A947" s="52"/>
      <c r="B947" s="53" t="s">
        <v>0</v>
      </c>
      <c r="C947" s="63" t="s">
        <v>129</v>
      </c>
      <c r="D947" s="53"/>
      <c r="E947" s="53"/>
      <c r="F947" s="53"/>
      <c r="G947" s="53"/>
      <c r="H947" s="64"/>
      <c r="I947" s="58"/>
      <c r="J947" s="53"/>
      <c r="K947" s="53"/>
      <c r="L947" s="65"/>
      <c r="M947" s="50"/>
      <c r="N947" s="100"/>
      <c r="O947" s="97" t="s">
        <v>77</v>
      </c>
      <c r="P947" s="97">
        <v>28</v>
      </c>
      <c r="Q947" s="97">
        <v>1</v>
      </c>
      <c r="R947" s="97">
        <f>IF(Q947="","",R946-Q947)</f>
        <v>9</v>
      </c>
      <c r="S947" s="101"/>
      <c r="T947" s="97" t="s">
        <v>77</v>
      </c>
      <c r="U947" s="170">
        <f>IF($J$1="January","",Y946)</f>
        <v>0</v>
      </c>
      <c r="V947" s="99"/>
      <c r="W947" s="170">
        <f>IF(U947="","",U947+V947)</f>
        <v>0</v>
      </c>
      <c r="X947" s="99"/>
      <c r="Y947" s="170">
        <f>IF(W947="","",W947-X947)</f>
        <v>0</v>
      </c>
      <c r="Z947" s="102"/>
      <c r="AA947" s="50"/>
    </row>
    <row r="948" spans="1:27" s="51" customFormat="1" ht="21" customHeight="1" x14ac:dyDescent="0.25">
      <c r="A948" s="52"/>
      <c r="B948" s="67" t="s">
        <v>47</v>
      </c>
      <c r="C948" s="68"/>
      <c r="D948" s="53"/>
      <c r="E948" s="53"/>
      <c r="F948" s="314" t="s">
        <v>49</v>
      </c>
      <c r="G948" s="314"/>
      <c r="H948" s="53"/>
      <c r="I948" s="314" t="s">
        <v>50</v>
      </c>
      <c r="J948" s="314"/>
      <c r="K948" s="314"/>
      <c r="L948" s="69"/>
      <c r="M948" s="53"/>
      <c r="N948" s="96"/>
      <c r="O948" s="97" t="s">
        <v>52</v>
      </c>
      <c r="P948" s="97"/>
      <c r="Q948" s="97"/>
      <c r="R948" s="97">
        <v>0</v>
      </c>
      <c r="S948" s="101"/>
      <c r="T948" s="97" t="s">
        <v>52</v>
      </c>
      <c r="U948" s="170">
        <f>IF($J$1="February","",Y947)</f>
        <v>0</v>
      </c>
      <c r="V948" s="99"/>
      <c r="W948" s="170">
        <f t="shared" ref="W948:W957" si="177">IF(U948="","",U948+V948)</f>
        <v>0</v>
      </c>
      <c r="X948" s="99"/>
      <c r="Y948" s="170">
        <f t="shared" ref="Y948:Y957" si="178">IF(W948="","",W948-X948)</f>
        <v>0</v>
      </c>
      <c r="Z948" s="102"/>
      <c r="AA948" s="53"/>
    </row>
    <row r="949" spans="1:27" s="51" customFormat="1" ht="21" customHeight="1" x14ac:dyDescent="0.25">
      <c r="A949" s="52"/>
      <c r="B949" s="53"/>
      <c r="C949" s="53"/>
      <c r="D949" s="53"/>
      <c r="E949" s="53"/>
      <c r="F949" s="53"/>
      <c r="G949" s="53"/>
      <c r="H949" s="70"/>
      <c r="L949" s="57"/>
      <c r="M949" s="53"/>
      <c r="N949" s="96"/>
      <c r="O949" s="97" t="s">
        <v>53</v>
      </c>
      <c r="P949" s="97"/>
      <c r="Q949" s="97"/>
      <c r="R949" s="97" t="str">
        <f t="shared" ref="R949:R951" si="179">IF(Q949="","",R948-Q949)</f>
        <v/>
      </c>
      <c r="S949" s="101"/>
      <c r="T949" s="97" t="s">
        <v>53</v>
      </c>
      <c r="U949" s="170" t="str">
        <f>IF($J$1="March","",Y948)</f>
        <v/>
      </c>
      <c r="V949" s="99"/>
      <c r="W949" s="170" t="str">
        <f t="shared" si="177"/>
        <v/>
      </c>
      <c r="X949" s="99"/>
      <c r="Y949" s="170" t="str">
        <f t="shared" si="178"/>
        <v/>
      </c>
      <c r="Z949" s="102"/>
      <c r="AA949" s="53"/>
    </row>
    <row r="950" spans="1:27" s="51" customFormat="1" ht="21" customHeight="1" x14ac:dyDescent="0.25">
      <c r="A950" s="52"/>
      <c r="B950" s="315" t="s">
        <v>48</v>
      </c>
      <c r="C950" s="316"/>
      <c r="D950" s="53"/>
      <c r="E950" s="53"/>
      <c r="F950" s="71" t="s">
        <v>70</v>
      </c>
      <c r="G950" s="186">
        <f>IF($J$1="January",U946,IF($J$1="February",U947,IF($J$1="March",U948,IF($J$1="April",U949,IF($J$1="May",U950,IF($J$1="June",U951,IF($J$1="July",U952,IF($J$1="August",U953,IF($J$1="August",U953,IF($J$1="September",U954,IF($J$1="October",U955,IF($J$1="November",U956,IF($J$1="December",U957)))))))))))))</f>
        <v>0</v>
      </c>
      <c r="H950" s="70"/>
      <c r="I950" s="72">
        <f>IF(C954&gt;0,$K$2,C952)</f>
        <v>0</v>
      </c>
      <c r="J950" s="73" t="s">
        <v>67</v>
      </c>
      <c r="K950" s="74">
        <f>K946/$K$2*I950</f>
        <v>0</v>
      </c>
      <c r="L950" s="75"/>
      <c r="M950" s="53"/>
      <c r="N950" s="96"/>
      <c r="O950" s="97" t="s">
        <v>54</v>
      </c>
      <c r="P950" s="97"/>
      <c r="Q950" s="97"/>
      <c r="R950" s="97" t="str">
        <f t="shared" si="179"/>
        <v/>
      </c>
      <c r="S950" s="101"/>
      <c r="T950" s="97" t="s">
        <v>54</v>
      </c>
      <c r="U950" s="170" t="str">
        <f>IF($J$1="April","",Y949)</f>
        <v/>
      </c>
      <c r="V950" s="99"/>
      <c r="W950" s="170" t="str">
        <f t="shared" si="177"/>
        <v/>
      </c>
      <c r="X950" s="99"/>
      <c r="Y950" s="170" t="str">
        <f t="shared" si="178"/>
        <v/>
      </c>
      <c r="Z950" s="102"/>
      <c r="AA950" s="53"/>
    </row>
    <row r="951" spans="1:27" s="51" customFormat="1" ht="21" customHeight="1" x14ac:dyDescent="0.25">
      <c r="A951" s="52"/>
      <c r="B951" s="62"/>
      <c r="C951" s="62"/>
      <c r="D951" s="53"/>
      <c r="E951" s="53"/>
      <c r="F951" s="71" t="s">
        <v>23</v>
      </c>
      <c r="G951" s="186">
        <f>IF($J$1="January",V946,IF($J$1="February",V947,IF($J$1="March",V948,IF($J$1="April",V949,IF($J$1="May",V950,IF($J$1="June",V951,IF($J$1="July",V952,IF($J$1="August",V953,IF($J$1="August",V953,IF($J$1="September",V954,IF($J$1="October",V955,IF($J$1="November",V956,IF($J$1="December",V957)))))))))))))</f>
        <v>0</v>
      </c>
      <c r="H951" s="70"/>
      <c r="I951" s="115">
        <v>13</v>
      </c>
      <c r="J951" s="73" t="s">
        <v>68</v>
      </c>
      <c r="K951" s="66">
        <f>K946/$K$2/8*I951</f>
        <v>1153.2258064516129</v>
      </c>
      <c r="L951" s="77"/>
      <c r="M951" s="53"/>
      <c r="N951" s="96"/>
      <c r="O951" s="97" t="s">
        <v>55</v>
      </c>
      <c r="P951" s="97"/>
      <c r="Q951" s="97"/>
      <c r="R951" s="97" t="str">
        <f t="shared" si="179"/>
        <v/>
      </c>
      <c r="S951" s="101"/>
      <c r="T951" s="97" t="s">
        <v>55</v>
      </c>
      <c r="U951" s="170" t="str">
        <f>IF($J$1="May","",Y950)</f>
        <v/>
      </c>
      <c r="V951" s="99"/>
      <c r="W951" s="170" t="str">
        <f t="shared" si="177"/>
        <v/>
      </c>
      <c r="X951" s="99"/>
      <c r="Y951" s="170" t="str">
        <f t="shared" si="178"/>
        <v/>
      </c>
      <c r="Z951" s="102"/>
      <c r="AA951" s="53"/>
    </row>
    <row r="952" spans="1:27" s="51" customFormat="1" ht="21" customHeight="1" x14ac:dyDescent="0.25">
      <c r="A952" s="52"/>
      <c r="B952" s="71" t="s">
        <v>6</v>
      </c>
      <c r="C952" s="62">
        <f>IF($J$1="January",P946,IF($J$1="February",P947,IF($J$1="March",P948,IF($J$1="April",P949,IF($J$1="May",P950,IF($J$1="June",P951,IF($J$1="July",P952,IF($J$1="August",P953,IF($J$1="August",P953,IF($J$1="September",P954,IF($J$1="October",P955,IF($J$1="November",P956,IF($J$1="December",P957)))))))))))))</f>
        <v>0</v>
      </c>
      <c r="D952" s="53"/>
      <c r="E952" s="53"/>
      <c r="F952" s="71" t="s">
        <v>71</v>
      </c>
      <c r="G952" s="186">
        <f>IF($J$1="January",W946,IF($J$1="February",W947,IF($J$1="March",W948,IF($J$1="April",W949,IF($J$1="May",W950,IF($J$1="June",W951,IF($J$1="July",W952,IF($J$1="August",W953,IF($J$1="August",W953,IF($J$1="September",W954,IF($J$1="October",W955,IF($J$1="November",W956,IF($J$1="December",W957)))))))))))))</f>
        <v>0</v>
      </c>
      <c r="H952" s="70"/>
      <c r="I952" s="317" t="s">
        <v>75</v>
      </c>
      <c r="J952" s="318"/>
      <c r="K952" s="76">
        <f>K950+K951</f>
        <v>1153.2258064516129</v>
      </c>
      <c r="L952" s="77"/>
      <c r="M952" s="53"/>
      <c r="N952" s="96"/>
      <c r="O952" s="97" t="s">
        <v>56</v>
      </c>
      <c r="P952" s="97"/>
      <c r="Q952" s="97"/>
      <c r="R952" s="97">
        <v>0</v>
      </c>
      <c r="S952" s="101"/>
      <c r="T952" s="97" t="s">
        <v>56</v>
      </c>
      <c r="U952" s="170" t="str">
        <f>IF($J$1="June","",Y951)</f>
        <v/>
      </c>
      <c r="V952" s="99"/>
      <c r="W952" s="170" t="str">
        <f t="shared" si="177"/>
        <v/>
      </c>
      <c r="X952" s="99"/>
      <c r="Y952" s="170" t="str">
        <f t="shared" si="178"/>
        <v/>
      </c>
      <c r="Z952" s="102"/>
      <c r="AA952" s="53"/>
    </row>
    <row r="953" spans="1:27" s="51" customFormat="1" ht="21" customHeight="1" x14ac:dyDescent="0.25">
      <c r="A953" s="52"/>
      <c r="B953" s="71" t="s">
        <v>5</v>
      </c>
      <c r="C953" s="62">
        <f>IF($J$1="January",Q946,IF($J$1="February",Q947,IF($J$1="March",Q948,IF($J$1="April",Q949,IF($J$1="May",Q950,IF($J$1="June",Q951,IF($J$1="July",Q952,IF($J$1="August",Q953,IF($J$1="August",Q953,IF($J$1="September",Q954,IF($J$1="October",Q955,IF($J$1="November",Q956,IF($J$1="December",Q957)))))))))))))</f>
        <v>0</v>
      </c>
      <c r="D953" s="53"/>
      <c r="E953" s="53"/>
      <c r="F953" s="71" t="s">
        <v>24</v>
      </c>
      <c r="G953" s="186">
        <f>IF($J$1="January",X946,IF($J$1="February",X947,IF($J$1="March",X948,IF($J$1="April",X949,IF($J$1="May",X950,IF($J$1="June",X951,IF($J$1="July",X952,IF($J$1="August",X953,IF($J$1="August",X953,IF($J$1="September",X954,IF($J$1="October",X955,IF($J$1="November",X956,IF($J$1="December",X957)))))))))))))</f>
        <v>0</v>
      </c>
      <c r="H953" s="70"/>
      <c r="I953" s="317" t="s">
        <v>76</v>
      </c>
      <c r="J953" s="318"/>
      <c r="K953" s="66">
        <f>G953</f>
        <v>0</v>
      </c>
      <c r="L953" s="78"/>
      <c r="M953" s="53"/>
      <c r="N953" s="96"/>
      <c r="O953" s="97" t="s">
        <v>57</v>
      </c>
      <c r="P953" s="97"/>
      <c r="Q953" s="97"/>
      <c r="R953" s="97">
        <v>0</v>
      </c>
      <c r="S953" s="101"/>
      <c r="T953" s="97" t="s">
        <v>57</v>
      </c>
      <c r="U953" s="170" t="str">
        <f>IF($J$1="July","",Y952)</f>
        <v/>
      </c>
      <c r="V953" s="99"/>
      <c r="W953" s="170" t="str">
        <f t="shared" si="177"/>
        <v/>
      </c>
      <c r="X953" s="99"/>
      <c r="Y953" s="170" t="str">
        <f t="shared" si="178"/>
        <v/>
      </c>
      <c r="Z953" s="102"/>
      <c r="AA953" s="53"/>
    </row>
    <row r="954" spans="1:27" s="51" customFormat="1" ht="21" customHeight="1" x14ac:dyDescent="0.25">
      <c r="A954" s="52"/>
      <c r="B954" s="79" t="s">
        <v>74</v>
      </c>
      <c r="C954" s="62">
        <f>IF($J$1="January",R946,IF($J$1="February",R947,IF($J$1="March",R948,IF($J$1="April",R949,IF($J$1="May",R950,IF($J$1="June",R951,IF($J$1="July",R952,IF($J$1="August",R953,IF($J$1="August",R953,IF($J$1="September",R954,IF($J$1="October",R955,IF($J$1="November",R956,IF($J$1="December",R957)))))))))))))</f>
        <v>0</v>
      </c>
      <c r="D954" s="53"/>
      <c r="E954" s="53"/>
      <c r="F954" s="71" t="s">
        <v>73</v>
      </c>
      <c r="G954" s="186">
        <f>IF($J$1="January",Y946,IF($J$1="February",Y947,IF($J$1="March",Y948,IF($J$1="April",Y949,IF($J$1="May",Y950,IF($J$1="June",Y951,IF($J$1="July",Y952,IF($J$1="August",Y953,IF($J$1="August",Y953,IF($J$1="September",Y954,IF($J$1="October",Y955,IF($J$1="November",Y956,IF($J$1="December",Y957)))))))))))))</f>
        <v>0</v>
      </c>
      <c r="H954" s="53"/>
      <c r="I954" s="319" t="s">
        <v>69</v>
      </c>
      <c r="J954" s="320"/>
      <c r="K954" s="80">
        <f>K952-K953</f>
        <v>1153.2258064516129</v>
      </c>
      <c r="L954" s="81"/>
      <c r="M954" s="53"/>
      <c r="N954" s="96"/>
      <c r="O954" s="97" t="s">
        <v>62</v>
      </c>
      <c r="P954" s="97"/>
      <c r="Q954" s="97"/>
      <c r="R954" s="97">
        <v>0</v>
      </c>
      <c r="S954" s="101"/>
      <c r="T954" s="97" t="s">
        <v>62</v>
      </c>
      <c r="U954" s="170" t="str">
        <f>IF($J$1="August","",Y953)</f>
        <v/>
      </c>
      <c r="V954" s="99"/>
      <c r="W954" s="170" t="str">
        <f t="shared" si="177"/>
        <v/>
      </c>
      <c r="X954" s="99"/>
      <c r="Y954" s="170" t="str">
        <f t="shared" si="178"/>
        <v/>
      </c>
      <c r="Z954" s="102"/>
      <c r="AA954" s="53"/>
    </row>
    <row r="955" spans="1:27" s="51" customFormat="1" ht="21" customHeight="1" x14ac:dyDescent="0.25">
      <c r="A955" s="52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69"/>
      <c r="M955" s="53"/>
      <c r="N955" s="96"/>
      <c r="O955" s="97" t="s">
        <v>58</v>
      </c>
      <c r="P955" s="97"/>
      <c r="Q955" s="97"/>
      <c r="R955" s="97">
        <v>0</v>
      </c>
      <c r="S955" s="101"/>
      <c r="T955" s="97" t="s">
        <v>58</v>
      </c>
      <c r="U955" s="170" t="str">
        <f>IF($J$1="September","",Y954)</f>
        <v/>
      </c>
      <c r="V955" s="99"/>
      <c r="W955" s="170" t="str">
        <f t="shared" si="177"/>
        <v/>
      </c>
      <c r="X955" s="99"/>
      <c r="Y955" s="170" t="str">
        <f t="shared" si="178"/>
        <v/>
      </c>
      <c r="Z955" s="102"/>
      <c r="AA955" s="53"/>
    </row>
    <row r="956" spans="1:27" s="51" customFormat="1" ht="21" customHeight="1" x14ac:dyDescent="0.25">
      <c r="A956" s="52"/>
      <c r="B956" s="308" t="s">
        <v>104</v>
      </c>
      <c r="C956" s="308"/>
      <c r="D956" s="308"/>
      <c r="E956" s="308"/>
      <c r="F956" s="308"/>
      <c r="G956" s="308"/>
      <c r="H956" s="308"/>
      <c r="I956" s="308"/>
      <c r="J956" s="308"/>
      <c r="K956" s="308"/>
      <c r="L956" s="69"/>
      <c r="M956" s="53"/>
      <c r="N956" s="96"/>
      <c r="O956" s="97" t="s">
        <v>63</v>
      </c>
      <c r="P956" s="97"/>
      <c r="Q956" s="97"/>
      <c r="R956" s="97">
        <v>0</v>
      </c>
      <c r="S956" s="101"/>
      <c r="T956" s="97" t="s">
        <v>63</v>
      </c>
      <c r="U956" s="170" t="str">
        <f>IF($J$1="October","",Y955)</f>
        <v/>
      </c>
      <c r="V956" s="99"/>
      <c r="W956" s="170" t="str">
        <f t="shared" si="177"/>
        <v/>
      </c>
      <c r="X956" s="99"/>
      <c r="Y956" s="170" t="str">
        <f t="shared" si="178"/>
        <v/>
      </c>
      <c r="Z956" s="102"/>
      <c r="AA956" s="53"/>
    </row>
    <row r="957" spans="1:27" s="51" customFormat="1" ht="21" customHeight="1" x14ac:dyDescent="0.25">
      <c r="A957" s="52"/>
      <c r="B957" s="308"/>
      <c r="C957" s="308"/>
      <c r="D957" s="308"/>
      <c r="E957" s="308"/>
      <c r="F957" s="308"/>
      <c r="G957" s="308"/>
      <c r="H957" s="308"/>
      <c r="I957" s="308"/>
      <c r="J957" s="308"/>
      <c r="K957" s="308"/>
      <c r="L957" s="69"/>
      <c r="M957" s="53"/>
      <c r="N957" s="96"/>
      <c r="O957" s="97" t="s">
        <v>64</v>
      </c>
      <c r="P957" s="97"/>
      <c r="Q957" s="97"/>
      <c r="R957" s="97"/>
      <c r="S957" s="101"/>
      <c r="T957" s="97" t="s">
        <v>64</v>
      </c>
      <c r="U957" s="170" t="str">
        <f>IF($J$1="November","",Y956)</f>
        <v/>
      </c>
      <c r="V957" s="99"/>
      <c r="W957" s="170" t="str">
        <f t="shared" si="177"/>
        <v/>
      </c>
      <c r="X957" s="99"/>
      <c r="Y957" s="170" t="str">
        <f t="shared" si="178"/>
        <v/>
      </c>
      <c r="Z957" s="102"/>
      <c r="AA957" s="53"/>
    </row>
    <row r="958" spans="1:27" s="51" customFormat="1" ht="21" customHeight="1" thickBot="1" x14ac:dyDescent="0.3">
      <c r="A958" s="82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4"/>
      <c r="N958" s="103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5"/>
    </row>
    <row r="959" spans="1:27" s="51" customFormat="1" ht="21" customHeight="1" thickBot="1" x14ac:dyDescent="0.3"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spans="1:27" s="51" customFormat="1" ht="21" customHeight="1" x14ac:dyDescent="0.25">
      <c r="A960" s="321" t="s">
        <v>46</v>
      </c>
      <c r="B960" s="322"/>
      <c r="C960" s="322"/>
      <c r="D960" s="322"/>
      <c r="E960" s="322"/>
      <c r="F960" s="322"/>
      <c r="G960" s="322"/>
      <c r="H960" s="322"/>
      <c r="I960" s="322"/>
      <c r="J960" s="322"/>
      <c r="K960" s="322"/>
      <c r="L960" s="323"/>
      <c r="M960" s="50"/>
      <c r="N960" s="89"/>
      <c r="O960" s="309" t="s">
        <v>48</v>
      </c>
      <c r="P960" s="310"/>
      <c r="Q960" s="310"/>
      <c r="R960" s="311"/>
      <c r="S960" s="90"/>
      <c r="T960" s="309" t="s">
        <v>49</v>
      </c>
      <c r="U960" s="310"/>
      <c r="V960" s="310"/>
      <c r="W960" s="310"/>
      <c r="X960" s="310"/>
      <c r="Y960" s="311"/>
      <c r="Z960" s="91"/>
      <c r="AA960" s="50"/>
    </row>
    <row r="961" spans="1:27" s="51" customFormat="1" ht="21" customHeight="1" x14ac:dyDescent="0.25">
      <c r="A961" s="52"/>
      <c r="B961" s="53"/>
      <c r="C961" s="312" t="s">
        <v>102</v>
      </c>
      <c r="D961" s="312"/>
      <c r="E961" s="312"/>
      <c r="F961" s="312"/>
      <c r="G961" s="54" t="str">
        <f>$J$1</f>
        <v>March</v>
      </c>
      <c r="H961" s="313">
        <f>$K$1</f>
        <v>2020</v>
      </c>
      <c r="I961" s="313"/>
      <c r="J961" s="53"/>
      <c r="K961" s="55"/>
      <c r="L961" s="56"/>
      <c r="M961" s="55"/>
      <c r="N961" s="92"/>
      <c r="O961" s="93" t="s">
        <v>59</v>
      </c>
      <c r="P961" s="93" t="s">
        <v>6</v>
      </c>
      <c r="Q961" s="93" t="s">
        <v>5</v>
      </c>
      <c r="R961" s="93" t="s">
        <v>60</v>
      </c>
      <c r="S961" s="94"/>
      <c r="T961" s="93" t="s">
        <v>59</v>
      </c>
      <c r="U961" s="93" t="s">
        <v>61</v>
      </c>
      <c r="V961" s="93" t="s">
        <v>23</v>
      </c>
      <c r="W961" s="93" t="s">
        <v>22</v>
      </c>
      <c r="X961" s="93" t="s">
        <v>24</v>
      </c>
      <c r="Y961" s="93" t="s">
        <v>65</v>
      </c>
      <c r="Z961" s="95"/>
      <c r="AA961" s="55"/>
    </row>
    <row r="962" spans="1:27" s="51" customFormat="1" ht="21" customHeight="1" x14ac:dyDescent="0.25">
      <c r="A962" s="52"/>
      <c r="B962" s="53"/>
      <c r="C962" s="53"/>
      <c r="D962" s="58"/>
      <c r="E962" s="58"/>
      <c r="F962" s="58"/>
      <c r="G962" s="58"/>
      <c r="H962" s="58"/>
      <c r="I962" s="53"/>
      <c r="J962" s="59" t="s">
        <v>1</v>
      </c>
      <c r="K962" s="60">
        <v>15000</v>
      </c>
      <c r="L962" s="61"/>
      <c r="M962" s="53"/>
      <c r="N962" s="96"/>
      <c r="O962" s="97" t="s">
        <v>51</v>
      </c>
      <c r="P962" s="97">
        <v>31</v>
      </c>
      <c r="Q962" s="97">
        <v>0</v>
      </c>
      <c r="R962" s="97">
        <v>0</v>
      </c>
      <c r="S962" s="98"/>
      <c r="T962" s="97" t="s">
        <v>51</v>
      </c>
      <c r="U962" s="99"/>
      <c r="V962" s="99"/>
      <c r="W962" s="99">
        <f>V962+U962</f>
        <v>0</v>
      </c>
      <c r="X962" s="99"/>
      <c r="Y962" s="99">
        <f>W962-X962</f>
        <v>0</v>
      </c>
      <c r="Z962" s="95"/>
      <c r="AA962" s="53"/>
    </row>
    <row r="963" spans="1:27" s="51" customFormat="1" ht="21" customHeight="1" x14ac:dyDescent="0.25">
      <c r="A963" s="52"/>
      <c r="B963" s="53" t="s">
        <v>0</v>
      </c>
      <c r="C963" s="63" t="s">
        <v>152</v>
      </c>
      <c r="D963" s="53"/>
      <c r="E963" s="53"/>
      <c r="F963" s="53"/>
      <c r="G963" s="53"/>
      <c r="H963" s="64"/>
      <c r="I963" s="58"/>
      <c r="J963" s="53"/>
      <c r="K963" s="53"/>
      <c r="L963" s="65"/>
      <c r="M963" s="50"/>
      <c r="N963" s="100"/>
      <c r="O963" s="97" t="s">
        <v>77</v>
      </c>
      <c r="P963" s="97">
        <v>29</v>
      </c>
      <c r="Q963" s="97">
        <v>0</v>
      </c>
      <c r="R963" s="97">
        <v>0</v>
      </c>
      <c r="S963" s="101"/>
      <c r="T963" s="97" t="s">
        <v>77</v>
      </c>
      <c r="U963" s="170">
        <f>IF($J$1="January","",Y962)</f>
        <v>0</v>
      </c>
      <c r="V963" s="99"/>
      <c r="W963" s="170">
        <f>IF(U963="","",U963+V963)</f>
        <v>0</v>
      </c>
      <c r="X963" s="99"/>
      <c r="Y963" s="170">
        <f>IF(W963="","",W963-X963)</f>
        <v>0</v>
      </c>
      <c r="Z963" s="102"/>
      <c r="AA963" s="50"/>
    </row>
    <row r="964" spans="1:27" s="51" customFormat="1" ht="21" customHeight="1" x14ac:dyDescent="0.25">
      <c r="A964" s="52"/>
      <c r="B964" s="67" t="s">
        <v>47</v>
      </c>
      <c r="C964" s="68"/>
      <c r="D964" s="53"/>
      <c r="E964" s="53"/>
      <c r="F964" s="314" t="s">
        <v>49</v>
      </c>
      <c r="G964" s="314"/>
      <c r="H964" s="53"/>
      <c r="I964" s="314" t="s">
        <v>50</v>
      </c>
      <c r="J964" s="314"/>
      <c r="K964" s="314"/>
      <c r="L964" s="69"/>
      <c r="M964" s="53"/>
      <c r="N964" s="96"/>
      <c r="O964" s="97" t="s">
        <v>52</v>
      </c>
      <c r="P964" s="97"/>
      <c r="Q964" s="97"/>
      <c r="R964" s="97" t="str">
        <f t="shared" ref="R964:R973" si="180">IF(Q964="","",R963-Q964)</f>
        <v/>
      </c>
      <c r="S964" s="101"/>
      <c r="T964" s="97" t="s">
        <v>52</v>
      </c>
      <c r="U964" s="170">
        <f>IF($J$1="February","",Y963)</f>
        <v>0</v>
      </c>
      <c r="V964" s="99"/>
      <c r="W964" s="170">
        <f t="shared" ref="W964:W973" si="181">IF(U964="","",U964+V964)</f>
        <v>0</v>
      </c>
      <c r="X964" s="99"/>
      <c r="Y964" s="170">
        <f t="shared" ref="Y964:Y973" si="182">IF(W964="","",W964-X964)</f>
        <v>0</v>
      </c>
      <c r="Z964" s="102"/>
      <c r="AA964" s="53"/>
    </row>
    <row r="965" spans="1:27" s="51" customFormat="1" ht="21" customHeight="1" x14ac:dyDescent="0.25">
      <c r="A965" s="52"/>
      <c r="B965" s="53"/>
      <c r="C965" s="53"/>
      <c r="D965" s="53"/>
      <c r="E965" s="53"/>
      <c r="F965" s="53"/>
      <c r="G965" s="53"/>
      <c r="H965" s="70"/>
      <c r="L965" s="57"/>
      <c r="M965" s="53"/>
      <c r="N965" s="96"/>
      <c r="O965" s="97" t="s">
        <v>53</v>
      </c>
      <c r="P965" s="97"/>
      <c r="Q965" s="97"/>
      <c r="R965" s="97" t="str">
        <f t="shared" si="180"/>
        <v/>
      </c>
      <c r="S965" s="101"/>
      <c r="T965" s="97" t="s">
        <v>53</v>
      </c>
      <c r="U965" s="170" t="str">
        <f>IF($J$1="March","",Y964)</f>
        <v/>
      </c>
      <c r="V965" s="99"/>
      <c r="W965" s="170" t="str">
        <f t="shared" si="181"/>
        <v/>
      </c>
      <c r="X965" s="99"/>
      <c r="Y965" s="170" t="str">
        <f t="shared" si="182"/>
        <v/>
      </c>
      <c r="Z965" s="102"/>
      <c r="AA965" s="53"/>
    </row>
    <row r="966" spans="1:27" s="51" customFormat="1" ht="21" customHeight="1" x14ac:dyDescent="0.25">
      <c r="A966" s="52"/>
      <c r="B966" s="315" t="s">
        <v>48</v>
      </c>
      <c r="C966" s="316"/>
      <c r="D966" s="53"/>
      <c r="E966" s="53"/>
      <c r="F966" s="71" t="s">
        <v>70</v>
      </c>
      <c r="G966" s="66">
        <f>IF($J$1="January",U962,IF($J$1="February",U963,IF($J$1="March",U964,IF($J$1="April",U965,IF($J$1="May",U966,IF($J$1="June",U967,IF($J$1="July",U968,IF($J$1="August",U969,IF($J$1="August",U969,IF($J$1="September",U970,IF($J$1="October",U971,IF($J$1="November",U972,IF($J$1="December",U973)))))))))))))</f>
        <v>0</v>
      </c>
      <c r="H966" s="70"/>
      <c r="I966" s="72">
        <f>IF(C970&gt;0,$K$2,C968)</f>
        <v>31</v>
      </c>
      <c r="J966" s="73" t="s">
        <v>67</v>
      </c>
      <c r="K966" s="74">
        <f>K962/$K$2*I966</f>
        <v>15000</v>
      </c>
      <c r="L966" s="75"/>
      <c r="M966" s="53"/>
      <c r="N966" s="96"/>
      <c r="O966" s="97" t="s">
        <v>54</v>
      </c>
      <c r="P966" s="97"/>
      <c r="Q966" s="97"/>
      <c r="R966" s="97" t="str">
        <f t="shared" si="180"/>
        <v/>
      </c>
      <c r="S966" s="101"/>
      <c r="T966" s="97" t="s">
        <v>54</v>
      </c>
      <c r="U966" s="170" t="str">
        <f>IF($J$1="April","",Y965)</f>
        <v/>
      </c>
      <c r="V966" s="99"/>
      <c r="W966" s="170" t="str">
        <f t="shared" si="181"/>
        <v/>
      </c>
      <c r="X966" s="99"/>
      <c r="Y966" s="170" t="str">
        <f t="shared" si="182"/>
        <v/>
      </c>
      <c r="Z966" s="102"/>
      <c r="AA966" s="53"/>
    </row>
    <row r="967" spans="1:27" s="51" customFormat="1" ht="21" customHeight="1" x14ac:dyDescent="0.25">
      <c r="A967" s="52"/>
      <c r="B967" s="62"/>
      <c r="C967" s="62"/>
      <c r="D967" s="53"/>
      <c r="E967" s="53"/>
      <c r="F967" s="71" t="s">
        <v>23</v>
      </c>
      <c r="G967" s="66">
        <f>IF($J$1="January",V962,IF($J$1="February",V963,IF($J$1="March",V964,IF($J$1="April",V965,IF($J$1="May",V966,IF($J$1="June",V967,IF($J$1="July",V968,IF($J$1="August",V969,IF($J$1="August",V969,IF($J$1="September",V970,IF($J$1="October",V971,IF($J$1="November",V972,IF($J$1="December",V973)))))))))))))</f>
        <v>0</v>
      </c>
      <c r="H967" s="70"/>
      <c r="I967" s="115"/>
      <c r="J967" s="73" t="s">
        <v>68</v>
      </c>
      <c r="K967" s="76">
        <f>K962/$K$2/8*I967</f>
        <v>0</v>
      </c>
      <c r="L967" s="77"/>
      <c r="M967" s="53"/>
      <c r="N967" s="96"/>
      <c r="O967" s="97" t="s">
        <v>55</v>
      </c>
      <c r="P967" s="97"/>
      <c r="Q967" s="97"/>
      <c r="R967" s="97">
        <v>0</v>
      </c>
      <c r="S967" s="101"/>
      <c r="T967" s="97" t="s">
        <v>55</v>
      </c>
      <c r="U967" s="170" t="str">
        <f>IF($J$1="May","",Y966)</f>
        <v/>
      </c>
      <c r="V967" s="99"/>
      <c r="W967" s="170" t="str">
        <f t="shared" si="181"/>
        <v/>
      </c>
      <c r="X967" s="99"/>
      <c r="Y967" s="170" t="str">
        <f t="shared" si="182"/>
        <v/>
      </c>
      <c r="Z967" s="102"/>
      <c r="AA967" s="53"/>
    </row>
    <row r="968" spans="1:27" s="51" customFormat="1" ht="21" customHeight="1" x14ac:dyDescent="0.25">
      <c r="A968" s="52"/>
      <c r="B968" s="71" t="s">
        <v>6</v>
      </c>
      <c r="C968" s="62">
        <f>IF($J$1="January",P962,IF($J$1="February",P963,IF($J$1="March",P964,IF($J$1="April",P965,IF($J$1="May",P966,IF($J$1="June",P967,IF($J$1="July",P968,IF($J$1="August",P969,IF($J$1="August",P969,IF($J$1="September",P970,IF($J$1="October",P971,IF($J$1="November",P972,IF($J$1="December",P973)))))))))))))</f>
        <v>0</v>
      </c>
      <c r="D968" s="53"/>
      <c r="E968" s="53"/>
      <c r="F968" s="71" t="s">
        <v>71</v>
      </c>
      <c r="G968" s="66">
        <f>IF($J$1="January",W962,IF($J$1="February",W963,IF($J$1="March",W964,IF($J$1="April",W965,IF($J$1="May",W966,IF($J$1="June",W967,IF($J$1="July",W968,IF($J$1="August",W969,IF($J$1="August",W969,IF($J$1="September",W970,IF($J$1="October",W971,IF($J$1="November",W972,IF($J$1="December",W973)))))))))))))</f>
        <v>0</v>
      </c>
      <c r="H968" s="70"/>
      <c r="I968" s="317" t="s">
        <v>75</v>
      </c>
      <c r="J968" s="318"/>
      <c r="K968" s="76">
        <f>K966+K967</f>
        <v>15000</v>
      </c>
      <c r="L968" s="77"/>
      <c r="M968" s="53"/>
      <c r="N968" s="96"/>
      <c r="O968" s="97" t="s">
        <v>56</v>
      </c>
      <c r="P968" s="97"/>
      <c r="Q968" s="97"/>
      <c r="R968" s="97">
        <v>0</v>
      </c>
      <c r="S968" s="101"/>
      <c r="T968" s="97" t="s">
        <v>56</v>
      </c>
      <c r="U968" s="170" t="str">
        <f>IF($J$1="June","",Y967)</f>
        <v/>
      </c>
      <c r="V968" s="99"/>
      <c r="W968" s="170" t="str">
        <f t="shared" si="181"/>
        <v/>
      </c>
      <c r="X968" s="99"/>
      <c r="Y968" s="170" t="str">
        <f t="shared" si="182"/>
        <v/>
      </c>
      <c r="Z968" s="102"/>
      <c r="AA968" s="53"/>
    </row>
    <row r="969" spans="1:27" s="51" customFormat="1" ht="21" customHeight="1" x14ac:dyDescent="0.25">
      <c r="A969" s="52"/>
      <c r="B969" s="71" t="s">
        <v>5</v>
      </c>
      <c r="C969" s="62">
        <f>IF($J$1="January",Q962,IF($J$1="February",Q963,IF($J$1="March",Q964,IF($J$1="April",Q965,IF($J$1="May",Q966,IF($J$1="June",Q967,IF($J$1="July",Q968,IF($J$1="August",Q969,IF($J$1="August",Q969,IF($J$1="September",Q970,IF($J$1="October",Q971,IF($J$1="November",Q972,IF($J$1="December",Q973)))))))))))))</f>
        <v>0</v>
      </c>
      <c r="D969" s="53"/>
      <c r="E969" s="53"/>
      <c r="F969" s="71" t="s">
        <v>24</v>
      </c>
      <c r="G969" s="66">
        <f>IF($J$1="January",X962,IF($J$1="February",X963,IF($J$1="March",X964,IF($J$1="April",X965,IF($J$1="May",X966,IF($J$1="June",X967,IF($J$1="July",X968,IF($J$1="August",X969,IF($J$1="August",X969,IF($J$1="September",X970,IF($J$1="October",X971,IF($J$1="November",X972,IF($J$1="December",X973)))))))))))))</f>
        <v>0</v>
      </c>
      <c r="H969" s="70"/>
      <c r="I969" s="317" t="s">
        <v>76</v>
      </c>
      <c r="J969" s="318"/>
      <c r="K969" s="66">
        <f>G969</f>
        <v>0</v>
      </c>
      <c r="L969" s="78"/>
      <c r="M969" s="53"/>
      <c r="N969" s="96"/>
      <c r="O969" s="97" t="s">
        <v>57</v>
      </c>
      <c r="P969" s="97"/>
      <c r="Q969" s="97"/>
      <c r="R969" s="97">
        <v>0</v>
      </c>
      <c r="S969" s="101"/>
      <c r="T969" s="97" t="s">
        <v>57</v>
      </c>
      <c r="U969" s="170" t="str">
        <f>IF($J$1="July","",Y968)</f>
        <v/>
      </c>
      <c r="V969" s="99"/>
      <c r="W969" s="170" t="str">
        <f t="shared" si="181"/>
        <v/>
      </c>
      <c r="X969" s="99"/>
      <c r="Y969" s="170" t="str">
        <f t="shared" si="182"/>
        <v/>
      </c>
      <c r="Z969" s="102"/>
      <c r="AA969" s="53"/>
    </row>
    <row r="970" spans="1:27" s="51" customFormat="1" ht="21" customHeight="1" x14ac:dyDescent="0.25">
      <c r="A970" s="52"/>
      <c r="B970" s="79" t="s">
        <v>74</v>
      </c>
      <c r="C970" s="62" t="str">
        <f>IF($J$1="January",R962,IF($J$1="February",R963,IF($J$1="March",R964,IF($J$1="April",R965,IF($J$1="May",R966,IF($J$1="June",R967,IF($J$1="July",R968,IF($J$1="August",R969,IF($J$1="August",R969,IF($J$1="September",R970,IF($J$1="October",R971,IF($J$1="November",R972,IF($J$1="December",R973)))))))))))))</f>
        <v/>
      </c>
      <c r="D970" s="53"/>
      <c r="E970" s="53"/>
      <c r="F970" s="71" t="s">
        <v>73</v>
      </c>
      <c r="G970" s="66">
        <f>IF($J$1="January",Y962,IF($J$1="February",Y963,IF($J$1="March",Y964,IF($J$1="April",Y965,IF($J$1="May",Y966,IF($J$1="June",Y967,IF($J$1="July",Y968,IF($J$1="August",Y969,IF($J$1="August",Y969,IF($J$1="September",Y970,IF($J$1="October",Y971,IF($J$1="November",Y972,IF($J$1="December",Y973)))))))))))))</f>
        <v>0</v>
      </c>
      <c r="H970" s="53"/>
      <c r="I970" s="319" t="s">
        <v>69</v>
      </c>
      <c r="J970" s="320"/>
      <c r="K970" s="80">
        <f>K968-K969</f>
        <v>15000</v>
      </c>
      <c r="L970" s="81"/>
      <c r="M970" s="53"/>
      <c r="N970" s="96"/>
      <c r="O970" s="97" t="s">
        <v>62</v>
      </c>
      <c r="P970" s="97"/>
      <c r="Q970" s="97"/>
      <c r="R970" s="97">
        <v>0</v>
      </c>
      <c r="S970" s="101"/>
      <c r="T970" s="97" t="s">
        <v>62</v>
      </c>
      <c r="U970" s="170" t="str">
        <f>IF($J$1="August","",Y969)</f>
        <v/>
      </c>
      <c r="V970" s="99"/>
      <c r="W970" s="170" t="str">
        <f t="shared" si="181"/>
        <v/>
      </c>
      <c r="X970" s="99"/>
      <c r="Y970" s="170" t="str">
        <f t="shared" si="182"/>
        <v/>
      </c>
      <c r="Z970" s="102"/>
      <c r="AA970" s="53"/>
    </row>
    <row r="971" spans="1:27" s="51" customFormat="1" ht="21" customHeight="1" x14ac:dyDescent="0.25">
      <c r="A971" s="52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69"/>
      <c r="M971" s="53"/>
      <c r="N971" s="96"/>
      <c r="O971" s="97" t="s">
        <v>58</v>
      </c>
      <c r="P971" s="97"/>
      <c r="Q971" s="97"/>
      <c r="R971" s="97" t="str">
        <f t="shared" si="180"/>
        <v/>
      </c>
      <c r="S971" s="101"/>
      <c r="T971" s="97" t="s">
        <v>58</v>
      </c>
      <c r="U971" s="170" t="str">
        <f>IF($J$1="September","",Y970)</f>
        <v/>
      </c>
      <c r="V971" s="99"/>
      <c r="W971" s="170" t="str">
        <f t="shared" si="181"/>
        <v/>
      </c>
      <c r="X971" s="99"/>
      <c r="Y971" s="170" t="str">
        <f t="shared" si="182"/>
        <v/>
      </c>
      <c r="Z971" s="102"/>
      <c r="AA971" s="53"/>
    </row>
    <row r="972" spans="1:27" s="51" customFormat="1" ht="21" customHeight="1" x14ac:dyDescent="0.25">
      <c r="A972" s="52"/>
      <c r="B972" s="308" t="s">
        <v>104</v>
      </c>
      <c r="C972" s="308"/>
      <c r="D972" s="308"/>
      <c r="E972" s="308"/>
      <c r="F972" s="308"/>
      <c r="G972" s="308"/>
      <c r="H972" s="308"/>
      <c r="I972" s="308"/>
      <c r="J972" s="308"/>
      <c r="K972" s="308"/>
      <c r="L972" s="69"/>
      <c r="M972" s="53"/>
      <c r="N972" s="96"/>
      <c r="O972" s="97" t="s">
        <v>63</v>
      </c>
      <c r="P972" s="97"/>
      <c r="Q972" s="97"/>
      <c r="R972" s="97" t="str">
        <f t="shared" si="180"/>
        <v/>
      </c>
      <c r="S972" s="101"/>
      <c r="T972" s="97" t="s">
        <v>63</v>
      </c>
      <c r="U972" s="170" t="str">
        <f>IF($J$1="October","",Y971)</f>
        <v/>
      </c>
      <c r="V972" s="99"/>
      <c r="W972" s="170" t="str">
        <f t="shared" si="181"/>
        <v/>
      </c>
      <c r="X972" s="99"/>
      <c r="Y972" s="170" t="str">
        <f t="shared" si="182"/>
        <v/>
      </c>
      <c r="Z972" s="102"/>
      <c r="AA972" s="53"/>
    </row>
    <row r="973" spans="1:27" s="51" customFormat="1" ht="21" customHeight="1" x14ac:dyDescent="0.25">
      <c r="A973" s="52"/>
      <c r="B973" s="308"/>
      <c r="C973" s="308"/>
      <c r="D973" s="308"/>
      <c r="E973" s="308"/>
      <c r="F973" s="308"/>
      <c r="G973" s="308"/>
      <c r="H973" s="308"/>
      <c r="I973" s="308"/>
      <c r="J973" s="308"/>
      <c r="K973" s="308"/>
      <c r="L973" s="69"/>
      <c r="M973" s="53"/>
      <c r="N973" s="96"/>
      <c r="O973" s="97" t="s">
        <v>64</v>
      </c>
      <c r="P973" s="97"/>
      <c r="Q973" s="97"/>
      <c r="R973" s="97" t="str">
        <f t="shared" si="180"/>
        <v/>
      </c>
      <c r="S973" s="101"/>
      <c r="T973" s="97" t="s">
        <v>64</v>
      </c>
      <c r="U973" s="170" t="str">
        <f>IF($J$1="November","",Y972)</f>
        <v/>
      </c>
      <c r="V973" s="99"/>
      <c r="W973" s="170" t="str">
        <f t="shared" si="181"/>
        <v/>
      </c>
      <c r="X973" s="99"/>
      <c r="Y973" s="170" t="str">
        <f t="shared" si="182"/>
        <v/>
      </c>
      <c r="Z973" s="102"/>
      <c r="AA973" s="53"/>
    </row>
    <row r="974" spans="1:27" s="51" customFormat="1" ht="21" customHeight="1" thickBot="1" x14ac:dyDescent="0.3">
      <c r="A974" s="82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4"/>
      <c r="N974" s="103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5"/>
    </row>
    <row r="975" spans="1:27" s="51" customFormat="1" ht="21" customHeight="1" thickBot="1" x14ac:dyDescent="0.3"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spans="1:27" s="51" customFormat="1" ht="21" customHeight="1" x14ac:dyDescent="0.25">
      <c r="A976" s="321" t="s">
        <v>46</v>
      </c>
      <c r="B976" s="322"/>
      <c r="C976" s="322"/>
      <c r="D976" s="322"/>
      <c r="E976" s="322"/>
      <c r="F976" s="322"/>
      <c r="G976" s="322"/>
      <c r="H976" s="322"/>
      <c r="I976" s="322"/>
      <c r="J976" s="322"/>
      <c r="K976" s="322"/>
      <c r="L976" s="323"/>
      <c r="M976" s="50"/>
      <c r="N976" s="89"/>
      <c r="O976" s="309" t="s">
        <v>48</v>
      </c>
      <c r="P976" s="310"/>
      <c r="Q976" s="310"/>
      <c r="R976" s="311"/>
      <c r="S976" s="90"/>
      <c r="T976" s="309" t="s">
        <v>49</v>
      </c>
      <c r="U976" s="310"/>
      <c r="V976" s="310"/>
      <c r="W976" s="310"/>
      <c r="X976" s="310"/>
      <c r="Y976" s="311"/>
      <c r="Z976" s="91"/>
      <c r="AA976" s="50"/>
    </row>
    <row r="977" spans="1:27" s="51" customFormat="1" ht="21" customHeight="1" x14ac:dyDescent="0.25">
      <c r="A977" s="52"/>
      <c r="B977" s="53"/>
      <c r="C977" s="312" t="s">
        <v>102</v>
      </c>
      <c r="D977" s="312"/>
      <c r="E977" s="312"/>
      <c r="F977" s="312"/>
      <c r="G977" s="54" t="str">
        <f>$J$1</f>
        <v>March</v>
      </c>
      <c r="H977" s="313">
        <f>$K$1</f>
        <v>2020</v>
      </c>
      <c r="I977" s="313"/>
      <c r="J977" s="53"/>
      <c r="K977" s="55"/>
      <c r="L977" s="56"/>
      <c r="M977" s="55"/>
      <c r="N977" s="92"/>
      <c r="O977" s="93" t="s">
        <v>59</v>
      </c>
      <c r="P977" s="93" t="s">
        <v>6</v>
      </c>
      <c r="Q977" s="93" t="s">
        <v>5</v>
      </c>
      <c r="R977" s="93" t="s">
        <v>60</v>
      </c>
      <c r="S977" s="94"/>
      <c r="T977" s="93" t="s">
        <v>59</v>
      </c>
      <c r="U977" s="93" t="s">
        <v>61</v>
      </c>
      <c r="V977" s="93" t="s">
        <v>23</v>
      </c>
      <c r="W977" s="93" t="s">
        <v>22</v>
      </c>
      <c r="X977" s="93" t="s">
        <v>24</v>
      </c>
      <c r="Y977" s="93" t="s">
        <v>65</v>
      </c>
      <c r="Z977" s="95"/>
      <c r="AA977" s="55"/>
    </row>
    <row r="978" spans="1:27" s="51" customFormat="1" ht="21" customHeight="1" x14ac:dyDescent="0.25">
      <c r="A978" s="52"/>
      <c r="B978" s="53"/>
      <c r="C978" s="53"/>
      <c r="D978" s="58"/>
      <c r="E978" s="58"/>
      <c r="F978" s="58"/>
      <c r="G978" s="58"/>
      <c r="H978" s="58"/>
      <c r="I978" s="53"/>
      <c r="J978" s="59" t="s">
        <v>1</v>
      </c>
      <c r="K978" s="60">
        <v>21000</v>
      </c>
      <c r="L978" s="61"/>
      <c r="M978" s="53"/>
      <c r="N978" s="96"/>
      <c r="O978" s="97" t="s">
        <v>51</v>
      </c>
      <c r="P978" s="97">
        <v>29</v>
      </c>
      <c r="Q978" s="97">
        <v>2</v>
      </c>
      <c r="R978" s="97">
        <f>15-Q978</f>
        <v>13</v>
      </c>
      <c r="S978" s="98"/>
      <c r="T978" s="97" t="s">
        <v>51</v>
      </c>
      <c r="U978" s="99">
        <v>88500</v>
      </c>
      <c r="V978" s="99"/>
      <c r="W978" s="99">
        <f>V978+U978</f>
        <v>88500</v>
      </c>
      <c r="X978" s="99">
        <v>5000</v>
      </c>
      <c r="Y978" s="99">
        <f>W978-X978</f>
        <v>83500</v>
      </c>
      <c r="Z978" s="95"/>
      <c r="AA978" s="53"/>
    </row>
    <row r="979" spans="1:27" s="51" customFormat="1" ht="21" customHeight="1" x14ac:dyDescent="0.25">
      <c r="A979" s="52"/>
      <c r="B979" s="53" t="s">
        <v>0</v>
      </c>
      <c r="C979" s="63" t="s">
        <v>93</v>
      </c>
      <c r="D979" s="53"/>
      <c r="E979" s="53"/>
      <c r="F979" s="53"/>
      <c r="G979" s="53"/>
      <c r="H979" s="64"/>
      <c r="I979" s="58"/>
      <c r="J979" s="53"/>
      <c r="K979" s="53"/>
      <c r="L979" s="65"/>
      <c r="M979" s="50"/>
      <c r="N979" s="100"/>
      <c r="O979" s="97" t="s">
        <v>77</v>
      </c>
      <c r="P979" s="97">
        <v>27</v>
      </c>
      <c r="Q979" s="97">
        <v>2</v>
      </c>
      <c r="R979" s="97">
        <f>R978-Q979</f>
        <v>11</v>
      </c>
      <c r="S979" s="101"/>
      <c r="T979" s="97" t="s">
        <v>77</v>
      </c>
      <c r="U979" s="170">
        <f>IF($J$1="January","",Y978)</f>
        <v>83500</v>
      </c>
      <c r="V979" s="99"/>
      <c r="W979" s="170">
        <f>IF(U979="","",U979+V979)</f>
        <v>83500</v>
      </c>
      <c r="X979" s="99">
        <v>5000</v>
      </c>
      <c r="Y979" s="170">
        <f>IF(W979="","",W979-X979)</f>
        <v>78500</v>
      </c>
      <c r="Z979" s="102"/>
      <c r="AA979" s="50"/>
    </row>
    <row r="980" spans="1:27" s="51" customFormat="1" ht="21" customHeight="1" x14ac:dyDescent="0.25">
      <c r="A980" s="52"/>
      <c r="B980" s="67" t="s">
        <v>47</v>
      </c>
      <c r="C980" s="68"/>
      <c r="D980" s="53"/>
      <c r="E980" s="53"/>
      <c r="F980" s="314" t="s">
        <v>49</v>
      </c>
      <c r="G980" s="314"/>
      <c r="H980" s="53"/>
      <c r="I980" s="314" t="s">
        <v>50</v>
      </c>
      <c r="J980" s="314"/>
      <c r="K980" s="314"/>
      <c r="L980" s="69"/>
      <c r="M980" s="53"/>
      <c r="N980" s="96"/>
      <c r="O980" s="97" t="s">
        <v>52</v>
      </c>
      <c r="P980" s="97"/>
      <c r="Q980" s="97"/>
      <c r="R980" s="97">
        <v>0</v>
      </c>
      <c r="S980" s="101"/>
      <c r="T980" s="97" t="s">
        <v>52</v>
      </c>
      <c r="U980" s="170">
        <f>IF($J$1="February","",Y979)</f>
        <v>78500</v>
      </c>
      <c r="V980" s="99"/>
      <c r="W980" s="170">
        <f t="shared" ref="W980:W989" si="183">IF(U980="","",U980+V980)</f>
        <v>78500</v>
      </c>
      <c r="X980" s="99"/>
      <c r="Y980" s="170">
        <f t="shared" ref="Y980:Y989" si="184">IF(W980="","",W980-X980)</f>
        <v>78500</v>
      </c>
      <c r="Z980" s="102"/>
      <c r="AA980" s="53"/>
    </row>
    <row r="981" spans="1:27" s="51" customFormat="1" ht="21" customHeight="1" x14ac:dyDescent="0.25">
      <c r="A981" s="52"/>
      <c r="B981" s="53"/>
      <c r="C981" s="53"/>
      <c r="D981" s="53"/>
      <c r="E981" s="53"/>
      <c r="F981" s="53"/>
      <c r="G981" s="53"/>
      <c r="H981" s="70"/>
      <c r="L981" s="57"/>
      <c r="M981" s="53"/>
      <c r="N981" s="96"/>
      <c r="O981" s="97" t="s">
        <v>53</v>
      </c>
      <c r="P981" s="97"/>
      <c r="Q981" s="97"/>
      <c r="R981" s="97">
        <v>0</v>
      </c>
      <c r="S981" s="101"/>
      <c r="T981" s="97" t="s">
        <v>53</v>
      </c>
      <c r="U981" s="170" t="str">
        <f>IF($J$1="March","",Y980)</f>
        <v/>
      </c>
      <c r="V981" s="99"/>
      <c r="W981" s="170" t="str">
        <f t="shared" si="183"/>
        <v/>
      </c>
      <c r="X981" s="99"/>
      <c r="Y981" s="170" t="str">
        <f t="shared" si="184"/>
        <v/>
      </c>
      <c r="Z981" s="102"/>
      <c r="AA981" s="53"/>
    </row>
    <row r="982" spans="1:27" s="51" customFormat="1" ht="21" customHeight="1" x14ac:dyDescent="0.25">
      <c r="A982" s="52"/>
      <c r="B982" s="315" t="s">
        <v>48</v>
      </c>
      <c r="C982" s="316"/>
      <c r="D982" s="53"/>
      <c r="E982" s="53"/>
      <c r="F982" s="71" t="s">
        <v>70</v>
      </c>
      <c r="G982" s="187">
        <f>IF($J$1="January",U978,IF($J$1="February",U979,IF($J$1="March",U980,IF($J$1="April",U981,IF($J$1="May",U982,IF($J$1="June",U983,IF($J$1="July",U984,IF($J$1="August",U985,IF($J$1="August",U985,IF($J$1="September",U986,IF($J$1="October",U987,IF($J$1="November",U988,IF($J$1="December",U989)))))))))))))</f>
        <v>78500</v>
      </c>
      <c r="H982" s="70"/>
      <c r="I982" s="250">
        <f>IF(C986&gt;0,$K$2,C984)</f>
        <v>0</v>
      </c>
      <c r="J982" s="73" t="s">
        <v>67</v>
      </c>
      <c r="K982" s="74">
        <f>K978/$K$2*I982</f>
        <v>0</v>
      </c>
      <c r="L982" s="75"/>
      <c r="M982" s="53"/>
      <c r="N982" s="96"/>
      <c r="O982" s="97" t="s">
        <v>54</v>
      </c>
      <c r="P982" s="97"/>
      <c r="Q982" s="97"/>
      <c r="R982" s="97" t="str">
        <f t="shared" ref="R982:R984" si="185">IF(Q982="","",R981-Q982)</f>
        <v/>
      </c>
      <c r="S982" s="101"/>
      <c r="T982" s="97" t="s">
        <v>54</v>
      </c>
      <c r="U982" s="170" t="str">
        <f>IF($J$1="April","",Y981)</f>
        <v/>
      </c>
      <c r="V982" s="99"/>
      <c r="W982" s="170" t="str">
        <f t="shared" si="183"/>
        <v/>
      </c>
      <c r="X982" s="99"/>
      <c r="Y982" s="170" t="str">
        <f t="shared" si="184"/>
        <v/>
      </c>
      <c r="Z982" s="102"/>
      <c r="AA982" s="53"/>
    </row>
    <row r="983" spans="1:27" s="51" customFormat="1" ht="21" customHeight="1" x14ac:dyDescent="0.25">
      <c r="A983" s="52"/>
      <c r="B983" s="62"/>
      <c r="C983" s="62"/>
      <c r="D983" s="53"/>
      <c r="E983" s="53"/>
      <c r="F983" s="71" t="s">
        <v>23</v>
      </c>
      <c r="G983" s="187">
        <f>IF($J$1="January",V978,IF($J$1="February",V979,IF($J$1="March",V980,IF($J$1="April",V981,IF($J$1="May",V982,IF($J$1="June",V983,IF($J$1="July",V984,IF($J$1="August",V985,IF($J$1="August",V985,IF($J$1="September",V986,IF($J$1="October",V987,IF($J$1="November",V988,IF($J$1="December",V989)))))))))))))</f>
        <v>0</v>
      </c>
      <c r="H983" s="70"/>
      <c r="I983" s="115"/>
      <c r="J983" s="73" t="s">
        <v>68</v>
      </c>
      <c r="K983" s="76">
        <f>K978/$K$2/8*I983</f>
        <v>0</v>
      </c>
      <c r="L983" s="77"/>
      <c r="M983" s="53"/>
      <c r="N983" s="96"/>
      <c r="O983" s="97" t="s">
        <v>55</v>
      </c>
      <c r="P983" s="97"/>
      <c r="Q983" s="97"/>
      <c r="R983" s="97">
        <v>0</v>
      </c>
      <c r="S983" s="101"/>
      <c r="T983" s="97" t="s">
        <v>55</v>
      </c>
      <c r="U983" s="170" t="str">
        <f>IF($J$1="May","",Y982)</f>
        <v/>
      </c>
      <c r="V983" s="99"/>
      <c r="W983" s="170" t="str">
        <f t="shared" si="183"/>
        <v/>
      </c>
      <c r="X983" s="99"/>
      <c r="Y983" s="170" t="str">
        <f t="shared" si="184"/>
        <v/>
      </c>
      <c r="Z983" s="102"/>
      <c r="AA983" s="53"/>
    </row>
    <row r="984" spans="1:27" s="51" customFormat="1" ht="21" customHeight="1" x14ac:dyDescent="0.25">
      <c r="A984" s="52"/>
      <c r="B984" s="71" t="s">
        <v>6</v>
      </c>
      <c r="C984" s="62">
        <f>IF($J$1="January",P978,IF($J$1="February",P979,IF($J$1="March",P980,IF($J$1="April",P981,IF($J$1="May",P982,IF($J$1="June",P983,IF($J$1="July",P984,IF($J$1="August",P985,IF($J$1="August",P985,IF($J$1="September",P986,IF($J$1="October",P987,IF($J$1="November",P988,IF($J$1="December",P989)))))))))))))</f>
        <v>0</v>
      </c>
      <c r="D984" s="53"/>
      <c r="E984" s="53"/>
      <c r="F984" s="71" t="s">
        <v>71</v>
      </c>
      <c r="G984" s="187">
        <f>IF($J$1="January",W978,IF($J$1="February",W979,IF($J$1="March",W980,IF($J$1="April",W981,IF($J$1="May",W982,IF($J$1="June",W983,IF($J$1="July",W984,IF($J$1="August",W985,IF($J$1="August",W985,IF($J$1="September",W986,IF($J$1="October",W987,IF($J$1="November",W988,IF($J$1="December",W989)))))))))))))</f>
        <v>78500</v>
      </c>
      <c r="H984" s="70"/>
      <c r="I984" s="317" t="s">
        <v>75</v>
      </c>
      <c r="J984" s="318"/>
      <c r="K984" s="76">
        <f>K982+K983</f>
        <v>0</v>
      </c>
      <c r="L984" s="77"/>
      <c r="M984" s="53"/>
      <c r="N984" s="96"/>
      <c r="O984" s="97" t="s">
        <v>56</v>
      </c>
      <c r="P984" s="97"/>
      <c r="Q984" s="97"/>
      <c r="R984" s="97" t="str">
        <f t="shared" si="185"/>
        <v/>
      </c>
      <c r="S984" s="101"/>
      <c r="T984" s="97" t="s">
        <v>56</v>
      </c>
      <c r="U984" s="170" t="str">
        <f>IF($J$1="June","",Y983)</f>
        <v/>
      </c>
      <c r="V984" s="99"/>
      <c r="W984" s="170" t="str">
        <f t="shared" si="183"/>
        <v/>
      </c>
      <c r="X984" s="99"/>
      <c r="Y984" s="170" t="str">
        <f t="shared" si="184"/>
        <v/>
      </c>
      <c r="Z984" s="102"/>
      <c r="AA984" s="53"/>
    </row>
    <row r="985" spans="1:27" s="51" customFormat="1" ht="21" customHeight="1" x14ac:dyDescent="0.25">
      <c r="A985" s="52"/>
      <c r="B985" s="71" t="s">
        <v>5</v>
      </c>
      <c r="C985" s="62">
        <f>IF($J$1="January",Q978,IF($J$1="February",Q979,IF($J$1="March",Q980,IF($J$1="April",Q981,IF($J$1="May",Q982,IF($J$1="June",Q983,IF($J$1="July",Q984,IF($J$1="August",Q985,IF($J$1="August",Q985,IF($J$1="September",Q986,IF($J$1="October",Q987,IF($J$1="November",Q988,IF($J$1="December",Q989)))))))))))))</f>
        <v>0</v>
      </c>
      <c r="D985" s="53"/>
      <c r="E985" s="53"/>
      <c r="F985" s="71" t="s">
        <v>24</v>
      </c>
      <c r="G985" s="187">
        <f>IF($J$1="January",X978,IF($J$1="February",X979,IF($J$1="March",X980,IF($J$1="April",X981,IF($J$1="May",X982,IF($J$1="June",X983,IF($J$1="July",X984,IF($J$1="August",X985,IF($J$1="August",X985,IF($J$1="September",X986,IF($J$1="October",X987,IF($J$1="November",X988,IF($J$1="December",X989)))))))))))))</f>
        <v>0</v>
      </c>
      <c r="H985" s="70"/>
      <c r="I985" s="317" t="s">
        <v>76</v>
      </c>
      <c r="J985" s="318"/>
      <c r="K985" s="66">
        <f>G985</f>
        <v>0</v>
      </c>
      <c r="L985" s="78"/>
      <c r="M985" s="53"/>
      <c r="N985" s="96"/>
      <c r="O985" s="97" t="s">
        <v>57</v>
      </c>
      <c r="P985" s="97"/>
      <c r="Q985" s="97"/>
      <c r="R985" s="97">
        <v>0</v>
      </c>
      <c r="S985" s="101"/>
      <c r="T985" s="97" t="s">
        <v>57</v>
      </c>
      <c r="U985" s="170" t="str">
        <f>IF($J$1="July","",Y984)</f>
        <v/>
      </c>
      <c r="V985" s="99"/>
      <c r="W985" s="170" t="str">
        <f t="shared" si="183"/>
        <v/>
      </c>
      <c r="X985" s="99"/>
      <c r="Y985" s="170" t="str">
        <f t="shared" si="184"/>
        <v/>
      </c>
      <c r="Z985" s="102"/>
      <c r="AA985" s="53"/>
    </row>
    <row r="986" spans="1:27" s="51" customFormat="1" ht="21" customHeight="1" x14ac:dyDescent="0.25">
      <c r="A986" s="52"/>
      <c r="B986" s="79" t="s">
        <v>74</v>
      </c>
      <c r="C986" s="62">
        <f>IF($J$1="January",R978,IF($J$1="February",R979,IF($J$1="March",R980,IF($J$1="April",R981,IF($J$1="May",R982,IF($J$1="June",R983,IF($J$1="July",R984,IF($J$1="August",R985,IF($J$1="August",R985,IF($J$1="September",R986,IF($J$1="October",R987,IF($J$1="November",R988,IF($J$1="December",R989)))))))))))))</f>
        <v>0</v>
      </c>
      <c r="D986" s="53"/>
      <c r="E986" s="53"/>
      <c r="F986" s="71" t="s">
        <v>73</v>
      </c>
      <c r="G986" s="187">
        <f>IF($J$1="January",Y978,IF($J$1="February",Y979,IF($J$1="March",Y980,IF($J$1="April",Y981,IF($J$1="May",Y982,IF($J$1="June",Y983,IF($J$1="July",Y984,IF($J$1="August",Y985,IF($J$1="August",Y985,IF($J$1="September",Y986,IF($J$1="October",Y987,IF($J$1="November",Y988,IF($J$1="December",Y989)))))))))))))</f>
        <v>78500</v>
      </c>
      <c r="H986" s="53"/>
      <c r="I986" s="319" t="s">
        <v>69</v>
      </c>
      <c r="J986" s="320"/>
      <c r="K986" s="80">
        <f>K984-K985</f>
        <v>0</v>
      </c>
      <c r="L986" s="81"/>
      <c r="M986" s="53"/>
      <c r="N986" s="96"/>
      <c r="O986" s="97" t="s">
        <v>62</v>
      </c>
      <c r="P986" s="97"/>
      <c r="Q986" s="97"/>
      <c r="R986" s="97">
        <v>0</v>
      </c>
      <c r="S986" s="101"/>
      <c r="T986" s="97" t="s">
        <v>62</v>
      </c>
      <c r="U986" s="170" t="str">
        <f>IF($J$1="August","",Y985)</f>
        <v/>
      </c>
      <c r="V986" s="99"/>
      <c r="W986" s="170" t="str">
        <f t="shared" si="183"/>
        <v/>
      </c>
      <c r="X986" s="99"/>
      <c r="Y986" s="170" t="str">
        <f t="shared" si="184"/>
        <v/>
      </c>
      <c r="Z986" s="102"/>
      <c r="AA986" s="53"/>
    </row>
    <row r="987" spans="1:27" s="51" customFormat="1" ht="21" customHeight="1" x14ac:dyDescent="0.25">
      <c r="A987" s="52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69"/>
      <c r="M987" s="53"/>
      <c r="N987" s="96"/>
      <c r="O987" s="97" t="s">
        <v>58</v>
      </c>
      <c r="P987" s="97"/>
      <c r="Q987" s="97"/>
      <c r="R987" s="97">
        <v>0</v>
      </c>
      <c r="S987" s="101"/>
      <c r="T987" s="97" t="s">
        <v>58</v>
      </c>
      <c r="U987" s="170" t="str">
        <f>IF($J$1="September","",Y986)</f>
        <v/>
      </c>
      <c r="V987" s="99"/>
      <c r="W987" s="170" t="str">
        <f t="shared" si="183"/>
        <v/>
      </c>
      <c r="X987" s="99"/>
      <c r="Y987" s="170" t="str">
        <f t="shared" si="184"/>
        <v/>
      </c>
      <c r="Z987" s="102"/>
      <c r="AA987" s="53"/>
    </row>
    <row r="988" spans="1:27" s="51" customFormat="1" ht="21" customHeight="1" x14ac:dyDescent="0.25">
      <c r="A988" s="52"/>
      <c r="B988" s="308" t="s">
        <v>104</v>
      </c>
      <c r="C988" s="308"/>
      <c r="D988" s="308"/>
      <c r="E988" s="308"/>
      <c r="F988" s="308"/>
      <c r="G988" s="308"/>
      <c r="H988" s="308"/>
      <c r="I988" s="308"/>
      <c r="J988" s="308"/>
      <c r="K988" s="308"/>
      <c r="L988" s="69"/>
      <c r="M988" s="53"/>
      <c r="N988" s="96"/>
      <c r="O988" s="97" t="s">
        <v>63</v>
      </c>
      <c r="P988" s="97"/>
      <c r="Q988" s="97"/>
      <c r="R988" s="97">
        <v>0</v>
      </c>
      <c r="S988" s="101"/>
      <c r="T988" s="97" t="s">
        <v>63</v>
      </c>
      <c r="U988" s="170" t="str">
        <f>IF($J$1="October","",Y987)</f>
        <v/>
      </c>
      <c r="V988" s="99"/>
      <c r="W988" s="170" t="str">
        <f t="shared" si="183"/>
        <v/>
      </c>
      <c r="X988" s="99"/>
      <c r="Y988" s="170" t="str">
        <f t="shared" si="184"/>
        <v/>
      </c>
      <c r="Z988" s="102"/>
      <c r="AA988" s="53"/>
    </row>
    <row r="989" spans="1:27" s="51" customFormat="1" ht="21" customHeight="1" x14ac:dyDescent="0.25">
      <c r="A989" s="52"/>
      <c r="B989" s="308"/>
      <c r="C989" s="308"/>
      <c r="D989" s="308"/>
      <c r="E989" s="308"/>
      <c r="F989" s="308"/>
      <c r="G989" s="308"/>
      <c r="H989" s="308"/>
      <c r="I989" s="308"/>
      <c r="J989" s="308"/>
      <c r="K989" s="308"/>
      <c r="L989" s="69"/>
      <c r="M989" s="53"/>
      <c r="N989" s="96"/>
      <c r="O989" s="97" t="s">
        <v>64</v>
      </c>
      <c r="P989" s="97"/>
      <c r="Q989" s="97"/>
      <c r="R989" s="97">
        <v>0</v>
      </c>
      <c r="S989" s="101"/>
      <c r="T989" s="97" t="s">
        <v>64</v>
      </c>
      <c r="U989" s="170" t="str">
        <f>IF($J$1="November","",Y988)</f>
        <v/>
      </c>
      <c r="V989" s="99"/>
      <c r="W989" s="170" t="str">
        <f t="shared" si="183"/>
        <v/>
      </c>
      <c r="X989" s="99"/>
      <c r="Y989" s="170" t="str">
        <f t="shared" si="184"/>
        <v/>
      </c>
      <c r="Z989" s="102"/>
      <c r="AA989" s="53"/>
    </row>
    <row r="990" spans="1:27" s="51" customFormat="1" ht="21" customHeight="1" thickBot="1" x14ac:dyDescent="0.3">
      <c r="A990" s="82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4"/>
      <c r="N990" s="103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5"/>
    </row>
    <row r="991" spans="1:27" s="51" customFormat="1" ht="21" customHeight="1" thickBot="1" x14ac:dyDescent="0.3"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spans="1:27" s="51" customFormat="1" ht="21" customHeight="1" x14ac:dyDescent="0.25">
      <c r="A992" s="321" t="s">
        <v>46</v>
      </c>
      <c r="B992" s="322"/>
      <c r="C992" s="322"/>
      <c r="D992" s="322"/>
      <c r="E992" s="322"/>
      <c r="F992" s="322"/>
      <c r="G992" s="322"/>
      <c r="H992" s="322"/>
      <c r="I992" s="322"/>
      <c r="J992" s="322"/>
      <c r="K992" s="322"/>
      <c r="L992" s="323"/>
      <c r="M992" s="50"/>
      <c r="N992" s="89"/>
      <c r="O992" s="309" t="s">
        <v>48</v>
      </c>
      <c r="P992" s="310"/>
      <c r="Q992" s="310"/>
      <c r="R992" s="311"/>
      <c r="S992" s="90"/>
      <c r="T992" s="309" t="s">
        <v>49</v>
      </c>
      <c r="U992" s="310"/>
      <c r="V992" s="310"/>
      <c r="W992" s="310"/>
      <c r="X992" s="310"/>
      <c r="Y992" s="311"/>
      <c r="Z992" s="91"/>
      <c r="AA992" s="50"/>
    </row>
    <row r="993" spans="1:27" s="51" customFormat="1" ht="21" customHeight="1" x14ac:dyDescent="0.25">
      <c r="A993" s="52"/>
      <c r="B993" s="53"/>
      <c r="C993" s="312" t="s">
        <v>102</v>
      </c>
      <c r="D993" s="312"/>
      <c r="E993" s="312"/>
      <c r="F993" s="312"/>
      <c r="G993" s="54" t="str">
        <f>$J$1</f>
        <v>March</v>
      </c>
      <c r="H993" s="313">
        <f>$K$1</f>
        <v>2020</v>
      </c>
      <c r="I993" s="313"/>
      <c r="J993" s="53"/>
      <c r="K993" s="55"/>
      <c r="L993" s="56"/>
      <c r="M993" s="55"/>
      <c r="N993" s="92"/>
      <c r="O993" s="93" t="s">
        <v>59</v>
      </c>
      <c r="P993" s="93" t="s">
        <v>6</v>
      </c>
      <c r="Q993" s="93" t="s">
        <v>5</v>
      </c>
      <c r="R993" s="93" t="s">
        <v>60</v>
      </c>
      <c r="S993" s="94"/>
      <c r="T993" s="93" t="s">
        <v>59</v>
      </c>
      <c r="U993" s="93" t="s">
        <v>61</v>
      </c>
      <c r="V993" s="93" t="s">
        <v>23</v>
      </c>
      <c r="W993" s="93" t="s">
        <v>22</v>
      </c>
      <c r="X993" s="93" t="s">
        <v>24</v>
      </c>
      <c r="Y993" s="93" t="s">
        <v>65</v>
      </c>
      <c r="Z993" s="95"/>
      <c r="AA993" s="55"/>
    </row>
    <row r="994" spans="1:27" s="51" customFormat="1" ht="21" customHeight="1" x14ac:dyDescent="0.25">
      <c r="A994" s="52"/>
      <c r="B994" s="53"/>
      <c r="C994" s="53"/>
      <c r="D994" s="58"/>
      <c r="E994" s="58"/>
      <c r="F994" s="58"/>
      <c r="G994" s="58"/>
      <c r="H994" s="58"/>
      <c r="I994" s="53"/>
      <c r="J994" s="59" t="s">
        <v>1</v>
      </c>
      <c r="K994" s="60">
        <f>25000+2000</f>
        <v>27000</v>
      </c>
      <c r="L994" s="61"/>
      <c r="M994" s="53"/>
      <c r="N994" s="96"/>
      <c r="O994" s="97" t="s">
        <v>51</v>
      </c>
      <c r="P994" s="97">
        <v>21</v>
      </c>
      <c r="Q994" s="97">
        <v>10</v>
      </c>
      <c r="R994" s="97">
        <f>15+10-Q994</f>
        <v>15</v>
      </c>
      <c r="S994" s="98"/>
      <c r="T994" s="97" t="s">
        <v>51</v>
      </c>
      <c r="U994" s="99"/>
      <c r="V994" s="99"/>
      <c r="W994" s="99">
        <f>V994+U994</f>
        <v>0</v>
      </c>
      <c r="X994" s="99"/>
      <c r="Y994" s="99">
        <f>W994-X994</f>
        <v>0</v>
      </c>
      <c r="Z994" s="95"/>
      <c r="AA994" s="53"/>
    </row>
    <row r="995" spans="1:27" s="51" customFormat="1" ht="21" customHeight="1" x14ac:dyDescent="0.25">
      <c r="A995" s="52"/>
      <c r="B995" s="53" t="s">
        <v>0</v>
      </c>
      <c r="C995" s="63" t="s">
        <v>94</v>
      </c>
      <c r="D995" s="53"/>
      <c r="E995" s="53"/>
      <c r="F995" s="53"/>
      <c r="G995" s="53"/>
      <c r="H995" s="64"/>
      <c r="I995" s="58"/>
      <c r="J995" s="53"/>
      <c r="K995" s="53"/>
      <c r="L995" s="65"/>
      <c r="M995" s="50"/>
      <c r="N995" s="100"/>
      <c r="O995" s="97" t="s">
        <v>77</v>
      </c>
      <c r="P995" s="97">
        <v>29</v>
      </c>
      <c r="Q995" s="97">
        <v>0</v>
      </c>
      <c r="R995" s="177">
        <f>IF(Q995="","",R994-Q995)</f>
        <v>15</v>
      </c>
      <c r="S995" s="101"/>
      <c r="T995" s="97" t="s">
        <v>77</v>
      </c>
      <c r="U995" s="170">
        <f>IF($J$1="January","",Y994)</f>
        <v>0</v>
      </c>
      <c r="V995" s="99"/>
      <c r="W995" s="170">
        <f>IF(U995="","",U995+V995)</f>
        <v>0</v>
      </c>
      <c r="X995" s="99"/>
      <c r="Y995" s="170">
        <f>IF(W995="","",W995-X995)</f>
        <v>0</v>
      </c>
      <c r="Z995" s="102"/>
      <c r="AA995" s="50"/>
    </row>
    <row r="996" spans="1:27" s="51" customFormat="1" ht="21" customHeight="1" x14ac:dyDescent="0.25">
      <c r="A996" s="52"/>
      <c r="B996" s="67" t="s">
        <v>47</v>
      </c>
      <c r="C996" s="68"/>
      <c r="D996" s="53"/>
      <c r="E996" s="53"/>
      <c r="F996" s="314" t="s">
        <v>49</v>
      </c>
      <c r="G996" s="314"/>
      <c r="H996" s="53"/>
      <c r="I996" s="314" t="s">
        <v>50</v>
      </c>
      <c r="J996" s="314"/>
      <c r="K996" s="314"/>
      <c r="L996" s="69"/>
      <c r="M996" s="53"/>
      <c r="N996" s="96"/>
      <c r="O996" s="97" t="s">
        <v>52</v>
      </c>
      <c r="P996" s="97"/>
      <c r="Q996" s="97"/>
      <c r="R996" s="97" t="str">
        <f t="shared" ref="R996:R1005" si="186">IF(Q996="","",R995-Q996)</f>
        <v/>
      </c>
      <c r="S996" s="101"/>
      <c r="T996" s="97" t="s">
        <v>52</v>
      </c>
      <c r="U996" s="170">
        <f>IF($J$1="February","",Y995)</f>
        <v>0</v>
      </c>
      <c r="V996" s="99"/>
      <c r="W996" s="170">
        <f t="shared" ref="W996:W1005" si="187">IF(U996="","",U996+V996)</f>
        <v>0</v>
      </c>
      <c r="X996" s="99"/>
      <c r="Y996" s="170">
        <f t="shared" ref="Y996:Y1005" si="188">IF(W996="","",W996-X996)</f>
        <v>0</v>
      </c>
      <c r="Z996" s="102"/>
      <c r="AA996" s="53"/>
    </row>
    <row r="997" spans="1:27" s="51" customFormat="1" ht="21" customHeight="1" x14ac:dyDescent="0.25">
      <c r="A997" s="52"/>
      <c r="B997" s="53"/>
      <c r="C997" s="53"/>
      <c r="D997" s="53"/>
      <c r="E997" s="53"/>
      <c r="F997" s="53"/>
      <c r="G997" s="53"/>
      <c r="H997" s="70"/>
      <c r="L997" s="57"/>
      <c r="M997" s="53"/>
      <c r="N997" s="96"/>
      <c r="O997" s="97" t="s">
        <v>53</v>
      </c>
      <c r="P997" s="97"/>
      <c r="Q997" s="97"/>
      <c r="R997" s="97" t="str">
        <f t="shared" si="186"/>
        <v/>
      </c>
      <c r="S997" s="101"/>
      <c r="T997" s="97" t="s">
        <v>53</v>
      </c>
      <c r="U997" s="170" t="str">
        <f>IF($J$1="March","",Y996)</f>
        <v/>
      </c>
      <c r="V997" s="99"/>
      <c r="W997" s="170" t="str">
        <f t="shared" si="187"/>
        <v/>
      </c>
      <c r="X997" s="99"/>
      <c r="Y997" s="170" t="str">
        <f t="shared" si="188"/>
        <v/>
      </c>
      <c r="Z997" s="102"/>
      <c r="AA997" s="53"/>
    </row>
    <row r="998" spans="1:27" s="51" customFormat="1" ht="21" customHeight="1" x14ac:dyDescent="0.25">
      <c r="A998" s="52"/>
      <c r="B998" s="315" t="s">
        <v>48</v>
      </c>
      <c r="C998" s="316"/>
      <c r="D998" s="53"/>
      <c r="E998" s="53"/>
      <c r="F998" s="71" t="s">
        <v>70</v>
      </c>
      <c r="G998" s="66">
        <f>IF($J$1="January",U994,IF($J$1="February",U995,IF($J$1="March",U996,IF($J$1="April",U997,IF($J$1="May",U998,IF($J$1="June",U999,IF($J$1="July",U1000,IF($J$1="August",U1001,IF($J$1="August",U1001,IF($J$1="September",U1002,IF($J$1="October",U1003,IF($J$1="November",U1004,IF($J$1="December",U1005)))))))))))))</f>
        <v>0</v>
      </c>
      <c r="H998" s="70"/>
      <c r="I998" s="72">
        <f>IF(C1002&gt;0,$K$2,C1000)</f>
        <v>31</v>
      </c>
      <c r="J998" s="73" t="s">
        <v>67</v>
      </c>
      <c r="K998" s="74">
        <f>K994/$K$2*I998</f>
        <v>27000</v>
      </c>
      <c r="L998" s="75"/>
      <c r="M998" s="53"/>
      <c r="N998" s="96"/>
      <c r="O998" s="97" t="s">
        <v>54</v>
      </c>
      <c r="P998" s="97"/>
      <c r="Q998" s="97"/>
      <c r="R998" s="97" t="str">
        <f t="shared" si="186"/>
        <v/>
      </c>
      <c r="S998" s="101"/>
      <c r="T998" s="97" t="s">
        <v>54</v>
      </c>
      <c r="U998" s="170" t="str">
        <f>IF($J$1="April","",Y997)</f>
        <v/>
      </c>
      <c r="V998" s="99"/>
      <c r="W998" s="170" t="str">
        <f t="shared" si="187"/>
        <v/>
      </c>
      <c r="X998" s="99"/>
      <c r="Y998" s="170" t="str">
        <f t="shared" si="188"/>
        <v/>
      </c>
      <c r="Z998" s="102"/>
      <c r="AA998" s="53"/>
    </row>
    <row r="999" spans="1:27" s="51" customFormat="1" ht="21" customHeight="1" x14ac:dyDescent="0.25">
      <c r="A999" s="52"/>
      <c r="B999" s="62"/>
      <c r="C999" s="62"/>
      <c r="D999" s="53"/>
      <c r="E999" s="53"/>
      <c r="F999" s="71" t="s">
        <v>23</v>
      </c>
      <c r="G999" s="66">
        <f>IF($J$1="January",V994,IF($J$1="February",V995,IF($J$1="March",V996,IF($J$1="April",V997,IF($J$1="May",V998,IF($J$1="June",V999,IF($J$1="July",V1000,IF($J$1="August",V1001,IF($J$1="August",V1001,IF($J$1="September",V1002,IF($J$1="October",V1003,IF($J$1="November",V1004,IF($J$1="December",V1005)))))))))))))</f>
        <v>0</v>
      </c>
      <c r="H999" s="70"/>
      <c r="I999" s="115">
        <v>67</v>
      </c>
      <c r="J999" s="73" t="s">
        <v>68</v>
      </c>
      <c r="K999" s="76">
        <f>K994/$K$2/8*I999</f>
        <v>7294.354838709678</v>
      </c>
      <c r="L999" s="77"/>
      <c r="M999" s="53"/>
      <c r="N999" s="96"/>
      <c r="O999" s="97" t="s">
        <v>55</v>
      </c>
      <c r="P999" s="97"/>
      <c r="Q999" s="97"/>
      <c r="R999" s="97" t="str">
        <f t="shared" si="186"/>
        <v/>
      </c>
      <c r="S999" s="101"/>
      <c r="T999" s="97" t="s">
        <v>55</v>
      </c>
      <c r="U999" s="170" t="str">
        <f>IF($J$1="May","",Y998)</f>
        <v/>
      </c>
      <c r="V999" s="99"/>
      <c r="W999" s="170" t="str">
        <f t="shared" si="187"/>
        <v/>
      </c>
      <c r="X999" s="99"/>
      <c r="Y999" s="170" t="str">
        <f t="shared" si="188"/>
        <v/>
      </c>
      <c r="Z999" s="102"/>
      <c r="AA999" s="53"/>
    </row>
    <row r="1000" spans="1:27" s="51" customFormat="1" ht="21" customHeight="1" x14ac:dyDescent="0.25">
      <c r="A1000" s="52"/>
      <c r="B1000" s="71" t="s">
        <v>6</v>
      </c>
      <c r="C1000" s="62">
        <f>IF($J$1="January",P994,IF($J$1="February",P995,IF($J$1="March",P996,IF($J$1="April",P997,IF($J$1="May",P998,IF($J$1="June",P999,IF($J$1="July",P1000,IF($J$1="August",P1001,IF($J$1="August",P1001,IF($J$1="September",P1002,IF($J$1="October",P1003,IF($J$1="November",P1004,IF($J$1="December",P1005)))))))))))))</f>
        <v>0</v>
      </c>
      <c r="D1000" s="53"/>
      <c r="E1000" s="53"/>
      <c r="F1000" s="71" t="s">
        <v>71</v>
      </c>
      <c r="G1000" s="66">
        <f>IF($J$1="January",W994,IF($J$1="February",W995,IF($J$1="March",W996,IF($J$1="April",W997,IF($J$1="May",W998,IF($J$1="June",W999,IF($J$1="July",W1000,IF($J$1="August",W1001,IF($J$1="August",W1001,IF($J$1="September",W1002,IF($J$1="October",W1003,IF($J$1="November",W1004,IF($J$1="December",W1005)))))))))))))</f>
        <v>0</v>
      </c>
      <c r="H1000" s="70"/>
      <c r="I1000" s="317" t="s">
        <v>75</v>
      </c>
      <c r="J1000" s="318"/>
      <c r="K1000" s="76">
        <f>K998+K999</f>
        <v>34294.354838709682</v>
      </c>
      <c r="L1000" s="77"/>
      <c r="M1000" s="53"/>
      <c r="N1000" s="96"/>
      <c r="O1000" s="97" t="s">
        <v>56</v>
      </c>
      <c r="P1000" s="97"/>
      <c r="Q1000" s="97"/>
      <c r="R1000" s="97" t="str">
        <f t="shared" si="186"/>
        <v/>
      </c>
      <c r="S1000" s="101"/>
      <c r="T1000" s="97" t="s">
        <v>56</v>
      </c>
      <c r="U1000" s="170" t="str">
        <f>IF($J$1="June","",Y999)</f>
        <v/>
      </c>
      <c r="V1000" s="99"/>
      <c r="W1000" s="170" t="str">
        <f t="shared" si="187"/>
        <v/>
      </c>
      <c r="X1000" s="99"/>
      <c r="Y1000" s="170" t="str">
        <f t="shared" si="188"/>
        <v/>
      </c>
      <c r="Z1000" s="102"/>
      <c r="AA1000" s="53"/>
    </row>
    <row r="1001" spans="1:27" s="51" customFormat="1" ht="21" customHeight="1" x14ac:dyDescent="0.25">
      <c r="A1001" s="52"/>
      <c r="B1001" s="71" t="s">
        <v>5</v>
      </c>
      <c r="C1001" s="62">
        <f>IF($J$1="January",Q994,IF($J$1="February",Q995,IF($J$1="March",Q996,IF($J$1="April",Q997,IF($J$1="May",Q998,IF($J$1="June",Q999,IF($J$1="July",Q1000,IF($J$1="August",Q1001,IF($J$1="August",Q1001,IF($J$1="September",Q1002,IF($J$1="October",Q1003,IF($J$1="November",Q1004,IF($J$1="December",Q1005)))))))))))))</f>
        <v>0</v>
      </c>
      <c r="D1001" s="53"/>
      <c r="E1001" s="53"/>
      <c r="F1001" s="71" t="s">
        <v>24</v>
      </c>
      <c r="G1001" s="66">
        <f>IF($J$1="January",X994,IF($J$1="February",X995,IF($J$1="March",X996,IF($J$1="April",X997,IF($J$1="May",X998,IF($J$1="June",X999,IF($J$1="July",X1000,IF($J$1="August",X1001,IF($J$1="August",X1001,IF($J$1="September",X1002,IF($J$1="October",X1003,IF($J$1="November",X1004,IF($J$1="December",X1005)))))))))))))</f>
        <v>0</v>
      </c>
      <c r="H1001" s="70"/>
      <c r="I1001" s="317" t="s">
        <v>76</v>
      </c>
      <c r="J1001" s="318"/>
      <c r="K1001" s="66">
        <f>G1001</f>
        <v>0</v>
      </c>
      <c r="L1001" s="78"/>
      <c r="M1001" s="53"/>
      <c r="N1001" s="96"/>
      <c r="O1001" s="97" t="s">
        <v>57</v>
      </c>
      <c r="P1001" s="97"/>
      <c r="Q1001" s="97"/>
      <c r="R1001" s="97" t="str">
        <f t="shared" si="186"/>
        <v/>
      </c>
      <c r="S1001" s="101"/>
      <c r="T1001" s="97" t="s">
        <v>57</v>
      </c>
      <c r="U1001" s="170" t="str">
        <f>IF($J$1="July","",Y1000)</f>
        <v/>
      </c>
      <c r="V1001" s="99"/>
      <c r="W1001" s="170" t="str">
        <f t="shared" si="187"/>
        <v/>
      </c>
      <c r="X1001" s="99"/>
      <c r="Y1001" s="170" t="str">
        <f t="shared" si="188"/>
        <v/>
      </c>
      <c r="Z1001" s="102"/>
      <c r="AA1001" s="53"/>
    </row>
    <row r="1002" spans="1:27" s="51" customFormat="1" ht="21" customHeight="1" x14ac:dyDescent="0.25">
      <c r="A1002" s="52"/>
      <c r="B1002" s="79" t="s">
        <v>74</v>
      </c>
      <c r="C1002" s="62" t="str">
        <f>IF($J$1="January",R994,IF($J$1="February",R995,IF($J$1="March",R996,IF($J$1="April",R997,IF($J$1="May",R998,IF($J$1="June",R999,IF($J$1="July",R1000,IF($J$1="August",R1001,IF($J$1="August",R1001,IF($J$1="September",R1002,IF($J$1="October",R1003,IF($J$1="November",R1004,IF($J$1="December",R1005)))))))))))))</f>
        <v/>
      </c>
      <c r="D1002" s="53"/>
      <c r="E1002" s="53"/>
      <c r="F1002" s="71" t="s">
        <v>73</v>
      </c>
      <c r="G1002" s="66">
        <f>IF($J$1="January",Y994,IF($J$1="February",Y995,IF($J$1="March",Y996,IF($J$1="April",Y997,IF($J$1="May",Y998,IF($J$1="June",Y999,IF($J$1="July",Y1000,IF($J$1="August",Y1001,IF($J$1="August",Y1001,IF($J$1="September",Y1002,IF($J$1="October",Y1003,IF($J$1="November",Y1004,IF($J$1="December",Y1005)))))))))))))</f>
        <v>0</v>
      </c>
      <c r="H1002" s="53"/>
      <c r="I1002" s="319" t="s">
        <v>69</v>
      </c>
      <c r="J1002" s="320"/>
      <c r="K1002" s="80">
        <f>K1000-K1001</f>
        <v>34294.354838709682</v>
      </c>
      <c r="L1002" s="81"/>
      <c r="M1002" s="53"/>
      <c r="N1002" s="96"/>
      <c r="O1002" s="97" t="s">
        <v>62</v>
      </c>
      <c r="P1002" s="97"/>
      <c r="Q1002" s="97"/>
      <c r="R1002" s="97" t="str">
        <f t="shared" si="186"/>
        <v/>
      </c>
      <c r="S1002" s="101"/>
      <c r="T1002" s="97" t="s">
        <v>62</v>
      </c>
      <c r="U1002" s="170" t="str">
        <f>IF($J$1="August","",Y1001)</f>
        <v/>
      </c>
      <c r="V1002" s="99"/>
      <c r="W1002" s="170" t="str">
        <f t="shared" si="187"/>
        <v/>
      </c>
      <c r="X1002" s="99"/>
      <c r="Y1002" s="170" t="str">
        <f t="shared" si="188"/>
        <v/>
      </c>
      <c r="Z1002" s="102"/>
      <c r="AA1002" s="53"/>
    </row>
    <row r="1003" spans="1:27" s="51" customFormat="1" ht="21" customHeight="1" x14ac:dyDescent="0.25">
      <c r="A1003" s="52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69"/>
      <c r="M1003" s="53"/>
      <c r="N1003" s="96"/>
      <c r="O1003" s="97" t="s">
        <v>58</v>
      </c>
      <c r="P1003" s="97"/>
      <c r="Q1003" s="97"/>
      <c r="R1003" s="97" t="str">
        <f t="shared" si="186"/>
        <v/>
      </c>
      <c r="S1003" s="101"/>
      <c r="T1003" s="97" t="s">
        <v>58</v>
      </c>
      <c r="U1003" s="170" t="str">
        <f>IF($J$1="September","",Y1002)</f>
        <v/>
      </c>
      <c r="V1003" s="99"/>
      <c r="W1003" s="170" t="str">
        <f t="shared" si="187"/>
        <v/>
      </c>
      <c r="X1003" s="99"/>
      <c r="Y1003" s="170" t="str">
        <f t="shared" si="188"/>
        <v/>
      </c>
      <c r="Z1003" s="102"/>
      <c r="AA1003" s="53"/>
    </row>
    <row r="1004" spans="1:27" s="51" customFormat="1" ht="21" customHeight="1" x14ac:dyDescent="0.25">
      <c r="A1004" s="52"/>
      <c r="B1004" s="308" t="s">
        <v>104</v>
      </c>
      <c r="C1004" s="308"/>
      <c r="D1004" s="308"/>
      <c r="E1004" s="308"/>
      <c r="F1004" s="308"/>
      <c r="G1004" s="308"/>
      <c r="H1004" s="308"/>
      <c r="I1004" s="308"/>
      <c r="J1004" s="308"/>
      <c r="K1004" s="308"/>
      <c r="L1004" s="69"/>
      <c r="M1004" s="53"/>
      <c r="N1004" s="96"/>
      <c r="O1004" s="97" t="s">
        <v>63</v>
      </c>
      <c r="P1004" s="97"/>
      <c r="Q1004" s="97"/>
      <c r="R1004" s="97" t="str">
        <f t="shared" si="186"/>
        <v/>
      </c>
      <c r="S1004" s="101"/>
      <c r="T1004" s="97" t="s">
        <v>63</v>
      </c>
      <c r="U1004" s="170" t="str">
        <f>IF($J$1="October","",Y1003)</f>
        <v/>
      </c>
      <c r="V1004" s="99"/>
      <c r="W1004" s="170" t="str">
        <f t="shared" si="187"/>
        <v/>
      </c>
      <c r="X1004" s="99"/>
      <c r="Y1004" s="170" t="str">
        <f t="shared" si="188"/>
        <v/>
      </c>
      <c r="Z1004" s="102"/>
      <c r="AA1004" s="53"/>
    </row>
    <row r="1005" spans="1:27" s="51" customFormat="1" ht="21" customHeight="1" x14ac:dyDescent="0.25">
      <c r="A1005" s="52"/>
      <c r="B1005" s="308"/>
      <c r="C1005" s="308"/>
      <c r="D1005" s="308"/>
      <c r="E1005" s="308"/>
      <c r="F1005" s="308"/>
      <c r="G1005" s="308"/>
      <c r="H1005" s="308"/>
      <c r="I1005" s="308"/>
      <c r="J1005" s="308"/>
      <c r="K1005" s="308"/>
      <c r="L1005" s="69"/>
      <c r="M1005" s="53"/>
      <c r="N1005" s="96"/>
      <c r="O1005" s="97" t="s">
        <v>64</v>
      </c>
      <c r="P1005" s="97"/>
      <c r="Q1005" s="97"/>
      <c r="R1005" s="97" t="str">
        <f t="shared" si="186"/>
        <v/>
      </c>
      <c r="S1005" s="101"/>
      <c r="T1005" s="97" t="s">
        <v>64</v>
      </c>
      <c r="U1005" s="170" t="str">
        <f>IF($J$1="November","",Y1004)</f>
        <v/>
      </c>
      <c r="V1005" s="99"/>
      <c r="W1005" s="170" t="str">
        <f t="shared" si="187"/>
        <v/>
      </c>
      <c r="X1005" s="99"/>
      <c r="Y1005" s="170" t="str">
        <f t="shared" si="188"/>
        <v/>
      </c>
      <c r="Z1005" s="102"/>
      <c r="AA1005" s="53"/>
    </row>
    <row r="1006" spans="1:27" s="51" customFormat="1" ht="21" customHeight="1" thickBot="1" x14ac:dyDescent="0.3">
      <c r="A1006" s="82"/>
      <c r="B1006" s="83"/>
      <c r="C1006" s="83"/>
      <c r="D1006" s="83"/>
      <c r="E1006" s="83"/>
      <c r="F1006" s="83"/>
      <c r="G1006" s="83"/>
      <c r="H1006" s="83"/>
      <c r="I1006" s="83"/>
      <c r="J1006" s="83"/>
      <c r="K1006" s="83"/>
      <c r="L1006" s="84"/>
      <c r="N1006" s="103"/>
      <c r="O1006" s="104"/>
      <c r="P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5"/>
    </row>
    <row r="1007" spans="1:27" s="51" customFormat="1" ht="21" hidden="1" customHeight="1" x14ac:dyDescent="0.25">
      <c r="A1007" s="345" t="s">
        <v>46</v>
      </c>
      <c r="B1007" s="346"/>
      <c r="C1007" s="346"/>
      <c r="D1007" s="346"/>
      <c r="E1007" s="346"/>
      <c r="F1007" s="346"/>
      <c r="G1007" s="346"/>
      <c r="H1007" s="346"/>
      <c r="I1007" s="346"/>
      <c r="J1007" s="346"/>
      <c r="K1007" s="346"/>
      <c r="L1007" s="347"/>
      <c r="M1007" s="50"/>
      <c r="N1007" s="89"/>
      <c r="O1007" s="309" t="s">
        <v>48</v>
      </c>
      <c r="P1007" s="310"/>
      <c r="Q1007" s="310"/>
      <c r="R1007" s="311"/>
      <c r="S1007" s="90"/>
      <c r="T1007" s="309" t="s">
        <v>49</v>
      </c>
      <c r="U1007" s="310"/>
      <c r="V1007" s="310"/>
      <c r="W1007" s="310"/>
      <c r="X1007" s="310"/>
      <c r="Y1007" s="311"/>
      <c r="Z1007" s="91"/>
      <c r="AA1007" s="50"/>
    </row>
    <row r="1008" spans="1:27" s="51" customFormat="1" ht="21" hidden="1" customHeight="1" x14ac:dyDescent="0.25">
      <c r="A1008" s="52"/>
      <c r="B1008" s="53"/>
      <c r="C1008" s="312" t="s">
        <v>102</v>
      </c>
      <c r="D1008" s="312"/>
      <c r="E1008" s="312"/>
      <c r="F1008" s="312"/>
      <c r="G1008" s="54" t="str">
        <f>$J$1</f>
        <v>March</v>
      </c>
      <c r="H1008" s="313">
        <f>$K$1</f>
        <v>2020</v>
      </c>
      <c r="I1008" s="313"/>
      <c r="J1008" s="53"/>
      <c r="K1008" s="55"/>
      <c r="L1008" s="56"/>
      <c r="M1008" s="55"/>
      <c r="N1008" s="92"/>
      <c r="O1008" s="93" t="s">
        <v>59</v>
      </c>
      <c r="P1008" s="93" t="s">
        <v>6</v>
      </c>
      <c r="Q1008" s="93" t="s">
        <v>5</v>
      </c>
      <c r="R1008" s="93" t="s">
        <v>60</v>
      </c>
      <c r="S1008" s="94"/>
      <c r="T1008" s="93" t="s">
        <v>59</v>
      </c>
      <c r="U1008" s="93" t="s">
        <v>61</v>
      </c>
      <c r="V1008" s="93" t="s">
        <v>23</v>
      </c>
      <c r="W1008" s="93" t="s">
        <v>22</v>
      </c>
      <c r="X1008" s="93" t="s">
        <v>24</v>
      </c>
      <c r="Y1008" s="93" t="s">
        <v>65</v>
      </c>
      <c r="Z1008" s="95"/>
      <c r="AA1008" s="55"/>
    </row>
    <row r="1009" spans="1:27" s="51" customFormat="1" ht="21" hidden="1" customHeight="1" x14ac:dyDescent="0.25">
      <c r="A1009" s="52"/>
      <c r="B1009" s="53"/>
      <c r="C1009" s="53"/>
      <c r="D1009" s="58"/>
      <c r="E1009" s="58"/>
      <c r="F1009" s="58"/>
      <c r="G1009" s="58"/>
      <c r="H1009" s="58"/>
      <c r="I1009" s="53"/>
      <c r="J1009" s="59" t="s">
        <v>1</v>
      </c>
      <c r="K1009" s="60"/>
      <c r="L1009" s="61"/>
      <c r="M1009" s="53"/>
      <c r="N1009" s="96"/>
      <c r="O1009" s="97" t="s">
        <v>51</v>
      </c>
      <c r="P1009" s="97">
        <v>22</v>
      </c>
      <c r="Q1009" s="97">
        <v>9</v>
      </c>
      <c r="R1009" s="97"/>
      <c r="S1009" s="98"/>
      <c r="T1009" s="97" t="s">
        <v>51</v>
      </c>
      <c r="U1009" s="99"/>
      <c r="V1009" s="99"/>
      <c r="W1009" s="99">
        <f>V1009+U1009</f>
        <v>0</v>
      </c>
      <c r="X1009" s="99"/>
      <c r="Y1009" s="99">
        <f>W1009-X1009</f>
        <v>0</v>
      </c>
      <c r="Z1009" s="95"/>
      <c r="AA1009" s="53"/>
    </row>
    <row r="1010" spans="1:27" s="51" customFormat="1" ht="21" hidden="1" customHeight="1" x14ac:dyDescent="0.25">
      <c r="A1010" s="52"/>
      <c r="B1010" s="53" t="s">
        <v>0</v>
      </c>
      <c r="C1010" s="63"/>
      <c r="D1010" s="53"/>
      <c r="E1010" s="53"/>
      <c r="F1010" s="53"/>
      <c r="G1010" s="53"/>
      <c r="H1010" s="64"/>
      <c r="I1010" s="58"/>
      <c r="J1010" s="53"/>
      <c r="K1010" s="53"/>
      <c r="L1010" s="65"/>
      <c r="M1010" s="50"/>
      <c r="N1010" s="100"/>
      <c r="O1010" s="97" t="s">
        <v>77</v>
      </c>
      <c r="P1010" s="97"/>
      <c r="Q1010" s="97"/>
      <c r="R1010" s="97" t="str">
        <f t="shared" ref="R1010:R1017" si="189">IF(Q1010="","",R1009-Q1010)</f>
        <v/>
      </c>
      <c r="S1010" s="101"/>
      <c r="T1010" s="97" t="s">
        <v>77</v>
      </c>
      <c r="U1010" s="170">
        <f>Y1009</f>
        <v>0</v>
      </c>
      <c r="V1010" s="99"/>
      <c r="W1010" s="170">
        <f>IF(U1010="","",U1010+V1010)</f>
        <v>0</v>
      </c>
      <c r="X1010" s="99"/>
      <c r="Y1010" s="170">
        <f>IF(W1010="","",W1010-X1010)</f>
        <v>0</v>
      </c>
      <c r="Z1010" s="102"/>
      <c r="AA1010" s="50"/>
    </row>
    <row r="1011" spans="1:27" s="51" customFormat="1" ht="21" hidden="1" customHeight="1" x14ac:dyDescent="0.25">
      <c r="A1011" s="52"/>
      <c r="B1011" s="67" t="s">
        <v>47</v>
      </c>
      <c r="C1011" s="68"/>
      <c r="D1011" s="53"/>
      <c r="E1011" s="53"/>
      <c r="F1011" s="314" t="s">
        <v>49</v>
      </c>
      <c r="G1011" s="314"/>
      <c r="H1011" s="53"/>
      <c r="I1011" s="314" t="s">
        <v>50</v>
      </c>
      <c r="J1011" s="314"/>
      <c r="K1011" s="314"/>
      <c r="L1011" s="69"/>
      <c r="M1011" s="53"/>
      <c r="N1011" s="96"/>
      <c r="O1011" s="97" t="s">
        <v>52</v>
      </c>
      <c r="P1011" s="97"/>
      <c r="Q1011" s="97"/>
      <c r="R1011" s="97" t="str">
        <f t="shared" si="189"/>
        <v/>
      </c>
      <c r="S1011" s="101"/>
      <c r="T1011" s="97" t="s">
        <v>52</v>
      </c>
      <c r="U1011" s="170">
        <f>IF($J$1="April",Y1010,Y1010)</f>
        <v>0</v>
      </c>
      <c r="V1011" s="99"/>
      <c r="W1011" s="170">
        <f t="shared" ref="W1011:W1020" si="190">IF(U1011="","",U1011+V1011)</f>
        <v>0</v>
      </c>
      <c r="X1011" s="99"/>
      <c r="Y1011" s="170">
        <f t="shared" ref="Y1011:Y1020" si="191">IF(W1011="","",W1011-X1011)</f>
        <v>0</v>
      </c>
      <c r="Z1011" s="102"/>
      <c r="AA1011" s="53"/>
    </row>
    <row r="1012" spans="1:27" s="51" customFormat="1" ht="21" hidden="1" customHeight="1" x14ac:dyDescent="0.25">
      <c r="A1012" s="52"/>
      <c r="B1012" s="53"/>
      <c r="C1012" s="53"/>
      <c r="D1012" s="53"/>
      <c r="E1012" s="53"/>
      <c r="F1012" s="53"/>
      <c r="G1012" s="53"/>
      <c r="H1012" s="70"/>
      <c r="L1012" s="57"/>
      <c r="M1012" s="53"/>
      <c r="N1012" s="96"/>
      <c r="O1012" s="97" t="s">
        <v>53</v>
      </c>
      <c r="P1012" s="97"/>
      <c r="Q1012" s="97"/>
      <c r="R1012" s="97">
        <v>0</v>
      </c>
      <c r="S1012" s="101"/>
      <c r="T1012" s="97" t="s">
        <v>53</v>
      </c>
      <c r="U1012" s="170">
        <f>IF($J$1="April",Y1011,Y1011)</f>
        <v>0</v>
      </c>
      <c r="V1012" s="99"/>
      <c r="W1012" s="170">
        <f t="shared" si="190"/>
        <v>0</v>
      </c>
      <c r="X1012" s="99"/>
      <c r="Y1012" s="170">
        <f t="shared" si="191"/>
        <v>0</v>
      </c>
      <c r="Z1012" s="102"/>
      <c r="AA1012" s="53"/>
    </row>
    <row r="1013" spans="1:27" s="51" customFormat="1" ht="21" hidden="1" customHeight="1" x14ac:dyDescent="0.25">
      <c r="A1013" s="52"/>
      <c r="B1013" s="315" t="s">
        <v>48</v>
      </c>
      <c r="C1013" s="316"/>
      <c r="D1013" s="53"/>
      <c r="E1013" s="53"/>
      <c r="F1013" s="71" t="s">
        <v>70</v>
      </c>
      <c r="G1013" s="66">
        <f>IF($J$1="January",U1009,IF($J$1="February",U1010,IF($J$1="March",U1011,IF($J$1="April",U1012,IF($J$1="May",U1013,IF($J$1="June",U1014,IF($J$1="July",U1015,IF($J$1="August",U1016,IF($J$1="August",U1016,IF($J$1="September",U1017,IF($J$1="October",U1018,IF($J$1="November",U1019,IF($J$1="December",U1020)))))))))))))</f>
        <v>0</v>
      </c>
      <c r="H1013" s="70"/>
      <c r="I1013" s="72"/>
      <c r="J1013" s="73" t="s">
        <v>67</v>
      </c>
      <c r="K1013" s="74">
        <f>K1009/$K$2*I1013</f>
        <v>0</v>
      </c>
      <c r="L1013" s="75"/>
      <c r="M1013" s="53"/>
      <c r="N1013" s="96"/>
      <c r="O1013" s="97" t="s">
        <v>54</v>
      </c>
      <c r="P1013" s="97"/>
      <c r="Q1013" s="97"/>
      <c r="R1013" s="97">
        <v>0</v>
      </c>
      <c r="S1013" s="101"/>
      <c r="T1013" s="97" t="s">
        <v>54</v>
      </c>
      <c r="U1013" s="170">
        <f>IF($J$1="May",Y1012,Y1012)</f>
        <v>0</v>
      </c>
      <c r="V1013" s="99"/>
      <c r="W1013" s="170">
        <f t="shared" si="190"/>
        <v>0</v>
      </c>
      <c r="X1013" s="99"/>
      <c r="Y1013" s="170">
        <f t="shared" si="191"/>
        <v>0</v>
      </c>
      <c r="Z1013" s="102"/>
      <c r="AA1013" s="53"/>
    </row>
    <row r="1014" spans="1:27" s="51" customFormat="1" ht="21" hidden="1" customHeight="1" x14ac:dyDescent="0.25">
      <c r="A1014" s="52"/>
      <c r="B1014" s="62"/>
      <c r="C1014" s="62"/>
      <c r="D1014" s="53"/>
      <c r="E1014" s="53"/>
      <c r="F1014" s="71" t="s">
        <v>23</v>
      </c>
      <c r="G1014" s="66">
        <f>IF($J$1="January",V1009,IF($J$1="February",V1010,IF($J$1="March",V1011,IF($J$1="April",V1012,IF($J$1="May",V1013,IF($J$1="June",V1014,IF($J$1="July",V1015,IF($J$1="August",V1016,IF($J$1="August",V1016,IF($J$1="September",V1017,IF($J$1="October",V1018,IF($J$1="November",V1019,IF($J$1="December",V1020)))))))))))))</f>
        <v>0</v>
      </c>
      <c r="H1014" s="70"/>
      <c r="I1014" s="115"/>
      <c r="J1014" s="73" t="s">
        <v>68</v>
      </c>
      <c r="K1014" s="76">
        <f>K1009/$K$2/8*I1014</f>
        <v>0</v>
      </c>
      <c r="L1014" s="77"/>
      <c r="M1014" s="53"/>
      <c r="N1014" s="96"/>
      <c r="O1014" s="97" t="s">
        <v>55</v>
      </c>
      <c r="P1014" s="97"/>
      <c r="Q1014" s="97"/>
      <c r="R1014" s="97" t="str">
        <f t="shared" si="189"/>
        <v/>
      </c>
      <c r="S1014" s="101"/>
      <c r="T1014" s="97" t="s">
        <v>55</v>
      </c>
      <c r="U1014" s="170">
        <f>IF($J$1="May",Y1013,Y1013)</f>
        <v>0</v>
      </c>
      <c r="V1014" s="99"/>
      <c r="W1014" s="170">
        <f t="shared" si="190"/>
        <v>0</v>
      </c>
      <c r="X1014" s="99"/>
      <c r="Y1014" s="170">
        <f t="shared" si="191"/>
        <v>0</v>
      </c>
      <c r="Z1014" s="102"/>
      <c r="AA1014" s="53"/>
    </row>
    <row r="1015" spans="1:27" s="51" customFormat="1" ht="21" hidden="1" customHeight="1" x14ac:dyDescent="0.25">
      <c r="A1015" s="52"/>
      <c r="B1015" s="71" t="s">
        <v>6</v>
      </c>
      <c r="C1015" s="62">
        <f>IF($J$1="January",P1009,IF($J$1="February",P1010,IF($J$1="March",P1011,IF($J$1="April",P1012,IF($J$1="May",P1013,IF($J$1="June",P1014,IF($J$1="July",P1015,IF($J$1="August",P1016,IF($J$1="August",P1016,IF($J$1="September",P1017,IF($J$1="October",P1018,IF($J$1="November",P1019,IF($J$1="December",P1020)))))))))))))</f>
        <v>0</v>
      </c>
      <c r="D1015" s="53"/>
      <c r="E1015" s="53"/>
      <c r="F1015" s="71" t="s">
        <v>71</v>
      </c>
      <c r="G1015" s="66">
        <f>IF($J$1="January",W1009,IF($J$1="February",W1010,IF($J$1="March",W1011,IF($J$1="April",W1012,IF($J$1="May",W1013,IF($J$1="June",W1014,IF($J$1="July",W1015,IF($J$1="August",W1016,IF($J$1="August",W1016,IF($J$1="September",W1017,IF($J$1="October",W1018,IF($J$1="November",W1019,IF($J$1="December",W1020)))))))))))))</f>
        <v>0</v>
      </c>
      <c r="H1015" s="70"/>
      <c r="I1015" s="317" t="s">
        <v>75</v>
      </c>
      <c r="J1015" s="318"/>
      <c r="K1015" s="76">
        <f>K1013+K1014</f>
        <v>0</v>
      </c>
      <c r="L1015" s="77"/>
      <c r="M1015" s="53"/>
      <c r="N1015" s="96"/>
      <c r="O1015" s="97" t="s">
        <v>56</v>
      </c>
      <c r="P1015" s="97"/>
      <c r="Q1015" s="97"/>
      <c r="R1015" s="97">
        <v>0</v>
      </c>
      <c r="S1015" s="101"/>
      <c r="T1015" s="97" t="s">
        <v>56</v>
      </c>
      <c r="U1015" s="170" t="str">
        <f>IF($J$1="July",Y1014,"")</f>
        <v/>
      </c>
      <c r="V1015" s="99"/>
      <c r="W1015" s="170" t="str">
        <f t="shared" si="190"/>
        <v/>
      </c>
      <c r="X1015" s="99"/>
      <c r="Y1015" s="170" t="str">
        <f t="shared" si="191"/>
        <v/>
      </c>
      <c r="Z1015" s="102"/>
      <c r="AA1015" s="53"/>
    </row>
    <row r="1016" spans="1:27" s="51" customFormat="1" ht="21" hidden="1" customHeight="1" x14ac:dyDescent="0.25">
      <c r="A1016" s="52"/>
      <c r="B1016" s="71" t="s">
        <v>5</v>
      </c>
      <c r="C1016" s="62">
        <f>IF($J$1="January",Q1009,IF($J$1="February",Q1010,IF($J$1="March",Q1011,IF($J$1="April",Q1012,IF($J$1="May",Q1013,IF($J$1="June",Q1014,IF($J$1="July",Q1015,IF($J$1="August",Q1016,IF($J$1="August",Q1016,IF($J$1="September",Q1017,IF($J$1="October",Q1018,IF($J$1="November",Q1019,IF($J$1="December",Q1020)))))))))))))</f>
        <v>0</v>
      </c>
      <c r="D1016" s="53"/>
      <c r="E1016" s="53"/>
      <c r="F1016" s="71" t="s">
        <v>24</v>
      </c>
      <c r="G1016" s="66">
        <f>IF($J$1="January",X1009,IF($J$1="February",X1010,IF($J$1="March",X1011,IF($J$1="April",X1012,IF($J$1="May",X1013,IF($J$1="June",X1014,IF($J$1="July",X1015,IF($J$1="August",X1016,IF($J$1="August",X1016,IF($J$1="September",X1017,IF($J$1="October",X1018,IF($J$1="November",X1019,IF($J$1="December",X1020)))))))))))))</f>
        <v>0</v>
      </c>
      <c r="H1016" s="70"/>
      <c r="I1016" s="317" t="s">
        <v>76</v>
      </c>
      <c r="J1016" s="318"/>
      <c r="K1016" s="66">
        <f>G1016</f>
        <v>0</v>
      </c>
      <c r="L1016" s="78"/>
      <c r="M1016" s="53"/>
      <c r="N1016" s="96"/>
      <c r="O1016" s="97" t="s">
        <v>57</v>
      </c>
      <c r="P1016" s="97"/>
      <c r="Q1016" s="97"/>
      <c r="R1016" s="97">
        <v>0</v>
      </c>
      <c r="S1016" s="101"/>
      <c r="T1016" s="97" t="s">
        <v>57</v>
      </c>
      <c r="U1016" s="170" t="str">
        <f>IF($J$1="August",Y1015,"")</f>
        <v/>
      </c>
      <c r="V1016" s="99"/>
      <c r="W1016" s="170" t="str">
        <f t="shared" si="190"/>
        <v/>
      </c>
      <c r="X1016" s="99"/>
      <c r="Y1016" s="170" t="str">
        <f t="shared" si="191"/>
        <v/>
      </c>
      <c r="Z1016" s="102"/>
      <c r="AA1016" s="53"/>
    </row>
    <row r="1017" spans="1:27" s="51" customFormat="1" ht="21" hidden="1" customHeight="1" x14ac:dyDescent="0.25">
      <c r="A1017" s="52"/>
      <c r="B1017" s="79" t="s">
        <v>74</v>
      </c>
      <c r="C1017" s="62" t="str">
        <f>IF($J$1="January",R1009,IF($J$1="February",R1010,IF($J$1="March",R1011,IF($J$1="April",R1012,IF($J$1="May",R1013,IF($J$1="June",R1014,IF($J$1="July",R1015,IF($J$1="August",R1016,IF($J$1="August",R1016,IF($J$1="September",R1017,IF($J$1="October",R1018,IF($J$1="November",R1019,IF($J$1="December",R1020)))))))))))))</f>
        <v/>
      </c>
      <c r="D1017" s="53"/>
      <c r="E1017" s="53"/>
      <c r="F1017" s="71" t="s">
        <v>73</v>
      </c>
      <c r="G1017" s="66">
        <f>IF($J$1="January",Y1009,IF($J$1="February",Y1010,IF($J$1="March",Y1011,IF($J$1="April",Y1012,IF($J$1="May",Y1013,IF($J$1="June",Y1014,IF($J$1="July",Y1015,IF($J$1="August",Y1016,IF($J$1="August",Y1016,IF($J$1="September",Y1017,IF($J$1="October",Y1018,IF($J$1="November",Y1019,IF($J$1="December",Y1020)))))))))))))</f>
        <v>0</v>
      </c>
      <c r="H1017" s="53"/>
      <c r="I1017" s="319" t="s">
        <v>69</v>
      </c>
      <c r="J1017" s="320"/>
      <c r="K1017" s="80">
        <f>K1015-K1016</f>
        <v>0</v>
      </c>
      <c r="L1017" s="81"/>
      <c r="M1017" s="53"/>
      <c r="N1017" s="96"/>
      <c r="O1017" s="97" t="s">
        <v>62</v>
      </c>
      <c r="P1017" s="97"/>
      <c r="Q1017" s="97"/>
      <c r="R1017" s="97" t="str">
        <f t="shared" si="189"/>
        <v/>
      </c>
      <c r="S1017" s="101"/>
      <c r="T1017" s="97" t="s">
        <v>62</v>
      </c>
      <c r="U1017" s="170" t="str">
        <f>IF($J$1="May",Y1016,Y1016)</f>
        <v/>
      </c>
      <c r="V1017" s="99"/>
      <c r="W1017" s="170" t="str">
        <f t="shared" si="190"/>
        <v/>
      </c>
      <c r="X1017" s="99"/>
      <c r="Y1017" s="170" t="str">
        <f t="shared" si="191"/>
        <v/>
      </c>
      <c r="Z1017" s="102"/>
      <c r="AA1017" s="53"/>
    </row>
    <row r="1018" spans="1:27" s="51" customFormat="1" ht="21" hidden="1" customHeight="1" x14ac:dyDescent="0.25">
      <c r="A1018" s="52"/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69"/>
      <c r="M1018" s="53"/>
      <c r="N1018" s="96"/>
      <c r="O1018" s="97" t="s">
        <v>58</v>
      </c>
      <c r="P1018" s="97"/>
      <c r="Q1018" s="97"/>
      <c r="R1018" s="97">
        <v>0</v>
      </c>
      <c r="S1018" s="101"/>
      <c r="T1018" s="97" t="s">
        <v>58</v>
      </c>
      <c r="U1018" s="170" t="str">
        <f t="shared" ref="U1018:U1020" si="192">Y1017</f>
        <v/>
      </c>
      <c r="V1018" s="99"/>
      <c r="W1018" s="170" t="str">
        <f t="shared" si="190"/>
        <v/>
      </c>
      <c r="X1018" s="99"/>
      <c r="Y1018" s="170" t="str">
        <f t="shared" si="191"/>
        <v/>
      </c>
      <c r="Z1018" s="102"/>
      <c r="AA1018" s="53"/>
    </row>
    <row r="1019" spans="1:27" s="51" customFormat="1" ht="21" hidden="1" customHeight="1" x14ac:dyDescent="0.25">
      <c r="A1019" s="52"/>
      <c r="B1019" s="308" t="s">
        <v>104</v>
      </c>
      <c r="C1019" s="308"/>
      <c r="D1019" s="308"/>
      <c r="E1019" s="308"/>
      <c r="F1019" s="308"/>
      <c r="G1019" s="308"/>
      <c r="H1019" s="308"/>
      <c r="I1019" s="308"/>
      <c r="J1019" s="308"/>
      <c r="K1019" s="308"/>
      <c r="L1019" s="69"/>
      <c r="M1019" s="53"/>
      <c r="N1019" s="96"/>
      <c r="O1019" s="97" t="s">
        <v>63</v>
      </c>
      <c r="P1019" s="97"/>
      <c r="Q1019" s="97"/>
      <c r="R1019" s="97">
        <v>0</v>
      </c>
      <c r="S1019" s="101"/>
      <c r="T1019" s="97" t="s">
        <v>63</v>
      </c>
      <c r="U1019" s="170" t="str">
        <f t="shared" si="192"/>
        <v/>
      </c>
      <c r="V1019" s="99"/>
      <c r="W1019" s="170"/>
      <c r="X1019" s="99"/>
      <c r="Y1019" s="170" t="str">
        <f t="shared" si="191"/>
        <v/>
      </c>
      <c r="Z1019" s="102"/>
      <c r="AA1019" s="53"/>
    </row>
    <row r="1020" spans="1:27" s="51" customFormat="1" ht="21" hidden="1" customHeight="1" x14ac:dyDescent="0.25">
      <c r="A1020" s="52"/>
      <c r="B1020" s="308"/>
      <c r="C1020" s="308"/>
      <c r="D1020" s="308"/>
      <c r="E1020" s="308"/>
      <c r="F1020" s="308"/>
      <c r="G1020" s="308"/>
      <c r="H1020" s="308"/>
      <c r="I1020" s="308"/>
      <c r="J1020" s="308"/>
      <c r="K1020" s="308"/>
      <c r="L1020" s="69"/>
      <c r="M1020" s="53"/>
      <c r="N1020" s="96"/>
      <c r="O1020" s="97" t="s">
        <v>64</v>
      </c>
      <c r="P1020" s="97"/>
      <c r="Q1020" s="97"/>
      <c r="R1020" s="97">
        <v>0</v>
      </c>
      <c r="S1020" s="101"/>
      <c r="T1020" s="97" t="s">
        <v>64</v>
      </c>
      <c r="U1020" s="170" t="str">
        <f t="shared" si="192"/>
        <v/>
      </c>
      <c r="V1020" s="99"/>
      <c r="W1020" s="170" t="str">
        <f t="shared" si="190"/>
        <v/>
      </c>
      <c r="X1020" s="99"/>
      <c r="Y1020" s="170" t="str">
        <f t="shared" si="191"/>
        <v/>
      </c>
      <c r="Z1020" s="102"/>
      <c r="AA1020" s="53"/>
    </row>
    <row r="1021" spans="1:27" s="51" customFormat="1" ht="21" hidden="1" customHeight="1" thickBot="1" x14ac:dyDescent="0.3">
      <c r="A1021" s="82"/>
      <c r="B1021" s="83"/>
      <c r="C1021" s="83"/>
      <c r="D1021" s="83"/>
      <c r="E1021" s="83"/>
      <c r="F1021" s="83"/>
      <c r="G1021" s="83"/>
      <c r="H1021" s="83"/>
      <c r="I1021" s="83"/>
      <c r="J1021" s="83"/>
      <c r="K1021" s="83"/>
      <c r="L1021" s="84"/>
      <c r="N1021" s="103"/>
      <c r="O1021" s="104"/>
      <c r="P1021" s="104"/>
      <c r="Q1021" s="104"/>
      <c r="R1021" s="104"/>
      <c r="S1021" s="104"/>
      <c r="T1021" s="104"/>
      <c r="U1021" s="104"/>
      <c r="V1021" s="104"/>
      <c r="W1021" s="104"/>
      <c r="X1021" s="104"/>
      <c r="Y1021" s="104"/>
      <c r="Z1021" s="105"/>
    </row>
    <row r="1022" spans="1:27" s="53" customFormat="1" ht="21" customHeight="1" thickBot="1" x14ac:dyDescent="0.3">
      <c r="N1022" s="101"/>
      <c r="O1022" s="101"/>
      <c r="P1022" s="101"/>
      <c r="Q1022" s="101"/>
      <c r="R1022" s="101"/>
      <c r="S1022" s="101"/>
      <c r="T1022" s="101"/>
      <c r="U1022" s="101"/>
      <c r="V1022" s="101"/>
      <c r="W1022" s="101"/>
      <c r="X1022" s="101"/>
      <c r="Y1022" s="101"/>
      <c r="Z1022" s="101"/>
    </row>
    <row r="1023" spans="1:27" s="51" customFormat="1" ht="21" customHeight="1" x14ac:dyDescent="0.25">
      <c r="A1023" s="321" t="s">
        <v>46</v>
      </c>
      <c r="B1023" s="322"/>
      <c r="C1023" s="322"/>
      <c r="D1023" s="322"/>
      <c r="E1023" s="322"/>
      <c r="F1023" s="322"/>
      <c r="G1023" s="322"/>
      <c r="H1023" s="322"/>
      <c r="I1023" s="322"/>
      <c r="J1023" s="322"/>
      <c r="K1023" s="322"/>
      <c r="L1023" s="323"/>
      <c r="M1023" s="50"/>
      <c r="N1023" s="89"/>
      <c r="O1023" s="309" t="s">
        <v>48</v>
      </c>
      <c r="P1023" s="310"/>
      <c r="Q1023" s="310"/>
      <c r="R1023" s="311"/>
      <c r="S1023" s="90"/>
      <c r="T1023" s="309" t="s">
        <v>49</v>
      </c>
      <c r="U1023" s="310"/>
      <c r="V1023" s="310"/>
      <c r="W1023" s="310"/>
      <c r="X1023" s="310"/>
      <c r="Y1023" s="311"/>
      <c r="Z1023" s="91"/>
      <c r="AA1023" s="50"/>
    </row>
    <row r="1024" spans="1:27" s="51" customFormat="1" ht="21" customHeight="1" x14ac:dyDescent="0.25">
      <c r="A1024" s="52"/>
      <c r="B1024" s="53"/>
      <c r="C1024" s="312" t="s">
        <v>102</v>
      </c>
      <c r="D1024" s="312"/>
      <c r="E1024" s="312"/>
      <c r="F1024" s="312"/>
      <c r="G1024" s="54" t="str">
        <f>$J$1</f>
        <v>March</v>
      </c>
      <c r="H1024" s="313">
        <f>$K$1</f>
        <v>2020</v>
      </c>
      <c r="I1024" s="313"/>
      <c r="J1024" s="53"/>
      <c r="K1024" s="55"/>
      <c r="L1024" s="56"/>
      <c r="M1024" s="55"/>
      <c r="N1024" s="92"/>
      <c r="O1024" s="93" t="s">
        <v>59</v>
      </c>
      <c r="P1024" s="93" t="s">
        <v>6</v>
      </c>
      <c r="Q1024" s="93" t="s">
        <v>5</v>
      </c>
      <c r="R1024" s="93" t="s">
        <v>60</v>
      </c>
      <c r="S1024" s="94"/>
      <c r="T1024" s="93" t="s">
        <v>59</v>
      </c>
      <c r="U1024" s="93" t="s">
        <v>61</v>
      </c>
      <c r="V1024" s="93" t="s">
        <v>23</v>
      </c>
      <c r="W1024" s="93" t="s">
        <v>22</v>
      </c>
      <c r="X1024" s="93" t="s">
        <v>24</v>
      </c>
      <c r="Y1024" s="93" t="s">
        <v>65</v>
      </c>
      <c r="Z1024" s="95"/>
      <c r="AA1024" s="55"/>
    </row>
    <row r="1025" spans="1:27" s="51" customFormat="1" ht="21" customHeight="1" x14ac:dyDescent="0.25">
      <c r="A1025" s="52"/>
      <c r="B1025" s="53"/>
      <c r="C1025" s="53"/>
      <c r="D1025" s="58"/>
      <c r="E1025" s="58"/>
      <c r="F1025" s="58"/>
      <c r="G1025" s="58"/>
      <c r="H1025" s="58"/>
      <c r="I1025" s="53"/>
      <c r="J1025" s="59" t="s">
        <v>1</v>
      </c>
      <c r="K1025" s="60">
        <v>17000</v>
      </c>
      <c r="L1025" s="61"/>
      <c r="M1025" s="53"/>
      <c r="N1025" s="96"/>
      <c r="O1025" s="97" t="s">
        <v>51</v>
      </c>
      <c r="P1025" s="97">
        <v>30</v>
      </c>
      <c r="Q1025" s="97">
        <v>1</v>
      </c>
      <c r="R1025" s="97">
        <f>11-Q1025</f>
        <v>10</v>
      </c>
      <c r="S1025" s="98"/>
      <c r="T1025" s="97" t="s">
        <v>51</v>
      </c>
      <c r="U1025" s="99">
        <v>4000</v>
      </c>
      <c r="V1025" s="99">
        <v>15000</v>
      </c>
      <c r="W1025" s="99">
        <f>V1025+U1025</f>
        <v>19000</v>
      </c>
      <c r="X1025" s="99">
        <v>3000</v>
      </c>
      <c r="Y1025" s="99">
        <f>W1025-X1025</f>
        <v>16000</v>
      </c>
      <c r="Z1025" s="95"/>
      <c r="AA1025" s="53"/>
    </row>
    <row r="1026" spans="1:27" s="51" customFormat="1" ht="21" customHeight="1" x14ac:dyDescent="0.25">
      <c r="A1026" s="52"/>
      <c r="B1026" s="53" t="s">
        <v>0</v>
      </c>
      <c r="C1026" s="63" t="s">
        <v>122</v>
      </c>
      <c r="D1026" s="53"/>
      <c r="E1026" s="53"/>
      <c r="F1026" s="53"/>
      <c r="G1026" s="53"/>
      <c r="H1026" s="64"/>
      <c r="I1026" s="58"/>
      <c r="J1026" s="53"/>
      <c r="K1026" s="53"/>
      <c r="L1026" s="65"/>
      <c r="M1026" s="50"/>
      <c r="N1026" s="100"/>
      <c r="O1026" s="97" t="s">
        <v>77</v>
      </c>
      <c r="P1026" s="97">
        <v>29</v>
      </c>
      <c r="Q1026" s="97">
        <v>0</v>
      </c>
      <c r="R1026" s="97">
        <f>R1025-Q1026</f>
        <v>10</v>
      </c>
      <c r="S1026" s="101"/>
      <c r="T1026" s="97" t="s">
        <v>77</v>
      </c>
      <c r="U1026" s="170">
        <f>IF($J$1="January","",Y1025)</f>
        <v>16000</v>
      </c>
      <c r="V1026" s="99"/>
      <c r="W1026" s="170">
        <f>IF(U1026="","",U1026+V1026)</f>
        <v>16000</v>
      </c>
      <c r="X1026" s="99">
        <v>3000</v>
      </c>
      <c r="Y1026" s="170">
        <f>IF(W1026="","",W1026-X1026)</f>
        <v>13000</v>
      </c>
      <c r="Z1026" s="102"/>
      <c r="AA1026" s="50"/>
    </row>
    <row r="1027" spans="1:27" s="51" customFormat="1" ht="21" customHeight="1" x14ac:dyDescent="0.25">
      <c r="A1027" s="52"/>
      <c r="B1027" s="67" t="s">
        <v>47</v>
      </c>
      <c r="C1027" s="68"/>
      <c r="D1027" s="53"/>
      <c r="E1027" s="53"/>
      <c r="F1027" s="314" t="s">
        <v>49</v>
      </c>
      <c r="G1027" s="314"/>
      <c r="H1027" s="53"/>
      <c r="I1027" s="314" t="s">
        <v>50</v>
      </c>
      <c r="J1027" s="314"/>
      <c r="K1027" s="314"/>
      <c r="L1027" s="69"/>
      <c r="M1027" s="53"/>
      <c r="N1027" s="96"/>
      <c r="O1027" s="97" t="s">
        <v>52</v>
      </c>
      <c r="P1027" s="97"/>
      <c r="Q1027" s="97"/>
      <c r="R1027" s="97">
        <v>0</v>
      </c>
      <c r="S1027" s="101"/>
      <c r="T1027" s="97" t="s">
        <v>52</v>
      </c>
      <c r="U1027" s="170">
        <f>IF($J$1="February","",Y1026)</f>
        <v>13000</v>
      </c>
      <c r="V1027" s="99"/>
      <c r="W1027" s="170">
        <f t="shared" ref="W1027:W1036" si="193">IF(U1027="","",U1027+V1027)</f>
        <v>13000</v>
      </c>
      <c r="X1027" s="99"/>
      <c r="Y1027" s="170">
        <f t="shared" ref="Y1027:Y1036" si="194">IF(W1027="","",W1027-X1027)</f>
        <v>13000</v>
      </c>
      <c r="Z1027" s="102"/>
      <c r="AA1027" s="53"/>
    </row>
    <row r="1028" spans="1:27" s="51" customFormat="1" ht="21" customHeight="1" x14ac:dyDescent="0.25">
      <c r="A1028" s="52"/>
      <c r="B1028" s="53"/>
      <c r="C1028" s="53"/>
      <c r="D1028" s="53"/>
      <c r="E1028" s="53"/>
      <c r="F1028" s="53"/>
      <c r="G1028" s="53"/>
      <c r="H1028" s="70"/>
      <c r="L1028" s="57"/>
      <c r="M1028" s="53"/>
      <c r="N1028" s="96"/>
      <c r="O1028" s="97" t="s">
        <v>53</v>
      </c>
      <c r="P1028" s="97"/>
      <c r="Q1028" s="97"/>
      <c r="R1028" s="97">
        <v>0</v>
      </c>
      <c r="S1028" s="101"/>
      <c r="T1028" s="97" t="s">
        <v>53</v>
      </c>
      <c r="U1028" s="170" t="str">
        <f>IF($J$1="March","",Y1027)</f>
        <v/>
      </c>
      <c r="V1028" s="99"/>
      <c r="W1028" s="170" t="str">
        <f t="shared" si="193"/>
        <v/>
      </c>
      <c r="X1028" s="99"/>
      <c r="Y1028" s="170" t="str">
        <f t="shared" si="194"/>
        <v/>
      </c>
      <c r="Z1028" s="102"/>
      <c r="AA1028" s="53"/>
    </row>
    <row r="1029" spans="1:27" s="51" customFormat="1" ht="21" customHeight="1" x14ac:dyDescent="0.25">
      <c r="A1029" s="52"/>
      <c r="B1029" s="315" t="s">
        <v>48</v>
      </c>
      <c r="C1029" s="316"/>
      <c r="D1029" s="53"/>
      <c r="E1029" s="53"/>
      <c r="F1029" s="71" t="s">
        <v>70</v>
      </c>
      <c r="G1029" s="66">
        <f>IF($J$1="January",U1025,IF($J$1="February",U1026,IF($J$1="March",U1027,IF($J$1="April",U1028,IF($J$1="May",U1029,IF($J$1="June",U1030,IF($J$1="July",U1031,IF($J$1="August",U1032,IF($J$1="August",U1032,IF($J$1="September",U1033,IF($J$1="October",U1034,IF($J$1="November",U1035,IF($J$1="December",U1036)))))))))))))</f>
        <v>13000</v>
      </c>
      <c r="H1029" s="70"/>
      <c r="I1029" s="72">
        <f>IF(C1033&gt;0,$K$2,C1031)</f>
        <v>0</v>
      </c>
      <c r="J1029" s="73" t="s">
        <v>67</v>
      </c>
      <c r="K1029" s="74">
        <f>K1025/$K$2*I1029</f>
        <v>0</v>
      </c>
      <c r="L1029" s="75"/>
      <c r="M1029" s="53"/>
      <c r="N1029" s="96"/>
      <c r="O1029" s="97" t="s">
        <v>54</v>
      </c>
      <c r="P1029" s="97"/>
      <c r="Q1029" s="97"/>
      <c r="R1029" s="97">
        <v>15</v>
      </c>
      <c r="S1029" s="101"/>
      <c r="T1029" s="97" t="s">
        <v>54</v>
      </c>
      <c r="U1029" s="170" t="str">
        <f>IF($J$1="April","",Y1028)</f>
        <v/>
      </c>
      <c r="V1029" s="99"/>
      <c r="W1029" s="170" t="str">
        <f t="shared" si="193"/>
        <v/>
      </c>
      <c r="X1029" s="99"/>
      <c r="Y1029" s="170" t="str">
        <f t="shared" si="194"/>
        <v/>
      </c>
      <c r="Z1029" s="102"/>
      <c r="AA1029" s="53"/>
    </row>
    <row r="1030" spans="1:27" s="51" customFormat="1" ht="21" customHeight="1" x14ac:dyDescent="0.25">
      <c r="A1030" s="52"/>
      <c r="B1030" s="62"/>
      <c r="C1030" s="62"/>
      <c r="D1030" s="53"/>
      <c r="E1030" s="53"/>
      <c r="F1030" s="71" t="s">
        <v>23</v>
      </c>
      <c r="G1030" s="132">
        <f>IF($J$1="January",V1025,IF($J$1="February",V1026,IF($J$1="March",V1027,IF($J$1="April",V1028,IF($J$1="May",V1029,IF($J$1="June",V1030,IF($J$1="July",V1031,IF($J$1="August",V1032,IF($J$1="August",V1032,IF($J$1="September",V1033,IF($J$1="October",V1034,IF($J$1="November",V1035,IF($J$1="December",V1036)))))))))))))</f>
        <v>0</v>
      </c>
      <c r="H1030" s="70"/>
      <c r="I1030" s="115">
        <v>23</v>
      </c>
      <c r="J1030" s="73" t="s">
        <v>68</v>
      </c>
      <c r="K1030" s="76">
        <f>K1025/$K$2/8*I1030</f>
        <v>1576.6129032258063</v>
      </c>
      <c r="L1030" s="77"/>
      <c r="M1030" s="53"/>
      <c r="N1030" s="96"/>
      <c r="O1030" s="97" t="s">
        <v>55</v>
      </c>
      <c r="P1030" s="97"/>
      <c r="Q1030" s="97"/>
      <c r="R1030" s="97">
        <v>0</v>
      </c>
      <c r="S1030" s="101"/>
      <c r="T1030" s="97" t="s">
        <v>55</v>
      </c>
      <c r="U1030" s="170" t="str">
        <f>IF($J$1="May","",Y1029)</f>
        <v/>
      </c>
      <c r="V1030" s="99"/>
      <c r="W1030" s="170" t="str">
        <f t="shared" si="193"/>
        <v/>
      </c>
      <c r="X1030" s="99"/>
      <c r="Y1030" s="170" t="str">
        <f t="shared" si="194"/>
        <v/>
      </c>
      <c r="Z1030" s="102"/>
      <c r="AA1030" s="53"/>
    </row>
    <row r="1031" spans="1:27" s="51" customFormat="1" ht="21" customHeight="1" x14ac:dyDescent="0.25">
      <c r="A1031" s="52"/>
      <c r="B1031" s="71" t="s">
        <v>6</v>
      </c>
      <c r="C1031" s="62">
        <f>IF($J$1="January",P1025,IF($J$1="February",P1026,IF($J$1="March",P1027,IF($J$1="April",P1028,IF($J$1="May",P1029,IF($J$1="June",P1030,IF($J$1="July",P1031,IF($J$1="August",P1032,IF($J$1="August",P1032,IF($J$1="September",P1033,IF($J$1="October",P1034,IF($J$1="November",P1035,IF($J$1="December",P1036)))))))))))))</f>
        <v>0</v>
      </c>
      <c r="D1031" s="53"/>
      <c r="E1031" s="53"/>
      <c r="F1031" s="71" t="s">
        <v>71</v>
      </c>
      <c r="G1031" s="132">
        <f>IF($J$1="January",W1025,IF($J$1="February",W1026,IF($J$1="March",W1027,IF($J$1="April",W1028,IF($J$1="May",W1029,IF($J$1="June",W1030,IF($J$1="July",W1031,IF($J$1="August",W1032,IF($J$1="August",W1032,IF($J$1="September",W1033,IF($J$1="October",W1034,IF($J$1="November",W1035,IF($J$1="December",W1036)))))))))))))</f>
        <v>13000</v>
      </c>
      <c r="H1031" s="70"/>
      <c r="I1031" s="317" t="s">
        <v>75</v>
      </c>
      <c r="J1031" s="318"/>
      <c r="K1031" s="76">
        <f>K1029+K1030</f>
        <v>1576.6129032258063</v>
      </c>
      <c r="L1031" s="77"/>
      <c r="M1031" s="53"/>
      <c r="N1031" s="96"/>
      <c r="O1031" s="97" t="s">
        <v>56</v>
      </c>
      <c r="P1031" s="97"/>
      <c r="Q1031" s="97"/>
      <c r="R1031" s="97"/>
      <c r="S1031" s="101"/>
      <c r="T1031" s="97" t="s">
        <v>56</v>
      </c>
      <c r="U1031" s="170" t="str">
        <f>IF($J$1="June","",Y1030)</f>
        <v/>
      </c>
      <c r="V1031" s="99"/>
      <c r="W1031" s="170" t="str">
        <f t="shared" si="193"/>
        <v/>
      </c>
      <c r="X1031" s="99"/>
      <c r="Y1031" s="170" t="str">
        <f t="shared" si="194"/>
        <v/>
      </c>
      <c r="Z1031" s="102"/>
      <c r="AA1031" s="53"/>
    </row>
    <row r="1032" spans="1:27" s="51" customFormat="1" ht="21" customHeight="1" x14ac:dyDescent="0.25">
      <c r="A1032" s="52"/>
      <c r="B1032" s="71" t="s">
        <v>5</v>
      </c>
      <c r="C1032" s="62">
        <f>IF($J$1="January",Q1025,IF($J$1="February",Q1026,IF($J$1="March",Q1027,IF($J$1="April",Q1028,IF($J$1="May",Q1029,IF($J$1="June",Q1030,IF($J$1="July",Q1031,IF($J$1="August",Q1032,IF($J$1="August",Q1032,IF($J$1="September",Q1033,IF($J$1="October",Q1034,IF($J$1="November",Q1035,IF($J$1="December",Q1036)))))))))))))</f>
        <v>0</v>
      </c>
      <c r="D1032" s="53"/>
      <c r="E1032" s="53"/>
      <c r="F1032" s="71" t="s">
        <v>24</v>
      </c>
      <c r="G1032" s="132">
        <f>IF($J$1="January",X1025,IF($J$1="February",X1026,IF($J$1="March",X1027,IF($J$1="April",X1028,IF($J$1="May",X1029,IF($J$1="June",X1030,IF($J$1="July",X1031,IF($J$1="August",X1032,IF($J$1="August",X1032,IF($J$1="September",X1033,IF($J$1="October",X1034,IF($J$1="November",X1035,IF($J$1="December",X1036)))))))))))))</f>
        <v>0</v>
      </c>
      <c r="H1032" s="70"/>
      <c r="I1032" s="317" t="s">
        <v>76</v>
      </c>
      <c r="J1032" s="318"/>
      <c r="K1032" s="66">
        <f>G1032</f>
        <v>0</v>
      </c>
      <c r="L1032" s="78"/>
      <c r="M1032" s="53"/>
      <c r="N1032" s="96"/>
      <c r="O1032" s="97" t="s">
        <v>57</v>
      </c>
      <c r="P1032" s="97"/>
      <c r="Q1032" s="97"/>
      <c r="R1032" s="97"/>
      <c r="S1032" s="101"/>
      <c r="T1032" s="97" t="s">
        <v>57</v>
      </c>
      <c r="U1032" s="170" t="str">
        <f>IF($J$1="July","",Y1031)</f>
        <v/>
      </c>
      <c r="V1032" s="99"/>
      <c r="W1032" s="170" t="str">
        <f t="shared" si="193"/>
        <v/>
      </c>
      <c r="X1032" s="99"/>
      <c r="Y1032" s="170" t="str">
        <f t="shared" si="194"/>
        <v/>
      </c>
      <c r="Z1032" s="102"/>
      <c r="AA1032" s="53"/>
    </row>
    <row r="1033" spans="1:27" s="51" customFormat="1" ht="21" customHeight="1" x14ac:dyDescent="0.25">
      <c r="A1033" s="52"/>
      <c r="B1033" s="79" t="s">
        <v>74</v>
      </c>
      <c r="C1033" s="62">
        <f>IF($J$1="January",R1025,IF($J$1="February",R1026,IF($J$1="March",R1027,IF($J$1="April",R1028,IF($J$1="May",R1029,IF($J$1="June",R1030,IF($J$1="July",R1031,IF($J$1="August",R1032,IF($J$1="August",R1032,IF($J$1="September",R1033,IF($J$1="October",R1034,IF($J$1="November",R1035,IF($J$1="December",R1036)))))))))))))</f>
        <v>0</v>
      </c>
      <c r="D1033" s="53"/>
      <c r="E1033" s="53"/>
      <c r="F1033" s="71" t="s">
        <v>73</v>
      </c>
      <c r="G1033" s="66">
        <f>IF($J$1="January",Y1025,IF($J$1="February",Y1026,IF($J$1="March",Y1027,IF($J$1="April",Y1028,IF($J$1="May",Y1029,IF($J$1="June",Y1030,IF($J$1="July",Y1031,IF($J$1="August",Y1032,IF($J$1="August",Y1032,IF($J$1="September",Y1033,IF($J$1="October",Y1034,IF($J$1="November",Y1035,IF($J$1="December",Y1036)))))))))))))</f>
        <v>13000</v>
      </c>
      <c r="H1033" s="53"/>
      <c r="I1033" s="319" t="s">
        <v>69</v>
      </c>
      <c r="J1033" s="320"/>
      <c r="K1033" s="80">
        <f>K1031-K1032</f>
        <v>1576.6129032258063</v>
      </c>
      <c r="L1033" s="81"/>
      <c r="M1033" s="53"/>
      <c r="N1033" s="96"/>
      <c r="O1033" s="97" t="s">
        <v>62</v>
      </c>
      <c r="P1033" s="97"/>
      <c r="Q1033" s="97"/>
      <c r="R1033" s="97" t="str">
        <f t="shared" ref="R1033:R1036" si="195">IF(Q1033="","",R1032-Q1033)</f>
        <v/>
      </c>
      <c r="S1033" s="101"/>
      <c r="T1033" s="97" t="s">
        <v>62</v>
      </c>
      <c r="U1033" s="170" t="str">
        <f>IF($J$1="August","",Y1032)</f>
        <v/>
      </c>
      <c r="V1033" s="99"/>
      <c r="W1033" s="170" t="str">
        <f t="shared" si="193"/>
        <v/>
      </c>
      <c r="X1033" s="99"/>
      <c r="Y1033" s="170" t="str">
        <f t="shared" si="194"/>
        <v/>
      </c>
      <c r="Z1033" s="102"/>
      <c r="AA1033" s="53"/>
    </row>
    <row r="1034" spans="1:27" s="51" customFormat="1" ht="21" customHeight="1" x14ac:dyDescent="0.25">
      <c r="A1034" s="52"/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69"/>
      <c r="M1034" s="53"/>
      <c r="N1034" s="96"/>
      <c r="O1034" s="97" t="s">
        <v>58</v>
      </c>
      <c r="P1034" s="97"/>
      <c r="Q1034" s="97"/>
      <c r="R1034" s="97" t="str">
        <f t="shared" si="195"/>
        <v/>
      </c>
      <c r="S1034" s="101"/>
      <c r="T1034" s="97" t="s">
        <v>58</v>
      </c>
      <c r="U1034" s="170" t="str">
        <f>IF($J$1="September","",Y1033)</f>
        <v/>
      </c>
      <c r="V1034" s="99"/>
      <c r="W1034" s="170" t="str">
        <f t="shared" si="193"/>
        <v/>
      </c>
      <c r="X1034" s="99"/>
      <c r="Y1034" s="170" t="str">
        <f t="shared" si="194"/>
        <v/>
      </c>
      <c r="Z1034" s="102"/>
      <c r="AA1034" s="53"/>
    </row>
    <row r="1035" spans="1:27" s="51" customFormat="1" ht="21" customHeight="1" x14ac:dyDescent="0.25">
      <c r="A1035" s="52"/>
      <c r="B1035" s="308" t="s">
        <v>104</v>
      </c>
      <c r="C1035" s="308"/>
      <c r="D1035" s="308"/>
      <c r="E1035" s="308"/>
      <c r="F1035" s="308"/>
      <c r="G1035" s="308"/>
      <c r="H1035" s="308"/>
      <c r="I1035" s="308"/>
      <c r="J1035" s="308"/>
      <c r="K1035" s="308"/>
      <c r="L1035" s="69"/>
      <c r="M1035" s="53"/>
      <c r="N1035" s="96"/>
      <c r="O1035" s="97" t="s">
        <v>63</v>
      </c>
      <c r="P1035" s="97"/>
      <c r="Q1035" s="97"/>
      <c r="R1035" s="97" t="str">
        <f t="shared" si="195"/>
        <v/>
      </c>
      <c r="S1035" s="101"/>
      <c r="T1035" s="97" t="s">
        <v>63</v>
      </c>
      <c r="U1035" s="170" t="str">
        <f>IF($J$1="October","",Y1034)</f>
        <v/>
      </c>
      <c r="V1035" s="99"/>
      <c r="W1035" s="170" t="str">
        <f t="shared" si="193"/>
        <v/>
      </c>
      <c r="X1035" s="99"/>
      <c r="Y1035" s="170" t="str">
        <f t="shared" si="194"/>
        <v/>
      </c>
      <c r="Z1035" s="102"/>
      <c r="AA1035" s="53"/>
    </row>
    <row r="1036" spans="1:27" s="51" customFormat="1" ht="21" customHeight="1" x14ac:dyDescent="0.25">
      <c r="A1036" s="52"/>
      <c r="B1036" s="308"/>
      <c r="C1036" s="308"/>
      <c r="D1036" s="308"/>
      <c r="E1036" s="308"/>
      <c r="F1036" s="308"/>
      <c r="G1036" s="308"/>
      <c r="H1036" s="308"/>
      <c r="I1036" s="308"/>
      <c r="J1036" s="308"/>
      <c r="K1036" s="308"/>
      <c r="L1036" s="69"/>
      <c r="M1036" s="53"/>
      <c r="N1036" s="96"/>
      <c r="O1036" s="97" t="s">
        <v>64</v>
      </c>
      <c r="P1036" s="97"/>
      <c r="Q1036" s="97"/>
      <c r="R1036" s="97" t="str">
        <f t="shared" si="195"/>
        <v/>
      </c>
      <c r="S1036" s="101"/>
      <c r="T1036" s="97" t="s">
        <v>64</v>
      </c>
      <c r="U1036" s="170" t="str">
        <f>IF($J$1="November","",Y1035)</f>
        <v/>
      </c>
      <c r="V1036" s="99"/>
      <c r="W1036" s="170" t="str">
        <f t="shared" si="193"/>
        <v/>
      </c>
      <c r="X1036" s="99"/>
      <c r="Y1036" s="170" t="str">
        <f t="shared" si="194"/>
        <v/>
      </c>
      <c r="Z1036" s="102"/>
      <c r="AA1036" s="53"/>
    </row>
    <row r="1037" spans="1:27" s="51" customFormat="1" ht="21" customHeight="1" thickBot="1" x14ac:dyDescent="0.3">
      <c r="A1037" s="82"/>
      <c r="B1037" s="83"/>
      <c r="C1037" s="83"/>
      <c r="D1037" s="83"/>
      <c r="E1037" s="83"/>
      <c r="F1037" s="83"/>
      <c r="G1037" s="83"/>
      <c r="H1037" s="83"/>
      <c r="I1037" s="83"/>
      <c r="J1037" s="83"/>
      <c r="K1037" s="83"/>
      <c r="L1037" s="84"/>
      <c r="N1037" s="103"/>
      <c r="O1037" s="104"/>
      <c r="P1037" s="104"/>
      <c r="Q1037" s="104"/>
      <c r="R1037" s="104"/>
      <c r="S1037" s="104"/>
      <c r="T1037" s="104"/>
      <c r="U1037" s="104"/>
      <c r="V1037" s="104"/>
      <c r="W1037" s="104"/>
      <c r="X1037" s="104"/>
      <c r="Y1037" s="104"/>
      <c r="Z1037" s="105"/>
    </row>
    <row r="1038" spans="1:27" s="51" customFormat="1" ht="21" hidden="1" customHeight="1" x14ac:dyDescent="0.25">
      <c r="A1038" s="321" t="s">
        <v>46</v>
      </c>
      <c r="B1038" s="322"/>
      <c r="C1038" s="322"/>
      <c r="D1038" s="322"/>
      <c r="E1038" s="322"/>
      <c r="F1038" s="322"/>
      <c r="G1038" s="322"/>
      <c r="H1038" s="322"/>
      <c r="I1038" s="322"/>
      <c r="J1038" s="322"/>
      <c r="K1038" s="322"/>
      <c r="L1038" s="323"/>
      <c r="M1038" s="50"/>
      <c r="N1038" s="89"/>
      <c r="O1038" s="309" t="s">
        <v>48</v>
      </c>
      <c r="P1038" s="310"/>
      <c r="Q1038" s="310"/>
      <c r="R1038" s="311"/>
      <c r="S1038" s="90"/>
      <c r="T1038" s="309" t="s">
        <v>49</v>
      </c>
      <c r="U1038" s="310"/>
      <c r="V1038" s="310"/>
      <c r="W1038" s="310"/>
      <c r="X1038" s="310"/>
      <c r="Y1038" s="311"/>
      <c r="Z1038" s="91"/>
      <c r="AA1038" s="50"/>
    </row>
    <row r="1039" spans="1:27" s="51" customFormat="1" ht="21" hidden="1" customHeight="1" x14ac:dyDescent="0.25">
      <c r="A1039" s="52"/>
      <c r="B1039" s="53"/>
      <c r="C1039" s="312" t="s">
        <v>102</v>
      </c>
      <c r="D1039" s="312"/>
      <c r="E1039" s="312"/>
      <c r="F1039" s="312"/>
      <c r="G1039" s="54" t="str">
        <f>$J$1</f>
        <v>March</v>
      </c>
      <c r="H1039" s="313">
        <f>$K$1</f>
        <v>2020</v>
      </c>
      <c r="I1039" s="313"/>
      <c r="J1039" s="53"/>
      <c r="K1039" s="55"/>
      <c r="L1039" s="56"/>
      <c r="M1039" s="55"/>
      <c r="N1039" s="92"/>
      <c r="O1039" s="93" t="s">
        <v>59</v>
      </c>
      <c r="P1039" s="93" t="s">
        <v>6</v>
      </c>
      <c r="Q1039" s="93" t="s">
        <v>5</v>
      </c>
      <c r="R1039" s="93" t="s">
        <v>60</v>
      </c>
      <c r="S1039" s="94"/>
      <c r="T1039" s="93" t="s">
        <v>59</v>
      </c>
      <c r="U1039" s="93" t="s">
        <v>61</v>
      </c>
      <c r="V1039" s="93" t="s">
        <v>23</v>
      </c>
      <c r="W1039" s="93" t="s">
        <v>22</v>
      </c>
      <c r="X1039" s="93" t="s">
        <v>24</v>
      </c>
      <c r="Y1039" s="93" t="s">
        <v>65</v>
      </c>
      <c r="Z1039" s="95"/>
      <c r="AA1039" s="55"/>
    </row>
    <row r="1040" spans="1:27" s="51" customFormat="1" ht="21" hidden="1" customHeight="1" x14ac:dyDescent="0.25">
      <c r="A1040" s="52"/>
      <c r="B1040" s="53"/>
      <c r="C1040" s="53"/>
      <c r="D1040" s="58"/>
      <c r="E1040" s="58"/>
      <c r="F1040" s="58"/>
      <c r="G1040" s="58"/>
      <c r="H1040" s="58"/>
      <c r="I1040" s="53"/>
      <c r="J1040" s="59" t="s">
        <v>1</v>
      </c>
      <c r="K1040" s="60"/>
      <c r="L1040" s="61"/>
      <c r="M1040" s="53"/>
      <c r="N1040" s="96"/>
      <c r="O1040" s="97" t="s">
        <v>51</v>
      </c>
      <c r="P1040" s="97"/>
      <c r="Q1040" s="97"/>
      <c r="R1040" s="97"/>
      <c r="S1040" s="98"/>
      <c r="T1040" s="97" t="s">
        <v>51</v>
      </c>
      <c r="U1040" s="99"/>
      <c r="V1040" s="99"/>
      <c r="W1040" s="99">
        <f>V1040+U1040</f>
        <v>0</v>
      </c>
      <c r="X1040" s="99"/>
      <c r="Y1040" s="99">
        <f>W1040-X1040</f>
        <v>0</v>
      </c>
      <c r="Z1040" s="95"/>
      <c r="AA1040" s="53"/>
    </row>
    <row r="1041" spans="1:27" s="51" customFormat="1" ht="21" hidden="1" customHeight="1" x14ac:dyDescent="0.25">
      <c r="A1041" s="52"/>
      <c r="B1041" s="53" t="s">
        <v>0</v>
      </c>
      <c r="C1041" s="63"/>
      <c r="D1041" s="53"/>
      <c r="E1041" s="53"/>
      <c r="F1041" s="53"/>
      <c r="G1041" s="53"/>
      <c r="H1041" s="64"/>
      <c r="I1041" s="58"/>
      <c r="J1041" s="53"/>
      <c r="K1041" s="53"/>
      <c r="L1041" s="65"/>
      <c r="M1041" s="50"/>
      <c r="N1041" s="100"/>
      <c r="O1041" s="97" t="s">
        <v>77</v>
      </c>
      <c r="P1041" s="97"/>
      <c r="Q1041" s="97"/>
      <c r="R1041" s="97" t="str">
        <f>IF(Q1041="","",R1040-Q1041)</f>
        <v/>
      </c>
      <c r="S1041" s="101"/>
      <c r="T1041" s="97" t="s">
        <v>77</v>
      </c>
      <c r="U1041" s="170">
        <f>Y1040</f>
        <v>0</v>
      </c>
      <c r="V1041" s="99"/>
      <c r="W1041" s="170">
        <f>IF(U1041="","",U1041+V1041)</f>
        <v>0</v>
      </c>
      <c r="X1041" s="99"/>
      <c r="Y1041" s="170">
        <f>IF(W1041="","",W1041-X1041)</f>
        <v>0</v>
      </c>
      <c r="Z1041" s="102"/>
      <c r="AA1041" s="50"/>
    </row>
    <row r="1042" spans="1:27" s="51" customFormat="1" ht="21" hidden="1" customHeight="1" x14ac:dyDescent="0.25">
      <c r="A1042" s="52"/>
      <c r="B1042" s="67" t="s">
        <v>47</v>
      </c>
      <c r="C1042" s="68"/>
      <c r="D1042" s="53"/>
      <c r="E1042" s="53"/>
      <c r="F1042" s="314" t="s">
        <v>49</v>
      </c>
      <c r="G1042" s="314"/>
      <c r="H1042" s="53"/>
      <c r="I1042" s="314" t="s">
        <v>50</v>
      </c>
      <c r="J1042" s="314"/>
      <c r="K1042" s="314"/>
      <c r="L1042" s="69"/>
      <c r="M1042" s="53"/>
      <c r="N1042" s="96"/>
      <c r="O1042" s="97" t="s">
        <v>52</v>
      </c>
      <c r="P1042" s="97"/>
      <c r="Q1042" s="97"/>
      <c r="R1042" s="97" t="str">
        <f t="shared" ref="R1042:R1051" si="196">IF(Q1042="","",R1041-Q1042)</f>
        <v/>
      </c>
      <c r="S1042" s="101"/>
      <c r="T1042" s="97" t="s">
        <v>52</v>
      </c>
      <c r="U1042" s="170">
        <f>IF($J$1="April",Y1041,Y1041)</f>
        <v>0</v>
      </c>
      <c r="V1042" s="99"/>
      <c r="W1042" s="170">
        <f t="shared" ref="W1042:W1051" si="197">IF(U1042="","",U1042+V1042)</f>
        <v>0</v>
      </c>
      <c r="X1042" s="99"/>
      <c r="Y1042" s="170">
        <f t="shared" ref="Y1042:Y1051" si="198">IF(W1042="","",W1042-X1042)</f>
        <v>0</v>
      </c>
      <c r="Z1042" s="102"/>
      <c r="AA1042" s="53"/>
    </row>
    <row r="1043" spans="1:27" s="51" customFormat="1" ht="21" hidden="1" customHeight="1" x14ac:dyDescent="0.25">
      <c r="A1043" s="52"/>
      <c r="B1043" s="53"/>
      <c r="C1043" s="53"/>
      <c r="D1043" s="53"/>
      <c r="E1043" s="53"/>
      <c r="F1043" s="53"/>
      <c r="G1043" s="53"/>
      <c r="H1043" s="70"/>
      <c r="L1043" s="57"/>
      <c r="M1043" s="53"/>
      <c r="N1043" s="96"/>
      <c r="O1043" s="97" t="s">
        <v>53</v>
      </c>
      <c r="P1043" s="97"/>
      <c r="Q1043" s="97"/>
      <c r="R1043" s="97" t="str">
        <f t="shared" si="196"/>
        <v/>
      </c>
      <c r="S1043" s="101"/>
      <c r="T1043" s="97" t="s">
        <v>53</v>
      </c>
      <c r="U1043" s="170">
        <f>IF($J$1="April",Y1042,Y1042)</f>
        <v>0</v>
      </c>
      <c r="V1043" s="99"/>
      <c r="W1043" s="170">
        <f t="shared" si="197"/>
        <v>0</v>
      </c>
      <c r="X1043" s="99"/>
      <c r="Y1043" s="170">
        <f t="shared" si="198"/>
        <v>0</v>
      </c>
      <c r="Z1043" s="102"/>
      <c r="AA1043" s="53"/>
    </row>
    <row r="1044" spans="1:27" s="51" customFormat="1" ht="21" hidden="1" customHeight="1" x14ac:dyDescent="0.25">
      <c r="A1044" s="52"/>
      <c r="B1044" s="315" t="s">
        <v>48</v>
      </c>
      <c r="C1044" s="316"/>
      <c r="D1044" s="53"/>
      <c r="E1044" s="53"/>
      <c r="F1044" s="71" t="s">
        <v>70</v>
      </c>
      <c r="G1044" s="66">
        <f>IF($J$1="January",U1040,IF($J$1="February",U1041,IF($J$1="March",U1042,IF($J$1="April",U1043,IF($J$1="May",U1044,IF($J$1="June",U1045,IF($J$1="July",U1046,IF($J$1="August",U1047,IF($J$1="August",U1047,IF($J$1="September",U1048,IF($J$1="October",U1049,IF($J$1="November",U1050,IF($J$1="December",U1051)))))))))))))</f>
        <v>0</v>
      </c>
      <c r="H1044" s="70"/>
      <c r="I1044" s="72"/>
      <c r="J1044" s="73" t="s">
        <v>67</v>
      </c>
      <c r="K1044" s="74">
        <f>K1040/$K$2*I1044</f>
        <v>0</v>
      </c>
      <c r="L1044" s="75"/>
      <c r="M1044" s="53"/>
      <c r="N1044" s="96"/>
      <c r="O1044" s="97" t="s">
        <v>54</v>
      </c>
      <c r="P1044" s="97"/>
      <c r="Q1044" s="97"/>
      <c r="R1044" s="97" t="str">
        <f t="shared" si="196"/>
        <v/>
      </c>
      <c r="S1044" s="101"/>
      <c r="T1044" s="97" t="s">
        <v>54</v>
      </c>
      <c r="U1044" s="170">
        <f>IF($J$1="May",Y1043,Y1043)</f>
        <v>0</v>
      </c>
      <c r="V1044" s="99"/>
      <c r="W1044" s="170">
        <f t="shared" si="197"/>
        <v>0</v>
      </c>
      <c r="X1044" s="99"/>
      <c r="Y1044" s="170">
        <f t="shared" si="198"/>
        <v>0</v>
      </c>
      <c r="Z1044" s="102"/>
      <c r="AA1044" s="53"/>
    </row>
    <row r="1045" spans="1:27" s="51" customFormat="1" ht="21" hidden="1" customHeight="1" x14ac:dyDescent="0.25">
      <c r="A1045" s="52"/>
      <c r="B1045" s="62"/>
      <c r="C1045" s="62"/>
      <c r="D1045" s="53"/>
      <c r="E1045" s="53"/>
      <c r="F1045" s="71" t="s">
        <v>23</v>
      </c>
      <c r="G1045" s="66">
        <f>IF($J$1="January",V1040,IF($J$1="February",V1041,IF($J$1="March",V1042,IF($J$1="April",V1043,IF($J$1="May",V1044,IF($J$1="June",V1045,IF($J$1="July",V1046,IF($J$1="August",V1047,IF($J$1="August",V1047,IF($J$1="September",V1048,IF($J$1="October",V1049,IF($J$1="November",V1050,IF($J$1="December",V1051)))))))))))))</f>
        <v>0</v>
      </c>
      <c r="H1045" s="70"/>
      <c r="I1045" s="115"/>
      <c r="J1045" s="73" t="s">
        <v>68</v>
      </c>
      <c r="K1045" s="76">
        <f>K1040/$K$2/8*I1045</f>
        <v>0</v>
      </c>
      <c r="L1045" s="77"/>
      <c r="M1045" s="53"/>
      <c r="N1045" s="96"/>
      <c r="O1045" s="97" t="s">
        <v>55</v>
      </c>
      <c r="P1045" s="97"/>
      <c r="Q1045" s="97"/>
      <c r="R1045" s="97" t="str">
        <f t="shared" si="196"/>
        <v/>
      </c>
      <c r="S1045" s="101"/>
      <c r="T1045" s="97" t="s">
        <v>55</v>
      </c>
      <c r="U1045" s="170">
        <f>IF($J$1="May",Y1044,Y1044)</f>
        <v>0</v>
      </c>
      <c r="V1045" s="99"/>
      <c r="W1045" s="170">
        <f t="shared" si="197"/>
        <v>0</v>
      </c>
      <c r="X1045" s="99"/>
      <c r="Y1045" s="170">
        <f t="shared" si="198"/>
        <v>0</v>
      </c>
      <c r="Z1045" s="102"/>
      <c r="AA1045" s="53"/>
    </row>
    <row r="1046" spans="1:27" s="51" customFormat="1" ht="21" hidden="1" customHeight="1" x14ac:dyDescent="0.25">
      <c r="A1046" s="52"/>
      <c r="B1046" s="71" t="s">
        <v>6</v>
      </c>
      <c r="C1046" s="62">
        <f>IF($J$1="January",P1040,IF($J$1="February",P1041,IF($J$1="March",P1042,IF($J$1="April",P1043,IF($J$1="May",P1044,IF($J$1="June",P1045,IF($J$1="July",P1046,IF($J$1="August",P1047,IF($J$1="August",P1047,IF($J$1="September",P1048,IF($J$1="October",P1049,IF($J$1="November",P1050,IF($J$1="December",P1051)))))))))))))</f>
        <v>0</v>
      </c>
      <c r="D1046" s="53"/>
      <c r="E1046" s="53"/>
      <c r="F1046" s="71" t="s">
        <v>71</v>
      </c>
      <c r="G1046" s="66">
        <f>IF($J$1="January",W1040,IF($J$1="February",W1041,IF($J$1="March",W1042,IF($J$1="April",W1043,IF($J$1="May",W1044,IF($J$1="June",W1045,IF($J$1="July",W1046,IF($J$1="August",W1047,IF($J$1="August",W1047,IF($J$1="September",W1048,IF($J$1="October",W1049,IF($J$1="November",W1050,IF($J$1="December",W1051)))))))))))))</f>
        <v>0</v>
      </c>
      <c r="H1046" s="70"/>
      <c r="I1046" s="317" t="s">
        <v>75</v>
      </c>
      <c r="J1046" s="318"/>
      <c r="K1046" s="76">
        <f>K1044+K1045</f>
        <v>0</v>
      </c>
      <c r="L1046" s="77"/>
      <c r="M1046" s="53"/>
      <c r="N1046" s="96"/>
      <c r="O1046" s="97" t="s">
        <v>56</v>
      </c>
      <c r="P1046" s="97"/>
      <c r="Q1046" s="97"/>
      <c r="R1046" s="97" t="str">
        <f t="shared" si="196"/>
        <v/>
      </c>
      <c r="S1046" s="101"/>
      <c r="T1046" s="97" t="s">
        <v>56</v>
      </c>
      <c r="U1046" s="170" t="str">
        <f>IF($J$1="July",Y1045,"")</f>
        <v/>
      </c>
      <c r="V1046" s="99"/>
      <c r="W1046" s="170" t="str">
        <f t="shared" si="197"/>
        <v/>
      </c>
      <c r="X1046" s="99"/>
      <c r="Y1046" s="170" t="str">
        <f t="shared" si="198"/>
        <v/>
      </c>
      <c r="Z1046" s="102"/>
      <c r="AA1046" s="53"/>
    </row>
    <row r="1047" spans="1:27" s="51" customFormat="1" ht="21" hidden="1" customHeight="1" x14ac:dyDescent="0.25">
      <c r="A1047" s="52"/>
      <c r="B1047" s="71" t="s">
        <v>5</v>
      </c>
      <c r="C1047" s="62">
        <f>IF($J$1="January",Q1040,IF($J$1="February",Q1041,IF($J$1="March",Q1042,IF($J$1="April",Q1043,IF($J$1="May",Q1044,IF($J$1="June",Q1045,IF($J$1="July",Q1046,IF($J$1="August",Q1047,IF($J$1="August",Q1047,IF($J$1="September",Q1048,IF($J$1="October",Q1049,IF($J$1="November",Q1050,IF($J$1="December",Q1051)))))))))))))</f>
        <v>0</v>
      </c>
      <c r="D1047" s="53"/>
      <c r="E1047" s="53"/>
      <c r="F1047" s="71" t="s">
        <v>24</v>
      </c>
      <c r="G1047" s="66">
        <f>IF($J$1="January",X1040,IF($J$1="February",X1041,IF($J$1="March",X1042,IF($J$1="April",X1043,IF($J$1="May",X1044,IF($J$1="June",X1045,IF($J$1="July",X1046,IF($J$1="August",X1047,IF($J$1="August",X1047,IF($J$1="September",X1048,IF($J$1="October",X1049,IF($J$1="November",X1050,IF($J$1="December",X1051)))))))))))))</f>
        <v>0</v>
      </c>
      <c r="H1047" s="70"/>
      <c r="I1047" s="317" t="s">
        <v>76</v>
      </c>
      <c r="J1047" s="318"/>
      <c r="K1047" s="66">
        <f>G1047</f>
        <v>0</v>
      </c>
      <c r="L1047" s="78"/>
      <c r="M1047" s="53"/>
      <c r="N1047" s="96"/>
      <c r="O1047" s="97" t="s">
        <v>57</v>
      </c>
      <c r="P1047" s="97"/>
      <c r="Q1047" s="97"/>
      <c r="R1047" s="97" t="str">
        <f t="shared" si="196"/>
        <v/>
      </c>
      <c r="S1047" s="101"/>
      <c r="T1047" s="97" t="s">
        <v>57</v>
      </c>
      <c r="U1047" s="170" t="str">
        <f>IF($J$1="August",Y1046,"")</f>
        <v/>
      </c>
      <c r="V1047" s="99"/>
      <c r="W1047" s="170" t="str">
        <f t="shared" si="197"/>
        <v/>
      </c>
      <c r="X1047" s="99"/>
      <c r="Y1047" s="170" t="str">
        <f t="shared" si="198"/>
        <v/>
      </c>
      <c r="Z1047" s="102"/>
      <c r="AA1047" s="53"/>
    </row>
    <row r="1048" spans="1:27" s="51" customFormat="1" ht="21" hidden="1" customHeight="1" x14ac:dyDescent="0.25">
      <c r="A1048" s="52"/>
      <c r="B1048" s="79" t="s">
        <v>74</v>
      </c>
      <c r="C1048" s="62" t="str">
        <f>IF($J$1="January",R1040,IF($J$1="February",R1041,IF($J$1="March",R1042,IF($J$1="April",R1043,IF($J$1="May",R1044,IF($J$1="June",R1045,IF($J$1="July",R1046,IF($J$1="August",R1047,IF($J$1="August",R1047,IF($J$1="September",R1048,IF($J$1="October",R1049,IF($J$1="November",R1050,IF($J$1="December",R1051)))))))))))))</f>
        <v/>
      </c>
      <c r="D1048" s="53"/>
      <c r="E1048" s="53"/>
      <c r="F1048" s="71" t="s">
        <v>73</v>
      </c>
      <c r="G1048" s="66">
        <f>IF($J$1="January",Y1040,IF($J$1="February",Y1041,IF($J$1="March",Y1042,IF($J$1="April",Y1043,IF($J$1="May",Y1044,IF($J$1="June",Y1045,IF($J$1="July",Y1046,IF($J$1="August",Y1047,IF($J$1="August",Y1047,IF($J$1="September",Y1048,IF($J$1="October",Y1049,IF($J$1="November",Y1050,IF($J$1="December",Y1051)))))))))))))</f>
        <v>0</v>
      </c>
      <c r="H1048" s="53"/>
      <c r="I1048" s="319" t="s">
        <v>69</v>
      </c>
      <c r="J1048" s="320"/>
      <c r="K1048" s="80">
        <f>K1046-K1047</f>
        <v>0</v>
      </c>
      <c r="L1048" s="81"/>
      <c r="M1048" s="53"/>
      <c r="N1048" s="96"/>
      <c r="O1048" s="97" t="s">
        <v>62</v>
      </c>
      <c r="P1048" s="97"/>
      <c r="Q1048" s="97"/>
      <c r="R1048" s="97" t="str">
        <f t="shared" si="196"/>
        <v/>
      </c>
      <c r="S1048" s="101"/>
      <c r="T1048" s="97" t="s">
        <v>62</v>
      </c>
      <c r="U1048" s="170" t="str">
        <f>IF($J$1="Sept",Y1047,"")</f>
        <v/>
      </c>
      <c r="V1048" s="99"/>
      <c r="W1048" s="170" t="str">
        <f t="shared" si="197"/>
        <v/>
      </c>
      <c r="X1048" s="99"/>
      <c r="Y1048" s="170" t="str">
        <f t="shared" si="198"/>
        <v/>
      </c>
      <c r="Z1048" s="102"/>
      <c r="AA1048" s="53"/>
    </row>
    <row r="1049" spans="1:27" s="51" customFormat="1" ht="21" hidden="1" customHeight="1" x14ac:dyDescent="0.25">
      <c r="A1049" s="52"/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69"/>
      <c r="M1049" s="53"/>
      <c r="N1049" s="96"/>
      <c r="O1049" s="97" t="s">
        <v>58</v>
      </c>
      <c r="P1049" s="97"/>
      <c r="Q1049" s="97"/>
      <c r="R1049" s="97" t="str">
        <f t="shared" si="196"/>
        <v/>
      </c>
      <c r="S1049" s="101"/>
      <c r="T1049" s="97" t="s">
        <v>58</v>
      </c>
      <c r="U1049" s="170" t="str">
        <f>IF($J$1="October",Y1048,"")</f>
        <v/>
      </c>
      <c r="V1049" s="99"/>
      <c r="W1049" s="170" t="str">
        <f t="shared" si="197"/>
        <v/>
      </c>
      <c r="X1049" s="99"/>
      <c r="Y1049" s="170" t="str">
        <f t="shared" si="198"/>
        <v/>
      </c>
      <c r="Z1049" s="102"/>
      <c r="AA1049" s="53"/>
    </row>
    <row r="1050" spans="1:27" s="51" customFormat="1" ht="21" hidden="1" customHeight="1" x14ac:dyDescent="0.25">
      <c r="A1050" s="52"/>
      <c r="B1050" s="308" t="s">
        <v>104</v>
      </c>
      <c r="C1050" s="308"/>
      <c r="D1050" s="308"/>
      <c r="E1050" s="308"/>
      <c r="F1050" s="308"/>
      <c r="G1050" s="308"/>
      <c r="H1050" s="308"/>
      <c r="I1050" s="308"/>
      <c r="J1050" s="308"/>
      <c r="K1050" s="308"/>
      <c r="L1050" s="69"/>
      <c r="M1050" s="53"/>
      <c r="N1050" s="96"/>
      <c r="O1050" s="97" t="s">
        <v>63</v>
      </c>
      <c r="P1050" s="97"/>
      <c r="Q1050" s="97"/>
      <c r="R1050" s="97" t="str">
        <f t="shared" si="196"/>
        <v/>
      </c>
      <c r="S1050" s="101"/>
      <c r="T1050" s="97" t="s">
        <v>63</v>
      </c>
      <c r="U1050" s="170" t="str">
        <f>IF($J$1="November",Y1049,"")</f>
        <v/>
      </c>
      <c r="V1050" s="99"/>
      <c r="W1050" s="170" t="str">
        <f t="shared" si="197"/>
        <v/>
      </c>
      <c r="X1050" s="99"/>
      <c r="Y1050" s="170" t="str">
        <f t="shared" si="198"/>
        <v/>
      </c>
      <c r="Z1050" s="102"/>
      <c r="AA1050" s="53"/>
    </row>
    <row r="1051" spans="1:27" s="51" customFormat="1" ht="21" hidden="1" customHeight="1" x14ac:dyDescent="0.25">
      <c r="A1051" s="52"/>
      <c r="B1051" s="308"/>
      <c r="C1051" s="308"/>
      <c r="D1051" s="308"/>
      <c r="E1051" s="308"/>
      <c r="F1051" s="308"/>
      <c r="G1051" s="308"/>
      <c r="H1051" s="308"/>
      <c r="I1051" s="308"/>
      <c r="J1051" s="308"/>
      <c r="K1051" s="308"/>
      <c r="L1051" s="69"/>
      <c r="M1051" s="53"/>
      <c r="N1051" s="96"/>
      <c r="O1051" s="97" t="s">
        <v>64</v>
      </c>
      <c r="P1051" s="97"/>
      <c r="Q1051" s="97"/>
      <c r="R1051" s="97" t="str">
        <f t="shared" si="196"/>
        <v/>
      </c>
      <c r="S1051" s="101"/>
      <c r="T1051" s="97" t="s">
        <v>64</v>
      </c>
      <c r="U1051" s="170" t="str">
        <f>IF($J$1="Dec",Y1050,"")</f>
        <v/>
      </c>
      <c r="V1051" s="99"/>
      <c r="W1051" s="170" t="str">
        <f t="shared" si="197"/>
        <v/>
      </c>
      <c r="X1051" s="99"/>
      <c r="Y1051" s="170" t="str">
        <f t="shared" si="198"/>
        <v/>
      </c>
      <c r="Z1051" s="102"/>
      <c r="AA1051" s="53"/>
    </row>
    <row r="1052" spans="1:27" s="51" customFormat="1" ht="21" hidden="1" customHeight="1" thickBot="1" x14ac:dyDescent="0.3">
      <c r="A1052" s="82"/>
      <c r="B1052" s="83"/>
      <c r="C1052" s="83"/>
      <c r="D1052" s="83"/>
      <c r="E1052" s="83"/>
      <c r="F1052" s="83"/>
      <c r="G1052" s="83"/>
      <c r="H1052" s="83"/>
      <c r="I1052" s="83"/>
      <c r="J1052" s="83"/>
      <c r="K1052" s="83"/>
      <c r="L1052" s="84"/>
      <c r="N1052" s="103"/>
      <c r="O1052" s="104"/>
      <c r="P1052" s="104"/>
      <c r="Q1052" s="104"/>
      <c r="R1052" s="104"/>
      <c r="S1052" s="104"/>
      <c r="T1052" s="104"/>
      <c r="U1052" s="104"/>
      <c r="V1052" s="104"/>
      <c r="W1052" s="104"/>
      <c r="X1052" s="104"/>
      <c r="Y1052" s="104"/>
      <c r="Z1052" s="105"/>
    </row>
    <row r="1053" spans="1:27" s="53" customFormat="1" ht="21" hidden="1" customHeight="1" thickBot="1" x14ac:dyDescent="0.3">
      <c r="N1053" s="101"/>
      <c r="O1053" s="101"/>
      <c r="P1053" s="101"/>
      <c r="Q1053" s="101"/>
      <c r="R1053" s="101"/>
      <c r="S1053" s="101"/>
      <c r="T1053" s="101"/>
      <c r="U1053" s="101"/>
      <c r="V1053" s="101"/>
      <c r="W1053" s="101"/>
      <c r="X1053" s="101"/>
      <c r="Y1053" s="101"/>
      <c r="Z1053" s="101"/>
    </row>
    <row r="1054" spans="1:27" s="51" customFormat="1" ht="21" hidden="1" customHeight="1" x14ac:dyDescent="0.25">
      <c r="A1054" s="348" t="s">
        <v>46</v>
      </c>
      <c r="B1054" s="349"/>
      <c r="C1054" s="349"/>
      <c r="D1054" s="349"/>
      <c r="E1054" s="349"/>
      <c r="F1054" s="349"/>
      <c r="G1054" s="349"/>
      <c r="H1054" s="349"/>
      <c r="I1054" s="349"/>
      <c r="J1054" s="349"/>
      <c r="K1054" s="349"/>
      <c r="L1054" s="350"/>
      <c r="M1054" s="50"/>
      <c r="N1054" s="89"/>
      <c r="O1054" s="309" t="s">
        <v>48</v>
      </c>
      <c r="P1054" s="310"/>
      <c r="Q1054" s="310"/>
      <c r="R1054" s="311"/>
      <c r="S1054" s="90"/>
      <c r="T1054" s="309" t="s">
        <v>49</v>
      </c>
      <c r="U1054" s="310"/>
      <c r="V1054" s="310"/>
      <c r="W1054" s="310"/>
      <c r="X1054" s="310"/>
      <c r="Y1054" s="311"/>
      <c r="Z1054" s="91"/>
      <c r="AA1054" s="50"/>
    </row>
    <row r="1055" spans="1:27" s="51" customFormat="1" ht="21" hidden="1" customHeight="1" x14ac:dyDescent="0.25">
      <c r="A1055" s="52"/>
      <c r="B1055" s="53"/>
      <c r="C1055" s="312" t="s">
        <v>102</v>
      </c>
      <c r="D1055" s="312"/>
      <c r="E1055" s="312"/>
      <c r="F1055" s="312"/>
      <c r="G1055" s="54" t="str">
        <f>$J$1</f>
        <v>March</v>
      </c>
      <c r="H1055" s="313">
        <f>$K$1</f>
        <v>2020</v>
      </c>
      <c r="I1055" s="313"/>
      <c r="J1055" s="53"/>
      <c r="K1055" s="55"/>
      <c r="L1055" s="56"/>
      <c r="M1055" s="55"/>
      <c r="N1055" s="92"/>
      <c r="O1055" s="93" t="s">
        <v>59</v>
      </c>
      <c r="P1055" s="93" t="s">
        <v>6</v>
      </c>
      <c r="Q1055" s="93" t="s">
        <v>5</v>
      </c>
      <c r="R1055" s="93" t="s">
        <v>60</v>
      </c>
      <c r="S1055" s="94"/>
      <c r="T1055" s="93" t="s">
        <v>59</v>
      </c>
      <c r="U1055" s="93" t="s">
        <v>61</v>
      </c>
      <c r="V1055" s="93" t="s">
        <v>23</v>
      </c>
      <c r="W1055" s="93" t="s">
        <v>22</v>
      </c>
      <c r="X1055" s="93" t="s">
        <v>24</v>
      </c>
      <c r="Y1055" s="93" t="s">
        <v>65</v>
      </c>
      <c r="Z1055" s="95"/>
      <c r="AA1055" s="55"/>
    </row>
    <row r="1056" spans="1:27" s="51" customFormat="1" ht="21" hidden="1" customHeight="1" x14ac:dyDescent="0.25">
      <c r="A1056" s="52"/>
      <c r="B1056" s="53"/>
      <c r="C1056" s="53"/>
      <c r="D1056" s="58"/>
      <c r="E1056" s="58"/>
      <c r="F1056" s="58"/>
      <c r="G1056" s="58"/>
      <c r="H1056" s="58"/>
      <c r="I1056" s="53"/>
      <c r="J1056" s="59" t="s">
        <v>1</v>
      </c>
      <c r="K1056" s="60">
        <v>800</v>
      </c>
      <c r="L1056" s="61"/>
      <c r="M1056" s="53"/>
      <c r="N1056" s="96"/>
      <c r="O1056" s="97" t="s">
        <v>51</v>
      </c>
      <c r="P1056" s="97"/>
      <c r="Q1056" s="97"/>
      <c r="R1056" s="97">
        <v>0</v>
      </c>
      <c r="S1056" s="98"/>
      <c r="T1056" s="97" t="s">
        <v>51</v>
      </c>
      <c r="U1056" s="99"/>
      <c r="V1056" s="99"/>
      <c r="W1056" s="99">
        <f>V1056+U1056</f>
        <v>0</v>
      </c>
      <c r="X1056" s="99"/>
      <c r="Y1056" s="99">
        <f>W1056-X1056</f>
        <v>0</v>
      </c>
      <c r="Z1056" s="95"/>
      <c r="AA1056" s="53"/>
    </row>
    <row r="1057" spans="1:27" s="51" customFormat="1" ht="21" hidden="1" customHeight="1" x14ac:dyDescent="0.25">
      <c r="A1057" s="52"/>
      <c r="B1057" s="53" t="s">
        <v>0</v>
      </c>
      <c r="C1057" s="63"/>
      <c r="D1057" s="53"/>
      <c r="E1057" s="53"/>
      <c r="F1057" s="53"/>
      <c r="G1057" s="53"/>
      <c r="H1057" s="64"/>
      <c r="I1057" s="58"/>
      <c r="J1057" s="53"/>
      <c r="K1057" s="53"/>
      <c r="L1057" s="65"/>
      <c r="M1057" s="50"/>
      <c r="N1057" s="100"/>
      <c r="O1057" s="97" t="s">
        <v>77</v>
      </c>
      <c r="P1057" s="97"/>
      <c r="Q1057" s="97"/>
      <c r="R1057" s="97" t="str">
        <f>IF(Q1057="","",R1056-Q1057)</f>
        <v/>
      </c>
      <c r="S1057" s="101"/>
      <c r="T1057" s="97" t="s">
        <v>77</v>
      </c>
      <c r="U1057" s="170"/>
      <c r="V1057" s="99"/>
      <c r="W1057" s="170" t="str">
        <f>IF(U1057="","",U1057+V1057)</f>
        <v/>
      </c>
      <c r="X1057" s="99"/>
      <c r="Y1057" s="170" t="str">
        <f>IF(W1057="","",W1057-X1057)</f>
        <v/>
      </c>
      <c r="Z1057" s="102"/>
      <c r="AA1057" s="50"/>
    </row>
    <row r="1058" spans="1:27" s="51" customFormat="1" ht="21" hidden="1" customHeight="1" x14ac:dyDescent="0.25">
      <c r="A1058" s="52"/>
      <c r="B1058" s="67" t="s">
        <v>47</v>
      </c>
      <c r="C1058" s="68"/>
      <c r="D1058" s="53"/>
      <c r="E1058" s="53"/>
      <c r="F1058" s="314" t="s">
        <v>49</v>
      </c>
      <c r="G1058" s="314"/>
      <c r="H1058" s="53"/>
      <c r="I1058" s="314" t="s">
        <v>50</v>
      </c>
      <c r="J1058" s="314"/>
      <c r="K1058" s="314"/>
      <c r="L1058" s="69"/>
      <c r="M1058" s="53"/>
      <c r="N1058" s="96"/>
      <c r="O1058" s="97" t="s">
        <v>52</v>
      </c>
      <c r="P1058" s="97"/>
      <c r="Q1058" s="97"/>
      <c r="R1058" s="97" t="str">
        <f t="shared" ref="R1058:R1067" si="199">IF(Q1058="","",R1057-Q1058)</f>
        <v/>
      </c>
      <c r="S1058" s="101"/>
      <c r="T1058" s="97" t="s">
        <v>52</v>
      </c>
      <c r="U1058" s="170"/>
      <c r="V1058" s="99"/>
      <c r="W1058" s="170" t="str">
        <f t="shared" ref="W1058:W1067" si="200">IF(U1058="","",U1058+V1058)</f>
        <v/>
      </c>
      <c r="X1058" s="99"/>
      <c r="Y1058" s="170" t="str">
        <f t="shared" ref="Y1058:Y1067" si="201">IF(W1058="","",W1058-X1058)</f>
        <v/>
      </c>
      <c r="Z1058" s="102"/>
      <c r="AA1058" s="53"/>
    </row>
    <row r="1059" spans="1:27" s="51" customFormat="1" ht="21" hidden="1" customHeight="1" x14ac:dyDescent="0.25">
      <c r="A1059" s="52"/>
      <c r="B1059" s="53"/>
      <c r="C1059" s="53"/>
      <c r="D1059" s="53"/>
      <c r="E1059" s="53"/>
      <c r="F1059" s="53"/>
      <c r="G1059" s="53"/>
      <c r="H1059" s="70"/>
      <c r="L1059" s="57"/>
      <c r="M1059" s="53"/>
      <c r="N1059" s="96"/>
      <c r="O1059" s="97" t="s">
        <v>53</v>
      </c>
      <c r="P1059" s="97"/>
      <c r="Q1059" s="97"/>
      <c r="R1059" s="97" t="str">
        <f t="shared" si="199"/>
        <v/>
      </c>
      <c r="S1059" s="101"/>
      <c r="T1059" s="97" t="s">
        <v>53</v>
      </c>
      <c r="U1059" s="170"/>
      <c r="V1059" s="99"/>
      <c r="W1059" s="170" t="str">
        <f t="shared" si="200"/>
        <v/>
      </c>
      <c r="X1059" s="99"/>
      <c r="Y1059" s="170" t="str">
        <f t="shared" si="201"/>
        <v/>
      </c>
      <c r="Z1059" s="102"/>
      <c r="AA1059" s="53"/>
    </row>
    <row r="1060" spans="1:27" s="51" customFormat="1" ht="21" hidden="1" customHeight="1" x14ac:dyDescent="0.25">
      <c r="A1060" s="52"/>
      <c r="B1060" s="315" t="s">
        <v>48</v>
      </c>
      <c r="C1060" s="316"/>
      <c r="D1060" s="53"/>
      <c r="E1060" s="53"/>
      <c r="F1060" s="71" t="s">
        <v>70</v>
      </c>
      <c r="G1060" s="66">
        <f>IF($J$1="January",U1056,IF($J$1="February",U1057,IF($J$1="March",U1058,IF($J$1="April",U1059,IF($J$1="May",U1060,IF($J$1="June",U1061,IF($J$1="July",U1062,IF($J$1="August",U1063,IF($J$1="August",U1063,IF($J$1="September",U1064,IF($J$1="October",U1065,IF($J$1="November",U1066,IF($J$1="December",U1067)))))))))))))</f>
        <v>0</v>
      </c>
      <c r="H1060" s="70"/>
      <c r="I1060" s="72">
        <v>31</v>
      </c>
      <c r="J1060" s="73" t="s">
        <v>67</v>
      </c>
      <c r="K1060" s="74">
        <f>K1056*I1060</f>
        <v>24800</v>
      </c>
      <c r="L1060" s="75"/>
      <c r="M1060" s="53"/>
      <c r="N1060" s="96"/>
      <c r="O1060" s="97" t="s">
        <v>54</v>
      </c>
      <c r="P1060" s="97"/>
      <c r="Q1060" s="97"/>
      <c r="R1060" s="97" t="str">
        <f t="shared" si="199"/>
        <v/>
      </c>
      <c r="S1060" s="101"/>
      <c r="T1060" s="97" t="s">
        <v>54</v>
      </c>
      <c r="U1060" s="170"/>
      <c r="V1060" s="99"/>
      <c r="W1060" s="170" t="str">
        <f t="shared" si="200"/>
        <v/>
      </c>
      <c r="X1060" s="99"/>
      <c r="Y1060" s="170" t="str">
        <f t="shared" si="201"/>
        <v/>
      </c>
      <c r="Z1060" s="102"/>
      <c r="AA1060" s="53"/>
    </row>
    <row r="1061" spans="1:27" s="51" customFormat="1" ht="21" hidden="1" customHeight="1" x14ac:dyDescent="0.25">
      <c r="A1061" s="52"/>
      <c r="B1061" s="62"/>
      <c r="C1061" s="62"/>
      <c r="D1061" s="53"/>
      <c r="E1061" s="53"/>
      <c r="F1061" s="71" t="s">
        <v>23</v>
      </c>
      <c r="G1061" s="66">
        <f>IF($J$1="January",V1056,IF($J$1="February",V1057,IF($J$1="March",V1058,IF($J$1="April",V1059,IF($J$1="May",V1060,IF($J$1="June",V1061,IF($J$1="July",V1062,IF($J$1="August",V1063,IF($J$1="August",V1063,IF($J$1="September",V1064,IF($J$1="October",V1065,IF($J$1="November",V1066,IF($J$1="December",V1067)))))))))))))</f>
        <v>0</v>
      </c>
      <c r="H1061" s="70"/>
      <c r="I1061" s="72"/>
      <c r="J1061" s="73" t="s">
        <v>68</v>
      </c>
      <c r="K1061" s="76">
        <f>K1056/8*I1061</f>
        <v>0</v>
      </c>
      <c r="L1061" s="77"/>
      <c r="M1061" s="53"/>
      <c r="N1061" s="96"/>
      <c r="O1061" s="97" t="s">
        <v>55</v>
      </c>
      <c r="P1061" s="97"/>
      <c r="Q1061" s="97"/>
      <c r="R1061" s="97" t="str">
        <f t="shared" si="199"/>
        <v/>
      </c>
      <c r="S1061" s="101"/>
      <c r="T1061" s="97" t="s">
        <v>55</v>
      </c>
      <c r="U1061" s="170"/>
      <c r="V1061" s="99"/>
      <c r="W1061" s="170" t="str">
        <f t="shared" si="200"/>
        <v/>
      </c>
      <c r="X1061" s="99"/>
      <c r="Y1061" s="170" t="str">
        <f t="shared" si="201"/>
        <v/>
      </c>
      <c r="Z1061" s="102"/>
      <c r="AA1061" s="53"/>
    </row>
    <row r="1062" spans="1:27" s="51" customFormat="1" ht="21" hidden="1" customHeight="1" x14ac:dyDescent="0.25">
      <c r="A1062" s="52"/>
      <c r="B1062" s="71" t="s">
        <v>6</v>
      </c>
      <c r="C1062" s="62">
        <f>IF($J$1="January",P1056,IF($J$1="February",P1057,IF($J$1="March",P1058,IF($J$1="April",P1059,IF($J$1="May",P1060,IF($J$1="June",P1061,IF($J$1="July",P1062,IF($J$1="August",P1063,IF($J$1="August",P1063,IF($J$1="September",P1064,IF($J$1="October",P1065,IF($J$1="November",P1066,IF($J$1="December",P1067)))))))))))))</f>
        <v>0</v>
      </c>
      <c r="D1062" s="53"/>
      <c r="E1062" s="53"/>
      <c r="F1062" s="71" t="s">
        <v>71</v>
      </c>
      <c r="G1062" s="66" t="str">
        <f>IF($J$1="January",W1056,IF($J$1="February",W1057,IF($J$1="March",W1058,IF($J$1="April",W1059,IF($J$1="May",W1060,IF($J$1="June",W1061,IF($J$1="July",W1062,IF($J$1="August",W1063,IF($J$1="August",W1063,IF($J$1="September",W1064,IF($J$1="October",W1065,IF($J$1="November",W1066,IF($J$1="December",W1067)))))))))))))</f>
        <v/>
      </c>
      <c r="H1062" s="70"/>
      <c r="I1062" s="317" t="s">
        <v>75</v>
      </c>
      <c r="J1062" s="318"/>
      <c r="K1062" s="76">
        <f>K1060+K1061</f>
        <v>24800</v>
      </c>
      <c r="L1062" s="77"/>
      <c r="M1062" s="53"/>
      <c r="N1062" s="96"/>
      <c r="O1062" s="97" t="s">
        <v>56</v>
      </c>
      <c r="P1062" s="97"/>
      <c r="Q1062" s="97"/>
      <c r="R1062" s="97" t="str">
        <f t="shared" si="199"/>
        <v/>
      </c>
      <c r="S1062" s="101"/>
      <c r="T1062" s="97" t="s">
        <v>56</v>
      </c>
      <c r="U1062" s="170"/>
      <c r="V1062" s="99"/>
      <c r="W1062" s="170" t="str">
        <f t="shared" si="200"/>
        <v/>
      </c>
      <c r="X1062" s="99"/>
      <c r="Y1062" s="170" t="str">
        <f t="shared" si="201"/>
        <v/>
      </c>
      <c r="Z1062" s="102"/>
      <c r="AA1062" s="53"/>
    </row>
    <row r="1063" spans="1:27" s="51" customFormat="1" ht="21" hidden="1" customHeight="1" x14ac:dyDescent="0.25">
      <c r="A1063" s="52"/>
      <c r="B1063" s="71" t="s">
        <v>5</v>
      </c>
      <c r="C1063" s="62">
        <f>IF($J$1="January",Q1056,IF($J$1="February",Q1057,IF($J$1="March",Q1058,IF($J$1="April",Q1059,IF($J$1="May",Q1060,IF($J$1="June",Q1061,IF($J$1="July",Q1062,IF($J$1="August",Q1063,IF($J$1="August",Q1063,IF($J$1="September",Q1064,IF($J$1="October",Q1065,IF($J$1="November",Q1066,IF($J$1="December",Q1067)))))))))))))</f>
        <v>0</v>
      </c>
      <c r="D1063" s="53"/>
      <c r="E1063" s="53"/>
      <c r="F1063" s="71" t="s">
        <v>24</v>
      </c>
      <c r="G1063" s="66">
        <f>IF($J$1="January",X1056,IF($J$1="February",X1057,IF($J$1="March",X1058,IF($J$1="April",X1059,IF($J$1="May",X1060,IF($J$1="June",X1061,IF($J$1="July",X1062,IF($J$1="August",X1063,IF($J$1="August",X1063,IF($J$1="September",X1064,IF($J$1="October",X1065,IF($J$1="November",X1066,IF($J$1="December",X1067)))))))))))))</f>
        <v>0</v>
      </c>
      <c r="H1063" s="70"/>
      <c r="I1063" s="317" t="s">
        <v>76</v>
      </c>
      <c r="J1063" s="318"/>
      <c r="K1063" s="66">
        <f>G1063</f>
        <v>0</v>
      </c>
      <c r="L1063" s="78"/>
      <c r="M1063" s="53"/>
      <c r="N1063" s="96"/>
      <c r="O1063" s="97" t="s">
        <v>57</v>
      </c>
      <c r="P1063" s="97"/>
      <c r="Q1063" s="97"/>
      <c r="R1063" s="97" t="str">
        <f t="shared" si="199"/>
        <v/>
      </c>
      <c r="S1063" s="101"/>
      <c r="T1063" s="97" t="s">
        <v>57</v>
      </c>
      <c r="U1063" s="170"/>
      <c r="V1063" s="99"/>
      <c r="W1063" s="170" t="str">
        <f t="shared" si="200"/>
        <v/>
      </c>
      <c r="X1063" s="99"/>
      <c r="Y1063" s="170" t="str">
        <f t="shared" si="201"/>
        <v/>
      </c>
      <c r="Z1063" s="102"/>
      <c r="AA1063" s="53"/>
    </row>
    <row r="1064" spans="1:27" s="51" customFormat="1" ht="21" hidden="1" customHeight="1" x14ac:dyDescent="0.25">
      <c r="A1064" s="52"/>
      <c r="B1064" s="79" t="s">
        <v>74</v>
      </c>
      <c r="C1064" s="62" t="str">
        <f>IF($J$1="January",R1056,IF($J$1="February",R1057,IF($J$1="March",R1058,IF($J$1="April",R1059,IF($J$1="May",R1060,IF($J$1="June",R1061,IF($J$1="July",R1062,IF($J$1="August",R1063,IF($J$1="August",R1063,IF($J$1="September",R1064,IF($J$1="October",R1065,IF($J$1="November",R1066,IF($J$1="December",R1067)))))))))))))</f>
        <v/>
      </c>
      <c r="D1064" s="53"/>
      <c r="E1064" s="53"/>
      <c r="F1064" s="71" t="s">
        <v>73</v>
      </c>
      <c r="G1064" s="66" t="str">
        <f>IF($J$1="January",Y1056,IF($J$1="February",Y1057,IF($J$1="March",Y1058,IF($J$1="April",Y1059,IF($J$1="May",Y1060,IF($J$1="June",Y1061,IF($J$1="July",Y1062,IF($J$1="August",Y1063,IF($J$1="August",Y1063,IF($J$1="September",Y1064,IF($J$1="October",Y1065,IF($J$1="November",Y1066,IF($J$1="December",Y1067)))))))))))))</f>
        <v/>
      </c>
      <c r="H1064" s="53"/>
      <c r="I1064" s="319" t="s">
        <v>69</v>
      </c>
      <c r="J1064" s="320"/>
      <c r="K1064" s="80"/>
      <c r="L1064" s="81"/>
      <c r="M1064" s="53"/>
      <c r="N1064" s="96"/>
      <c r="O1064" s="97" t="s">
        <v>62</v>
      </c>
      <c r="P1064" s="97"/>
      <c r="Q1064" s="97"/>
      <c r="R1064" s="97" t="str">
        <f t="shared" si="199"/>
        <v/>
      </c>
      <c r="S1064" s="101"/>
      <c r="T1064" s="97" t="s">
        <v>62</v>
      </c>
      <c r="U1064" s="170"/>
      <c r="V1064" s="99"/>
      <c r="W1064" s="170" t="str">
        <f t="shared" si="200"/>
        <v/>
      </c>
      <c r="X1064" s="99"/>
      <c r="Y1064" s="170" t="str">
        <f t="shared" si="201"/>
        <v/>
      </c>
      <c r="Z1064" s="102"/>
      <c r="AA1064" s="53"/>
    </row>
    <row r="1065" spans="1:27" s="51" customFormat="1" ht="21" hidden="1" customHeight="1" x14ac:dyDescent="0.25">
      <c r="A1065" s="52"/>
      <c r="B1065" s="53"/>
      <c r="C1065" s="53"/>
      <c r="D1065" s="53"/>
      <c r="E1065" s="53"/>
      <c r="F1065" s="53"/>
      <c r="G1065" s="53"/>
      <c r="H1065" s="53"/>
      <c r="I1065" s="53"/>
      <c r="J1065" s="53"/>
      <c r="K1065" s="53"/>
      <c r="L1065" s="69"/>
      <c r="M1065" s="53"/>
      <c r="N1065" s="96"/>
      <c r="O1065" s="97" t="s">
        <v>58</v>
      </c>
      <c r="P1065" s="97"/>
      <c r="Q1065" s="97"/>
      <c r="R1065" s="97" t="str">
        <f t="shared" si="199"/>
        <v/>
      </c>
      <c r="S1065" s="101"/>
      <c r="T1065" s="97" t="s">
        <v>58</v>
      </c>
      <c r="U1065" s="170"/>
      <c r="V1065" s="99"/>
      <c r="W1065" s="170" t="str">
        <f t="shared" si="200"/>
        <v/>
      </c>
      <c r="X1065" s="99"/>
      <c r="Y1065" s="170" t="str">
        <f t="shared" si="201"/>
        <v/>
      </c>
      <c r="Z1065" s="102"/>
      <c r="AA1065" s="53"/>
    </row>
    <row r="1066" spans="1:27" s="51" customFormat="1" ht="21" hidden="1" customHeight="1" x14ac:dyDescent="0.25">
      <c r="A1066" s="52"/>
      <c r="B1066" s="308" t="s">
        <v>104</v>
      </c>
      <c r="C1066" s="308"/>
      <c r="D1066" s="308"/>
      <c r="E1066" s="308"/>
      <c r="F1066" s="308"/>
      <c r="G1066" s="308"/>
      <c r="H1066" s="308"/>
      <c r="I1066" s="308"/>
      <c r="J1066" s="308"/>
      <c r="K1066" s="308"/>
      <c r="L1066" s="69"/>
      <c r="M1066" s="53"/>
      <c r="N1066" s="96"/>
      <c r="O1066" s="97" t="s">
        <v>63</v>
      </c>
      <c r="P1066" s="97"/>
      <c r="Q1066" s="97"/>
      <c r="R1066" s="97" t="str">
        <f t="shared" si="199"/>
        <v/>
      </c>
      <c r="S1066" s="101"/>
      <c r="T1066" s="97" t="s">
        <v>63</v>
      </c>
      <c r="U1066" s="170"/>
      <c r="V1066" s="99"/>
      <c r="W1066" s="170" t="str">
        <f t="shared" si="200"/>
        <v/>
      </c>
      <c r="X1066" s="99"/>
      <c r="Y1066" s="170" t="str">
        <f t="shared" si="201"/>
        <v/>
      </c>
      <c r="Z1066" s="102"/>
      <c r="AA1066" s="53"/>
    </row>
    <row r="1067" spans="1:27" s="51" customFormat="1" ht="21" hidden="1" customHeight="1" x14ac:dyDescent="0.25">
      <c r="A1067" s="52"/>
      <c r="B1067" s="308"/>
      <c r="C1067" s="308"/>
      <c r="D1067" s="308"/>
      <c r="E1067" s="308"/>
      <c r="F1067" s="308"/>
      <c r="G1067" s="308"/>
      <c r="H1067" s="308"/>
      <c r="I1067" s="308"/>
      <c r="J1067" s="308"/>
      <c r="K1067" s="308"/>
      <c r="L1067" s="69"/>
      <c r="M1067" s="53"/>
      <c r="N1067" s="96"/>
      <c r="O1067" s="97" t="s">
        <v>64</v>
      </c>
      <c r="P1067" s="97"/>
      <c r="Q1067" s="97"/>
      <c r="R1067" s="97" t="str">
        <f t="shared" si="199"/>
        <v/>
      </c>
      <c r="S1067" s="101"/>
      <c r="T1067" s="97" t="s">
        <v>64</v>
      </c>
      <c r="U1067" s="170"/>
      <c r="V1067" s="99"/>
      <c r="W1067" s="170" t="str">
        <f t="shared" si="200"/>
        <v/>
      </c>
      <c r="X1067" s="99"/>
      <c r="Y1067" s="170" t="str">
        <f t="shared" si="201"/>
        <v/>
      </c>
      <c r="Z1067" s="102"/>
      <c r="AA1067" s="53"/>
    </row>
    <row r="1068" spans="1:27" s="51" customFormat="1" ht="21" hidden="1" customHeight="1" thickBot="1" x14ac:dyDescent="0.3">
      <c r="A1068" s="82"/>
      <c r="B1068" s="83"/>
      <c r="C1068" s="83"/>
      <c r="D1068" s="83"/>
      <c r="E1068" s="83"/>
      <c r="F1068" s="83"/>
      <c r="G1068" s="83"/>
      <c r="H1068" s="83"/>
      <c r="I1068" s="83"/>
      <c r="J1068" s="83"/>
      <c r="K1068" s="83"/>
      <c r="L1068" s="84"/>
      <c r="N1068" s="103"/>
      <c r="O1068" s="104"/>
      <c r="P1068" s="104"/>
      <c r="Q1068" s="104"/>
      <c r="R1068" s="104"/>
      <c r="S1068" s="104"/>
      <c r="T1068" s="104"/>
      <c r="U1068" s="104"/>
      <c r="V1068" s="104"/>
      <c r="W1068" s="104"/>
      <c r="X1068" s="104"/>
      <c r="Y1068" s="104"/>
      <c r="Z1068" s="105"/>
    </row>
    <row r="1069" spans="1:27" s="51" customFormat="1" ht="21" customHeight="1" thickBot="1" x14ac:dyDescent="0.3">
      <c r="N1069" s="88"/>
      <c r="O1069" s="88"/>
      <c r="P1069" s="88"/>
      <c r="Q1069" s="88"/>
      <c r="R1069" s="88"/>
      <c r="S1069" s="88"/>
      <c r="T1069" s="88"/>
      <c r="U1069" s="88"/>
      <c r="V1069" s="88"/>
      <c r="W1069" s="88"/>
      <c r="X1069" s="88"/>
      <c r="Y1069" s="88"/>
      <c r="Z1069" s="88"/>
    </row>
    <row r="1070" spans="1:27" s="51" customFormat="1" ht="21" customHeight="1" x14ac:dyDescent="0.25">
      <c r="A1070" s="321" t="s">
        <v>46</v>
      </c>
      <c r="B1070" s="322"/>
      <c r="C1070" s="322"/>
      <c r="D1070" s="322"/>
      <c r="E1070" s="322"/>
      <c r="F1070" s="322"/>
      <c r="G1070" s="322"/>
      <c r="H1070" s="322"/>
      <c r="I1070" s="322"/>
      <c r="J1070" s="322"/>
      <c r="K1070" s="322"/>
      <c r="L1070" s="323"/>
      <c r="M1070" s="50"/>
      <c r="N1070" s="89"/>
      <c r="O1070" s="309" t="s">
        <v>48</v>
      </c>
      <c r="P1070" s="310"/>
      <c r="Q1070" s="310"/>
      <c r="R1070" s="311"/>
      <c r="S1070" s="90"/>
      <c r="T1070" s="309" t="s">
        <v>49</v>
      </c>
      <c r="U1070" s="310"/>
      <c r="V1070" s="310"/>
      <c r="W1070" s="310"/>
      <c r="X1070" s="310"/>
      <c r="Y1070" s="311"/>
      <c r="Z1070" s="91"/>
      <c r="AA1070" s="50"/>
    </row>
    <row r="1071" spans="1:27" s="51" customFormat="1" ht="21" customHeight="1" x14ac:dyDescent="0.25">
      <c r="A1071" s="52"/>
      <c r="B1071" s="53"/>
      <c r="C1071" s="312" t="s">
        <v>102</v>
      </c>
      <c r="D1071" s="312"/>
      <c r="E1071" s="312"/>
      <c r="F1071" s="312"/>
      <c r="G1071" s="54" t="str">
        <f>$J$1</f>
        <v>March</v>
      </c>
      <c r="H1071" s="313">
        <f>$K$1</f>
        <v>2020</v>
      </c>
      <c r="I1071" s="313"/>
      <c r="J1071" s="53"/>
      <c r="K1071" s="55"/>
      <c r="L1071" s="56"/>
      <c r="M1071" s="55"/>
      <c r="N1071" s="92"/>
      <c r="O1071" s="93" t="s">
        <v>59</v>
      </c>
      <c r="P1071" s="93" t="s">
        <v>6</v>
      </c>
      <c r="Q1071" s="93" t="s">
        <v>5</v>
      </c>
      <c r="R1071" s="93" t="s">
        <v>60</v>
      </c>
      <c r="S1071" s="94"/>
      <c r="T1071" s="93" t="s">
        <v>59</v>
      </c>
      <c r="U1071" s="93" t="s">
        <v>61</v>
      </c>
      <c r="V1071" s="93" t="s">
        <v>23</v>
      </c>
      <c r="W1071" s="93" t="s">
        <v>22</v>
      </c>
      <c r="X1071" s="93" t="s">
        <v>24</v>
      </c>
      <c r="Y1071" s="93" t="s">
        <v>65</v>
      </c>
      <c r="Z1071" s="95"/>
      <c r="AA1071" s="55"/>
    </row>
    <row r="1072" spans="1:27" s="51" customFormat="1" ht="21" customHeight="1" x14ac:dyDescent="0.25">
      <c r="A1072" s="52"/>
      <c r="B1072" s="53"/>
      <c r="C1072" s="53"/>
      <c r="D1072" s="58"/>
      <c r="E1072" s="58"/>
      <c r="F1072" s="58"/>
      <c r="G1072" s="58"/>
      <c r="H1072" s="58"/>
      <c r="I1072" s="53"/>
      <c r="J1072" s="59" t="s">
        <v>1</v>
      </c>
      <c r="K1072" s="60">
        <v>40000</v>
      </c>
      <c r="L1072" s="61"/>
      <c r="M1072" s="53"/>
      <c r="N1072" s="96"/>
      <c r="O1072" s="97" t="s">
        <v>51</v>
      </c>
      <c r="P1072" s="97">
        <v>31</v>
      </c>
      <c r="Q1072" s="97">
        <v>0</v>
      </c>
      <c r="R1072" s="97">
        <v>0</v>
      </c>
      <c r="S1072" s="98"/>
      <c r="T1072" s="97" t="s">
        <v>51</v>
      </c>
      <c r="U1072" s="99"/>
      <c r="V1072" s="99">
        <v>5000</v>
      </c>
      <c r="W1072" s="99">
        <f>V1072+U1072</f>
        <v>5000</v>
      </c>
      <c r="X1072" s="99">
        <v>5000</v>
      </c>
      <c r="Y1072" s="99">
        <f>W1072-X1072</f>
        <v>0</v>
      </c>
      <c r="Z1072" s="95"/>
      <c r="AA1072" s="53"/>
    </row>
    <row r="1073" spans="1:27" s="51" customFormat="1" ht="21" customHeight="1" x14ac:dyDescent="0.25">
      <c r="A1073" s="52"/>
      <c r="B1073" s="53" t="s">
        <v>0</v>
      </c>
      <c r="C1073" s="63" t="s">
        <v>99</v>
      </c>
      <c r="D1073" s="53"/>
      <c r="E1073" s="53"/>
      <c r="F1073" s="53"/>
      <c r="G1073" s="53"/>
      <c r="H1073" s="64"/>
      <c r="I1073" s="58"/>
      <c r="J1073" s="53"/>
      <c r="K1073" s="53"/>
      <c r="L1073" s="65"/>
      <c r="M1073" s="50"/>
      <c r="N1073" s="100"/>
      <c r="O1073" s="97" t="s">
        <v>77</v>
      </c>
      <c r="P1073" s="97">
        <v>29</v>
      </c>
      <c r="Q1073" s="97">
        <v>0</v>
      </c>
      <c r="R1073" s="97">
        <f>IF(Q1073="","",R1072-Q1073)</f>
        <v>0</v>
      </c>
      <c r="S1073" s="101"/>
      <c r="T1073" s="97" t="s">
        <v>77</v>
      </c>
      <c r="U1073" s="170">
        <f>IF($J$1="January","",Y1072)</f>
        <v>0</v>
      </c>
      <c r="V1073" s="99"/>
      <c r="W1073" s="170">
        <f>IF(U1073="","",U1073+V1073)</f>
        <v>0</v>
      </c>
      <c r="X1073" s="99"/>
      <c r="Y1073" s="170">
        <f>IF(W1073="","",W1073-X1073)</f>
        <v>0</v>
      </c>
      <c r="Z1073" s="102"/>
      <c r="AA1073" s="50"/>
    </row>
    <row r="1074" spans="1:27" s="51" customFormat="1" ht="21" customHeight="1" x14ac:dyDescent="0.25">
      <c r="A1074" s="52"/>
      <c r="B1074" s="67" t="s">
        <v>47</v>
      </c>
      <c r="C1074" s="68"/>
      <c r="D1074" s="53"/>
      <c r="E1074" s="53"/>
      <c r="F1074" s="314" t="s">
        <v>49</v>
      </c>
      <c r="G1074" s="314"/>
      <c r="H1074" s="53"/>
      <c r="I1074" s="314" t="s">
        <v>50</v>
      </c>
      <c r="J1074" s="314"/>
      <c r="K1074" s="314"/>
      <c r="L1074" s="69"/>
      <c r="M1074" s="53"/>
      <c r="N1074" s="96"/>
      <c r="O1074" s="97" t="s">
        <v>52</v>
      </c>
      <c r="P1074" s="97"/>
      <c r="Q1074" s="97"/>
      <c r="R1074" s="97">
        <v>0</v>
      </c>
      <c r="S1074" s="101"/>
      <c r="T1074" s="97" t="s">
        <v>52</v>
      </c>
      <c r="U1074" s="170">
        <f>IF($J$1="February","",Y1073)</f>
        <v>0</v>
      </c>
      <c r="V1074" s="99"/>
      <c r="W1074" s="170">
        <f t="shared" ref="W1074:W1083" si="202">IF(U1074="","",U1074+V1074)</f>
        <v>0</v>
      </c>
      <c r="X1074" s="99"/>
      <c r="Y1074" s="170">
        <f t="shared" ref="Y1074:Y1083" si="203">IF(W1074="","",W1074-X1074)</f>
        <v>0</v>
      </c>
      <c r="Z1074" s="102"/>
      <c r="AA1074" s="53"/>
    </row>
    <row r="1075" spans="1:27" s="51" customFormat="1" ht="21" customHeight="1" x14ac:dyDescent="0.25">
      <c r="A1075" s="52"/>
      <c r="B1075" s="53"/>
      <c r="C1075" s="53"/>
      <c r="D1075" s="53"/>
      <c r="E1075" s="53"/>
      <c r="F1075" s="53"/>
      <c r="G1075" s="53"/>
      <c r="H1075" s="70"/>
      <c r="L1075" s="57"/>
      <c r="M1075" s="53"/>
      <c r="N1075" s="96"/>
      <c r="O1075" s="97" t="s">
        <v>53</v>
      </c>
      <c r="P1075" s="97"/>
      <c r="Q1075" s="97"/>
      <c r="R1075" s="97" t="str">
        <f t="shared" ref="R1075:R1081" si="204">IF(Q1075="","",R1074-Q1075)</f>
        <v/>
      </c>
      <c r="S1075" s="101"/>
      <c r="T1075" s="97" t="s">
        <v>53</v>
      </c>
      <c r="U1075" s="170" t="str">
        <f>IF($J$1="March","",Y1074)</f>
        <v/>
      </c>
      <c r="V1075" s="99"/>
      <c r="W1075" s="170" t="str">
        <f t="shared" si="202"/>
        <v/>
      </c>
      <c r="X1075" s="99"/>
      <c r="Y1075" s="170" t="str">
        <f t="shared" si="203"/>
        <v/>
      </c>
      <c r="Z1075" s="102"/>
      <c r="AA1075" s="53"/>
    </row>
    <row r="1076" spans="1:27" s="51" customFormat="1" ht="21" customHeight="1" x14ac:dyDescent="0.25">
      <c r="A1076" s="52"/>
      <c r="B1076" s="315" t="s">
        <v>48</v>
      </c>
      <c r="C1076" s="316"/>
      <c r="D1076" s="53"/>
      <c r="E1076" s="53"/>
      <c r="F1076" s="71" t="s">
        <v>70</v>
      </c>
      <c r="G1076" s="66">
        <f>IF($J$1="January",U1072,IF($J$1="February",U1073,IF($J$1="March",U1074,IF($J$1="April",U1075,IF($J$1="May",U1076,IF($J$1="June",U1077,IF($J$1="July",U1078,IF($J$1="August",U1079,IF($J$1="August",U1079,IF($J$1="September",U1080,IF($J$1="October",U1081,IF($J$1="November",U1082,IF($J$1="December",U1083)))))))))))))</f>
        <v>0</v>
      </c>
      <c r="H1076" s="70"/>
      <c r="I1076" s="72">
        <f>IF(C1080&gt;0,$K$2,C1078)</f>
        <v>0</v>
      </c>
      <c r="J1076" s="73" t="s">
        <v>67</v>
      </c>
      <c r="K1076" s="74">
        <f>K1072/$K$2*I1076</f>
        <v>0</v>
      </c>
      <c r="L1076" s="75"/>
      <c r="M1076" s="53"/>
      <c r="N1076" s="96"/>
      <c r="O1076" s="97" t="s">
        <v>54</v>
      </c>
      <c r="P1076" s="97"/>
      <c r="Q1076" s="97"/>
      <c r="R1076" s="97">
        <v>0</v>
      </c>
      <c r="S1076" s="101"/>
      <c r="T1076" s="97" t="s">
        <v>54</v>
      </c>
      <c r="U1076" s="170" t="str">
        <f>IF($J$1="April","",Y1075)</f>
        <v/>
      </c>
      <c r="V1076" s="99"/>
      <c r="W1076" s="170" t="str">
        <f t="shared" si="202"/>
        <v/>
      </c>
      <c r="X1076" s="99"/>
      <c r="Y1076" s="170" t="str">
        <f t="shared" si="203"/>
        <v/>
      </c>
      <c r="Z1076" s="102"/>
      <c r="AA1076" s="53"/>
    </row>
    <row r="1077" spans="1:27" s="51" customFormat="1" ht="21" customHeight="1" x14ac:dyDescent="0.25">
      <c r="A1077" s="52"/>
      <c r="B1077" s="62"/>
      <c r="C1077" s="62"/>
      <c r="D1077" s="53"/>
      <c r="E1077" s="53"/>
      <c r="F1077" s="71" t="s">
        <v>23</v>
      </c>
      <c r="G1077" s="66">
        <f>IF($J$1="January",V1072,IF($J$1="February",V1073,IF($J$1="March",V1074,IF($J$1="April",V1075,IF($J$1="May",V1076,IF($J$1="June",V1077,IF($J$1="July",V1078,IF($J$1="August",V1079,IF($J$1="August",V1079,IF($J$1="September",V1080,IF($J$1="October",V1081,IF($J$1="November",V1082,IF($J$1="December",V1083)))))))))))))</f>
        <v>0</v>
      </c>
      <c r="H1077" s="70"/>
      <c r="I1077" s="115">
        <v>20</v>
      </c>
      <c r="J1077" s="73" t="s">
        <v>68</v>
      </c>
      <c r="K1077" s="76">
        <f>K1072/$K$2/8*I1077</f>
        <v>3225.8064516129029</v>
      </c>
      <c r="L1077" s="77"/>
      <c r="M1077" s="53"/>
      <c r="N1077" s="96"/>
      <c r="O1077" s="97" t="s">
        <v>55</v>
      </c>
      <c r="P1077" s="97"/>
      <c r="Q1077" s="97"/>
      <c r="R1077" s="97" t="str">
        <f t="shared" si="204"/>
        <v/>
      </c>
      <c r="S1077" s="101"/>
      <c r="T1077" s="97" t="s">
        <v>55</v>
      </c>
      <c r="U1077" s="170" t="str">
        <f>IF($J$1="May","",Y1076)</f>
        <v/>
      </c>
      <c r="V1077" s="99"/>
      <c r="W1077" s="170" t="str">
        <f t="shared" si="202"/>
        <v/>
      </c>
      <c r="X1077" s="99"/>
      <c r="Y1077" s="170" t="str">
        <f t="shared" si="203"/>
        <v/>
      </c>
      <c r="Z1077" s="102"/>
      <c r="AA1077" s="53"/>
    </row>
    <row r="1078" spans="1:27" s="51" customFormat="1" ht="21" customHeight="1" x14ac:dyDescent="0.25">
      <c r="A1078" s="52"/>
      <c r="B1078" s="71" t="s">
        <v>6</v>
      </c>
      <c r="C1078" s="62">
        <f>IF($J$1="January",P1072,IF($J$1="February",P1073,IF($J$1="March",P1074,IF($J$1="April",P1075,IF($J$1="May",P1076,IF($J$1="June",P1077,IF($J$1="July",P1078,IF($J$1="August",P1079,IF($J$1="August",P1079,IF($J$1="September",P1080,IF($J$1="October",P1081,IF($J$1="November",P1082,IF($J$1="December",P1083)))))))))))))</f>
        <v>0</v>
      </c>
      <c r="D1078" s="53"/>
      <c r="E1078" s="53"/>
      <c r="F1078" s="71" t="s">
        <v>71</v>
      </c>
      <c r="G1078" s="66">
        <f>IF($J$1="January",W1072,IF($J$1="February",W1073,IF($J$1="March",W1074,IF($J$1="April",W1075,IF($J$1="May",W1076,IF($J$1="June",W1077,IF($J$1="July",W1078,IF($J$1="August",W1079,IF($J$1="August",W1079,IF($J$1="September",W1080,IF($J$1="October",W1081,IF($J$1="November",W1082,IF($J$1="December",W1083)))))))))))))</f>
        <v>0</v>
      </c>
      <c r="H1078" s="70"/>
      <c r="I1078" s="317" t="s">
        <v>75</v>
      </c>
      <c r="J1078" s="318"/>
      <c r="K1078" s="76">
        <f>K1076+K1077</f>
        <v>3225.8064516129029</v>
      </c>
      <c r="L1078" s="77"/>
      <c r="M1078" s="53"/>
      <c r="N1078" s="96"/>
      <c r="O1078" s="97" t="s">
        <v>56</v>
      </c>
      <c r="P1078" s="97"/>
      <c r="Q1078" s="97"/>
      <c r="R1078" s="97" t="str">
        <f t="shared" si="204"/>
        <v/>
      </c>
      <c r="S1078" s="101"/>
      <c r="T1078" s="97" t="s">
        <v>56</v>
      </c>
      <c r="U1078" s="170" t="str">
        <f>IF($J$1="June","",Y1077)</f>
        <v/>
      </c>
      <c r="V1078" s="99"/>
      <c r="W1078" s="170" t="str">
        <f t="shared" si="202"/>
        <v/>
      </c>
      <c r="X1078" s="99"/>
      <c r="Y1078" s="170" t="str">
        <f t="shared" si="203"/>
        <v/>
      </c>
      <c r="Z1078" s="102"/>
      <c r="AA1078" s="53"/>
    </row>
    <row r="1079" spans="1:27" s="51" customFormat="1" ht="21" customHeight="1" x14ac:dyDescent="0.25">
      <c r="A1079" s="52"/>
      <c r="B1079" s="71" t="s">
        <v>5</v>
      </c>
      <c r="C1079" s="62">
        <f>IF($J$1="January",Q1072,IF($J$1="February",Q1073,IF($J$1="March",Q1074,IF($J$1="April",Q1075,IF($J$1="May",Q1076,IF($J$1="June",Q1077,IF($J$1="July",Q1078,IF($J$1="August",Q1079,IF($J$1="August",Q1079,IF($J$1="September",Q1080,IF($J$1="October",Q1081,IF($J$1="November",Q1082,IF($J$1="December",Q1083)))))))))))))</f>
        <v>0</v>
      </c>
      <c r="D1079" s="53"/>
      <c r="E1079" s="53"/>
      <c r="F1079" s="71" t="s">
        <v>24</v>
      </c>
      <c r="G1079" s="66">
        <f>IF($J$1="January",X1072,IF($J$1="February",X1073,IF($J$1="March",X1074,IF($J$1="April",X1075,IF($J$1="May",X1076,IF($J$1="June",X1077,IF($J$1="July",X1078,IF($J$1="August",X1079,IF($J$1="August",X1079,IF($J$1="September",X1080,IF($J$1="October",X1081,IF($J$1="November",X1082,IF($J$1="December",X1083)))))))))))))</f>
        <v>0</v>
      </c>
      <c r="H1079" s="70"/>
      <c r="I1079" s="317" t="s">
        <v>76</v>
      </c>
      <c r="J1079" s="318"/>
      <c r="K1079" s="66">
        <f>G1079</f>
        <v>0</v>
      </c>
      <c r="L1079" s="78"/>
      <c r="M1079" s="53"/>
      <c r="N1079" s="96"/>
      <c r="O1079" s="97" t="s">
        <v>57</v>
      </c>
      <c r="P1079" s="97"/>
      <c r="Q1079" s="97"/>
      <c r="R1079" s="97" t="str">
        <f t="shared" si="204"/>
        <v/>
      </c>
      <c r="S1079" s="101"/>
      <c r="T1079" s="97" t="s">
        <v>57</v>
      </c>
      <c r="U1079" s="170" t="str">
        <f>IF($J$1="July","",Y1078)</f>
        <v/>
      </c>
      <c r="V1079" s="99"/>
      <c r="W1079" s="170" t="str">
        <f t="shared" si="202"/>
        <v/>
      </c>
      <c r="X1079" s="99"/>
      <c r="Y1079" s="170" t="str">
        <f t="shared" si="203"/>
        <v/>
      </c>
      <c r="Z1079" s="102"/>
      <c r="AA1079" s="53"/>
    </row>
    <row r="1080" spans="1:27" s="51" customFormat="1" ht="21" customHeight="1" x14ac:dyDescent="0.25">
      <c r="A1080" s="52"/>
      <c r="B1080" s="79" t="s">
        <v>74</v>
      </c>
      <c r="C1080" s="62">
        <f>IF($J$1="January",R1072,IF($J$1="February",R1073,IF($J$1="March",R1074,IF($J$1="April",R1075,IF($J$1="May",R1076,IF($J$1="June",R1077,IF($J$1="July",R1078,IF($J$1="August",R1079,IF($J$1="August",R1079,IF($J$1="September",R1080,IF($J$1="October",R1081,IF($J$1="November",R1082,IF($J$1="December",R1083)))))))))))))</f>
        <v>0</v>
      </c>
      <c r="D1080" s="53"/>
      <c r="E1080" s="53"/>
      <c r="F1080" s="71" t="s">
        <v>73</v>
      </c>
      <c r="G1080" s="66">
        <f>IF($J$1="January",Y1072,IF($J$1="February",Y1073,IF($J$1="March",Y1074,IF($J$1="April",Y1075,IF($J$1="May",Y1076,IF($J$1="June",Y1077,IF($J$1="July",Y1078,IF($J$1="August",Y1079,IF($J$1="August",Y1079,IF($J$1="September",Y1080,IF($J$1="October",Y1081,IF($J$1="November",Y1082,IF($J$1="December",Y1083)))))))))))))</f>
        <v>0</v>
      </c>
      <c r="H1080" s="53"/>
      <c r="I1080" s="319" t="s">
        <v>69</v>
      </c>
      <c r="J1080" s="320"/>
      <c r="K1080" s="80">
        <f>K1078-K1079</f>
        <v>3225.8064516129029</v>
      </c>
      <c r="L1080" s="81"/>
      <c r="M1080" s="53"/>
      <c r="N1080" s="96"/>
      <c r="O1080" s="97" t="s">
        <v>62</v>
      </c>
      <c r="P1080" s="97"/>
      <c r="Q1080" s="97"/>
      <c r="R1080" s="97" t="str">
        <f t="shared" si="204"/>
        <v/>
      </c>
      <c r="S1080" s="101"/>
      <c r="T1080" s="97" t="s">
        <v>62</v>
      </c>
      <c r="U1080" s="170" t="str">
        <f>IF($J$1="August","",Y1079)</f>
        <v/>
      </c>
      <c r="V1080" s="99"/>
      <c r="W1080" s="170" t="str">
        <f t="shared" si="202"/>
        <v/>
      </c>
      <c r="X1080" s="99"/>
      <c r="Y1080" s="170" t="str">
        <f t="shared" si="203"/>
        <v/>
      </c>
      <c r="Z1080" s="102"/>
      <c r="AA1080" s="53"/>
    </row>
    <row r="1081" spans="1:27" s="51" customFormat="1" ht="21" customHeight="1" x14ac:dyDescent="0.25">
      <c r="A1081" s="52"/>
      <c r="B1081" s="53"/>
      <c r="C1081" s="53"/>
      <c r="D1081" s="53"/>
      <c r="E1081" s="53"/>
      <c r="F1081" s="53"/>
      <c r="G1081" s="53"/>
      <c r="H1081" s="53"/>
      <c r="I1081" s="53"/>
      <c r="J1081" s="53"/>
      <c r="K1081" s="184"/>
      <c r="L1081" s="69"/>
      <c r="M1081" s="53"/>
      <c r="N1081" s="96"/>
      <c r="O1081" s="97" t="s">
        <v>58</v>
      </c>
      <c r="P1081" s="97"/>
      <c r="Q1081" s="97"/>
      <c r="R1081" s="97" t="str">
        <f t="shared" si="204"/>
        <v/>
      </c>
      <c r="S1081" s="101"/>
      <c r="T1081" s="97" t="s">
        <v>58</v>
      </c>
      <c r="U1081" s="170" t="str">
        <f>IF($J$1="September","",Y1080)</f>
        <v/>
      </c>
      <c r="V1081" s="99"/>
      <c r="W1081" s="170" t="str">
        <f t="shared" si="202"/>
        <v/>
      </c>
      <c r="X1081" s="99"/>
      <c r="Y1081" s="170" t="str">
        <f t="shared" si="203"/>
        <v/>
      </c>
      <c r="Z1081" s="102"/>
      <c r="AA1081" s="53"/>
    </row>
    <row r="1082" spans="1:27" s="51" customFormat="1" ht="21" customHeight="1" x14ac:dyDescent="0.25">
      <c r="A1082" s="52"/>
      <c r="B1082" s="308" t="s">
        <v>104</v>
      </c>
      <c r="C1082" s="308"/>
      <c r="D1082" s="308"/>
      <c r="E1082" s="308"/>
      <c r="F1082" s="308"/>
      <c r="G1082" s="308"/>
      <c r="H1082" s="308"/>
      <c r="I1082" s="308"/>
      <c r="J1082" s="308"/>
      <c r="K1082" s="308"/>
      <c r="L1082" s="69"/>
      <c r="M1082" s="53"/>
      <c r="N1082" s="96"/>
      <c r="O1082" s="97" t="s">
        <v>63</v>
      </c>
      <c r="P1082" s="97"/>
      <c r="Q1082" s="97"/>
      <c r="R1082" s="97">
        <v>0</v>
      </c>
      <c r="S1082" s="101"/>
      <c r="T1082" s="97" t="s">
        <v>63</v>
      </c>
      <c r="U1082" s="170" t="str">
        <f>IF($J$1="October","",Y1081)</f>
        <v/>
      </c>
      <c r="V1082" s="99"/>
      <c r="W1082" s="170" t="str">
        <f t="shared" si="202"/>
        <v/>
      </c>
      <c r="X1082" s="99"/>
      <c r="Y1082" s="170" t="str">
        <f t="shared" si="203"/>
        <v/>
      </c>
      <c r="Z1082" s="102"/>
      <c r="AA1082" s="53"/>
    </row>
    <row r="1083" spans="1:27" s="51" customFormat="1" ht="21" customHeight="1" x14ac:dyDescent="0.25">
      <c r="A1083" s="52"/>
      <c r="B1083" s="308"/>
      <c r="C1083" s="308"/>
      <c r="D1083" s="308"/>
      <c r="E1083" s="308"/>
      <c r="F1083" s="308"/>
      <c r="G1083" s="308"/>
      <c r="H1083" s="308"/>
      <c r="I1083" s="308"/>
      <c r="J1083" s="308"/>
      <c r="K1083" s="308"/>
      <c r="L1083" s="69"/>
      <c r="M1083" s="53"/>
      <c r="N1083" s="96"/>
      <c r="O1083" s="97" t="s">
        <v>64</v>
      </c>
      <c r="P1083" s="97"/>
      <c r="Q1083" s="97"/>
      <c r="R1083" s="97">
        <v>0</v>
      </c>
      <c r="S1083" s="101"/>
      <c r="T1083" s="97" t="s">
        <v>64</v>
      </c>
      <c r="U1083" s="170" t="str">
        <f>IF($J$1="November","",Y1082)</f>
        <v/>
      </c>
      <c r="V1083" s="99"/>
      <c r="W1083" s="170" t="str">
        <f t="shared" si="202"/>
        <v/>
      </c>
      <c r="X1083" s="99"/>
      <c r="Y1083" s="170" t="str">
        <f t="shared" si="203"/>
        <v/>
      </c>
      <c r="Z1083" s="102"/>
      <c r="AA1083" s="53"/>
    </row>
    <row r="1084" spans="1:27" s="51" customFormat="1" ht="21" customHeight="1" thickBot="1" x14ac:dyDescent="0.3">
      <c r="A1084" s="82"/>
      <c r="B1084" s="83"/>
      <c r="C1084" s="83"/>
      <c r="D1084" s="83"/>
      <c r="E1084" s="83"/>
      <c r="F1084" s="83"/>
      <c r="G1084" s="83"/>
      <c r="H1084" s="83"/>
      <c r="I1084" s="83"/>
      <c r="J1084" s="83"/>
      <c r="K1084" s="83"/>
      <c r="L1084" s="84"/>
      <c r="N1084" s="103"/>
      <c r="O1084" s="104"/>
      <c r="P1084" s="104"/>
      <c r="Q1084" s="104"/>
      <c r="R1084" s="104"/>
      <c r="S1084" s="104"/>
      <c r="T1084" s="104"/>
      <c r="U1084" s="104"/>
      <c r="V1084" s="104"/>
      <c r="W1084" s="104"/>
      <c r="X1084" s="104"/>
      <c r="Y1084" s="104"/>
      <c r="Z1084" s="105"/>
    </row>
    <row r="1085" spans="1:27" s="51" customFormat="1" ht="21" customHeight="1" thickBot="1" x14ac:dyDescent="0.3">
      <c r="N1085" s="88"/>
      <c r="O1085" s="88"/>
      <c r="P1085" s="88"/>
      <c r="Q1085" s="88"/>
      <c r="R1085" s="88"/>
      <c r="S1085" s="88"/>
      <c r="T1085" s="88"/>
      <c r="U1085" s="88"/>
      <c r="V1085" s="88"/>
      <c r="W1085" s="88"/>
      <c r="X1085" s="88"/>
      <c r="Y1085" s="88"/>
      <c r="Z1085" s="88"/>
    </row>
    <row r="1086" spans="1:27" s="51" customFormat="1" ht="21" customHeight="1" x14ac:dyDescent="0.25">
      <c r="A1086" s="321" t="s">
        <v>46</v>
      </c>
      <c r="B1086" s="322"/>
      <c r="C1086" s="322"/>
      <c r="D1086" s="322"/>
      <c r="E1086" s="322"/>
      <c r="F1086" s="322"/>
      <c r="G1086" s="322"/>
      <c r="H1086" s="322"/>
      <c r="I1086" s="322"/>
      <c r="J1086" s="322"/>
      <c r="K1086" s="322"/>
      <c r="L1086" s="323"/>
      <c r="M1086" s="138"/>
      <c r="N1086" s="89"/>
      <c r="O1086" s="309" t="s">
        <v>48</v>
      </c>
      <c r="P1086" s="310"/>
      <c r="Q1086" s="310"/>
      <c r="R1086" s="311"/>
      <c r="S1086" s="90"/>
      <c r="T1086" s="309" t="s">
        <v>49</v>
      </c>
      <c r="U1086" s="310"/>
      <c r="V1086" s="310"/>
      <c r="W1086" s="310"/>
      <c r="X1086" s="310"/>
      <c r="Y1086" s="311"/>
      <c r="Z1086" s="88"/>
    </row>
    <row r="1087" spans="1:27" s="51" customFormat="1" ht="21" customHeight="1" x14ac:dyDescent="0.25">
      <c r="A1087" s="52"/>
      <c r="B1087" s="53"/>
      <c r="C1087" s="312" t="s">
        <v>102</v>
      </c>
      <c r="D1087" s="312"/>
      <c r="E1087" s="312"/>
      <c r="F1087" s="312"/>
      <c r="G1087" s="54" t="str">
        <f>$J$1</f>
        <v>March</v>
      </c>
      <c r="H1087" s="313">
        <f>$K$1</f>
        <v>2020</v>
      </c>
      <c r="I1087" s="313"/>
      <c r="J1087" s="53"/>
      <c r="K1087" s="55"/>
      <c r="L1087" s="56"/>
      <c r="M1087" s="55"/>
      <c r="N1087" s="92"/>
      <c r="O1087" s="93" t="s">
        <v>59</v>
      </c>
      <c r="P1087" s="93" t="s">
        <v>6</v>
      </c>
      <c r="Q1087" s="93" t="s">
        <v>5</v>
      </c>
      <c r="R1087" s="93" t="s">
        <v>60</v>
      </c>
      <c r="S1087" s="94"/>
      <c r="T1087" s="93" t="s">
        <v>59</v>
      </c>
      <c r="U1087" s="93" t="s">
        <v>61</v>
      </c>
      <c r="V1087" s="93" t="s">
        <v>23</v>
      </c>
      <c r="W1087" s="93" t="s">
        <v>22</v>
      </c>
      <c r="X1087" s="93" t="s">
        <v>24</v>
      </c>
      <c r="Y1087" s="93" t="s">
        <v>65</v>
      </c>
      <c r="Z1087" s="88"/>
    </row>
    <row r="1088" spans="1:27" s="51" customFormat="1" ht="21" customHeight="1" x14ac:dyDescent="0.25">
      <c r="A1088" s="52"/>
      <c r="B1088" s="53"/>
      <c r="C1088" s="53"/>
      <c r="D1088" s="58"/>
      <c r="E1088" s="58"/>
      <c r="F1088" s="58"/>
      <c r="G1088" s="58"/>
      <c r="H1088" s="58"/>
      <c r="I1088" s="53"/>
      <c r="J1088" s="59" t="s">
        <v>1</v>
      </c>
      <c r="K1088" s="60">
        <v>40000</v>
      </c>
      <c r="L1088" s="61"/>
      <c r="M1088" s="53"/>
      <c r="N1088" s="96"/>
      <c r="O1088" s="97" t="s">
        <v>51</v>
      </c>
      <c r="P1088" s="97">
        <v>30</v>
      </c>
      <c r="Q1088" s="97">
        <v>1</v>
      </c>
      <c r="R1088" s="97">
        <f>15-Q1088</f>
        <v>14</v>
      </c>
      <c r="S1088" s="98"/>
      <c r="T1088" s="97" t="s">
        <v>51</v>
      </c>
      <c r="U1088" s="99"/>
      <c r="V1088" s="99"/>
      <c r="W1088" s="99">
        <f>V1088+U1088</f>
        <v>0</v>
      </c>
      <c r="X1088" s="99"/>
      <c r="Y1088" s="99">
        <f>W1088-X1088</f>
        <v>0</v>
      </c>
      <c r="Z1088" s="88"/>
    </row>
    <row r="1089" spans="1:26" s="51" customFormat="1" ht="21" customHeight="1" x14ac:dyDescent="0.25">
      <c r="A1089" s="52"/>
      <c r="B1089" s="53" t="s">
        <v>0</v>
      </c>
      <c r="C1089" s="108" t="s">
        <v>123</v>
      </c>
      <c r="D1089" s="53"/>
      <c r="E1089" s="53"/>
      <c r="F1089" s="53"/>
      <c r="G1089" s="53"/>
      <c r="H1089" s="64"/>
      <c r="I1089" s="58"/>
      <c r="J1089" s="53"/>
      <c r="K1089" s="53"/>
      <c r="L1089" s="65"/>
      <c r="M1089" s="138"/>
      <c r="N1089" s="100"/>
      <c r="O1089" s="97" t="s">
        <v>77</v>
      </c>
      <c r="P1089" s="97">
        <v>27</v>
      </c>
      <c r="Q1089" s="97">
        <v>2</v>
      </c>
      <c r="R1089" s="97">
        <f>IF(Q1089="","",R1088-Q1089)</f>
        <v>12</v>
      </c>
      <c r="S1089" s="101"/>
      <c r="T1089" s="97" t="s">
        <v>77</v>
      </c>
      <c r="U1089" s="170">
        <f>IF($J$1="January","",Y1088)</f>
        <v>0</v>
      </c>
      <c r="V1089" s="99"/>
      <c r="W1089" s="170">
        <f>IF(U1089="","",U1089+V1089)</f>
        <v>0</v>
      </c>
      <c r="X1089" s="99"/>
      <c r="Y1089" s="170">
        <f>IF(W1089="","",W1089-X1089)</f>
        <v>0</v>
      </c>
      <c r="Z1089" s="88"/>
    </row>
    <row r="1090" spans="1:26" s="51" customFormat="1" ht="21" customHeight="1" x14ac:dyDescent="0.25">
      <c r="A1090" s="52"/>
      <c r="B1090" s="67" t="s">
        <v>47</v>
      </c>
      <c r="C1090" s="85"/>
      <c r="D1090" s="53"/>
      <c r="E1090" s="53"/>
      <c r="F1090" s="314" t="s">
        <v>49</v>
      </c>
      <c r="G1090" s="314"/>
      <c r="H1090" s="53"/>
      <c r="I1090" s="314" t="s">
        <v>50</v>
      </c>
      <c r="J1090" s="314"/>
      <c r="K1090" s="314"/>
      <c r="L1090" s="69"/>
      <c r="M1090" s="53"/>
      <c r="N1090" s="96"/>
      <c r="O1090" s="97" t="s">
        <v>52</v>
      </c>
      <c r="P1090" s="97"/>
      <c r="Q1090" s="97"/>
      <c r="R1090" s="97">
        <v>0</v>
      </c>
      <c r="S1090" s="101"/>
      <c r="T1090" s="97" t="s">
        <v>52</v>
      </c>
      <c r="U1090" s="170">
        <f>IF($J$1="February","",Y1089)</f>
        <v>0</v>
      </c>
      <c r="V1090" s="99"/>
      <c r="W1090" s="170">
        <f t="shared" ref="W1090:W1099" si="205">IF(U1090="","",U1090+V1090)</f>
        <v>0</v>
      </c>
      <c r="X1090" s="99"/>
      <c r="Y1090" s="170">
        <f t="shared" ref="Y1090:Y1099" si="206">IF(W1090="","",W1090-X1090)</f>
        <v>0</v>
      </c>
      <c r="Z1090" s="88"/>
    </row>
    <row r="1091" spans="1:26" s="51" customFormat="1" ht="21" customHeight="1" x14ac:dyDescent="0.25">
      <c r="A1091" s="52"/>
      <c r="B1091" s="53"/>
      <c r="C1091" s="53"/>
      <c r="D1091" s="53"/>
      <c r="E1091" s="53"/>
      <c r="F1091" s="53"/>
      <c r="G1091" s="53"/>
      <c r="H1091" s="70"/>
      <c r="L1091" s="57"/>
      <c r="M1091" s="53"/>
      <c r="N1091" s="96"/>
      <c r="O1091" s="97" t="s">
        <v>53</v>
      </c>
      <c r="P1091" s="97"/>
      <c r="Q1091" s="97"/>
      <c r="R1091" s="97" t="str">
        <f t="shared" ref="R1091:R1099" si="207">IF(Q1091="","",R1090-Q1091)</f>
        <v/>
      </c>
      <c r="S1091" s="101"/>
      <c r="T1091" s="97" t="s">
        <v>53</v>
      </c>
      <c r="U1091" s="170" t="str">
        <f>IF($J$1="March","",Y1090)</f>
        <v/>
      </c>
      <c r="V1091" s="99"/>
      <c r="W1091" s="170" t="str">
        <f t="shared" si="205"/>
        <v/>
      </c>
      <c r="X1091" s="99"/>
      <c r="Y1091" s="170" t="str">
        <f t="shared" si="206"/>
        <v/>
      </c>
      <c r="Z1091" s="88"/>
    </row>
    <row r="1092" spans="1:26" s="51" customFormat="1" ht="21" customHeight="1" x14ac:dyDescent="0.25">
      <c r="A1092" s="52"/>
      <c r="B1092" s="315" t="s">
        <v>48</v>
      </c>
      <c r="C1092" s="316"/>
      <c r="D1092" s="53"/>
      <c r="E1092" s="53"/>
      <c r="F1092" s="71" t="s">
        <v>70</v>
      </c>
      <c r="G1092" s="66">
        <f>IF($J$1="January",U1088,IF($J$1="February",U1089,IF($J$1="March",U1090,IF($J$1="April",U1091,IF($J$1="May",U1092,IF($J$1="June",U1093,IF($J$1="July",U1094,IF($J$1="August",U1095,IF($J$1="August",U1095,IF($J$1="September",U1096,IF($J$1="October",U1097,IF($J$1="November",U1098,IF($J$1="December",U1099)))))))))))))</f>
        <v>0</v>
      </c>
      <c r="H1092" s="70"/>
      <c r="I1092" s="72">
        <f>IF(C1096&gt;0,$K$2,C1094)</f>
        <v>0</v>
      </c>
      <c r="J1092" s="73" t="s">
        <v>67</v>
      </c>
      <c r="K1092" s="74">
        <f>K1088/$K$2*I1092</f>
        <v>0</v>
      </c>
      <c r="L1092" s="75"/>
      <c r="M1092" s="53"/>
      <c r="N1092" s="96"/>
      <c r="O1092" s="97" t="s">
        <v>54</v>
      </c>
      <c r="P1092" s="97"/>
      <c r="Q1092" s="97"/>
      <c r="R1092" s="97">
        <v>0</v>
      </c>
      <c r="S1092" s="101"/>
      <c r="T1092" s="97" t="s">
        <v>54</v>
      </c>
      <c r="U1092" s="170" t="str">
        <f>IF($J$1="April","",Y1091)</f>
        <v/>
      </c>
      <c r="V1092" s="99"/>
      <c r="W1092" s="170" t="str">
        <f t="shared" si="205"/>
        <v/>
      </c>
      <c r="X1092" s="99"/>
      <c r="Y1092" s="170" t="str">
        <f t="shared" si="206"/>
        <v/>
      </c>
      <c r="Z1092" s="88"/>
    </row>
    <row r="1093" spans="1:26" s="51" customFormat="1" ht="21" customHeight="1" x14ac:dyDescent="0.25">
      <c r="A1093" s="52"/>
      <c r="B1093" s="62"/>
      <c r="C1093" s="62"/>
      <c r="D1093" s="53"/>
      <c r="E1093" s="53"/>
      <c r="F1093" s="71" t="s">
        <v>23</v>
      </c>
      <c r="G1093" s="66">
        <f>IF($J$1="January",V1088,IF($J$1="February",V1089,IF($J$1="March",V1090,IF($J$1="April",V1091,IF($J$1="May",V1092,IF($J$1="June",V1093,IF($J$1="July",V1094,IF($J$1="August",V1095,IF($J$1="August",V1095,IF($J$1="September",V1096,IF($J$1="October",V1097,IF($J$1="November",V1098,IF($J$1="December",V1099)))))))))))))</f>
        <v>0</v>
      </c>
      <c r="H1093" s="70"/>
      <c r="I1093" s="72"/>
      <c r="J1093" s="73" t="s">
        <v>68</v>
      </c>
      <c r="K1093" s="76">
        <f>K1088/$K$2/8*I1093</f>
        <v>0</v>
      </c>
      <c r="L1093" s="77"/>
      <c r="M1093" s="53"/>
      <c r="N1093" s="96"/>
      <c r="O1093" s="97" t="s">
        <v>55</v>
      </c>
      <c r="P1093" s="97"/>
      <c r="Q1093" s="97"/>
      <c r="R1093" s="97">
        <v>15</v>
      </c>
      <c r="S1093" s="101"/>
      <c r="T1093" s="97" t="s">
        <v>55</v>
      </c>
      <c r="U1093" s="170" t="str">
        <f>IF($J$1="May","",Y1092)</f>
        <v/>
      </c>
      <c r="V1093" s="99"/>
      <c r="W1093" s="170" t="str">
        <f t="shared" si="205"/>
        <v/>
      </c>
      <c r="X1093" s="99"/>
      <c r="Y1093" s="170" t="str">
        <f t="shared" si="206"/>
        <v/>
      </c>
      <c r="Z1093" s="88"/>
    </row>
    <row r="1094" spans="1:26" s="51" customFormat="1" ht="21" customHeight="1" x14ac:dyDescent="0.25">
      <c r="A1094" s="52"/>
      <c r="B1094" s="71" t="s">
        <v>6</v>
      </c>
      <c r="C1094" s="62">
        <f>IF($J$1="January",P1088,IF($J$1="February",P1089,IF($J$1="March",P1090,IF($J$1="April",P1091,IF($J$1="May",P1092,IF($J$1="June",P1093,IF($J$1="July",P1094,IF($J$1="August",P1095,IF($J$1="August",P1095,IF($J$1="September",P1096,IF($J$1="October",P1097,IF($J$1="November",P1098,IF($J$1="December",P1099)))))))))))))</f>
        <v>0</v>
      </c>
      <c r="D1094" s="53"/>
      <c r="E1094" s="53"/>
      <c r="F1094" s="71" t="s">
        <v>71</v>
      </c>
      <c r="G1094" s="66">
        <f>IF($J$1="January",W1088,IF($J$1="February",W1089,IF($J$1="March",W1090,IF($J$1="April",W1091,IF($J$1="May",W1092,IF($J$1="June",W1093,IF($J$1="July",W1094,IF($J$1="August",W1095,IF($J$1="August",W1095,IF($J$1="September",W1096,IF($J$1="October",W1097,IF($J$1="November",W1098,IF($J$1="December",W1099)))))))))))))</f>
        <v>0</v>
      </c>
      <c r="H1094" s="70"/>
      <c r="I1094" s="317" t="s">
        <v>75</v>
      </c>
      <c r="J1094" s="318"/>
      <c r="K1094" s="76">
        <f>K1092+K1093</f>
        <v>0</v>
      </c>
      <c r="L1094" s="77"/>
      <c r="M1094" s="53"/>
      <c r="N1094" s="96"/>
      <c r="O1094" s="97" t="s">
        <v>56</v>
      </c>
      <c r="P1094" s="97"/>
      <c r="Q1094" s="97"/>
      <c r="R1094" s="97" t="str">
        <f t="shared" si="207"/>
        <v/>
      </c>
      <c r="S1094" s="101"/>
      <c r="T1094" s="97" t="s">
        <v>56</v>
      </c>
      <c r="U1094" s="170" t="str">
        <f>IF($J$1="June","",Y1093)</f>
        <v/>
      </c>
      <c r="V1094" s="99"/>
      <c r="W1094" s="170" t="str">
        <f t="shared" si="205"/>
        <v/>
      </c>
      <c r="X1094" s="99"/>
      <c r="Y1094" s="170" t="str">
        <f t="shared" si="206"/>
        <v/>
      </c>
      <c r="Z1094" s="88"/>
    </row>
    <row r="1095" spans="1:26" s="51" customFormat="1" ht="21" customHeight="1" x14ac:dyDescent="0.25">
      <c r="A1095" s="52"/>
      <c r="B1095" s="71" t="s">
        <v>5</v>
      </c>
      <c r="C1095" s="62">
        <f>IF($J$1="January",Q1088,IF($J$1="February",Q1089,IF($J$1="March",Q1090,IF($J$1="April",Q1091,IF($J$1="May",Q1092,IF($J$1="June",Q1093,IF($J$1="July",Q1094,IF($J$1="August",Q1095,IF($J$1="August",Q1095,IF($J$1="September",Q1096,IF($J$1="October",Q1097,IF($J$1="November",Q1098,IF($J$1="December",Q1099)))))))))))))</f>
        <v>0</v>
      </c>
      <c r="D1095" s="53"/>
      <c r="E1095" s="53"/>
      <c r="F1095" s="71" t="s">
        <v>24</v>
      </c>
      <c r="G1095" s="66">
        <f>IF($J$1="January",X1088,IF($J$1="February",X1089,IF($J$1="March",X1090,IF($J$1="April",X1091,IF($J$1="May",X1092,IF($J$1="June",X1093,IF($J$1="July",X1094,IF($J$1="August",X1095,IF($J$1="August",X1095,IF($J$1="September",X1096,IF($J$1="October",X1097,IF($J$1="November",X1098,IF($J$1="December",X1099)))))))))))))</f>
        <v>0</v>
      </c>
      <c r="H1095" s="70"/>
      <c r="I1095" s="317" t="s">
        <v>76</v>
      </c>
      <c r="J1095" s="318"/>
      <c r="K1095" s="66">
        <f>G1095</f>
        <v>0</v>
      </c>
      <c r="L1095" s="78"/>
      <c r="M1095" s="53"/>
      <c r="N1095" s="96"/>
      <c r="O1095" s="97" t="s">
        <v>57</v>
      </c>
      <c r="P1095" s="97"/>
      <c r="Q1095" s="97"/>
      <c r="R1095" s="97" t="str">
        <f t="shared" si="207"/>
        <v/>
      </c>
      <c r="S1095" s="101"/>
      <c r="T1095" s="97" t="s">
        <v>57</v>
      </c>
      <c r="U1095" s="170" t="str">
        <f>IF($J$1="July","",Y1094)</f>
        <v/>
      </c>
      <c r="V1095" s="99"/>
      <c r="W1095" s="170" t="str">
        <f t="shared" si="205"/>
        <v/>
      </c>
      <c r="X1095" s="99"/>
      <c r="Y1095" s="170" t="str">
        <f t="shared" si="206"/>
        <v/>
      </c>
      <c r="Z1095" s="88"/>
    </row>
    <row r="1096" spans="1:26" s="51" customFormat="1" ht="21" customHeight="1" x14ac:dyDescent="0.25">
      <c r="A1096" s="52"/>
      <c r="B1096" s="79" t="s">
        <v>74</v>
      </c>
      <c r="C1096" s="62">
        <f>IF($J$1="January",R1088,IF($J$1="February",R1089,IF($J$1="March",R1090,IF($J$1="April",R1091,IF($J$1="May",R1092,IF($J$1="June",R1093,IF($J$1="July",R1094,IF($J$1="August",R1095,IF($J$1="August",R1095,IF($J$1="September",R1096,IF($J$1="October",R1097,IF($J$1="November",R1098,IF($J$1="December",R1099)))))))))))))</f>
        <v>0</v>
      </c>
      <c r="D1096" s="53"/>
      <c r="E1096" s="53"/>
      <c r="F1096" s="71" t="s">
        <v>73</v>
      </c>
      <c r="G1096" s="66">
        <f>IF($J$1="January",Y1088,IF($J$1="February",Y1089,IF($J$1="March",Y1090,IF($J$1="April",Y1091,IF($J$1="May",Y1092,IF($J$1="June",Y1093,IF($J$1="July",Y1094,IF($J$1="August",Y1095,IF($J$1="August",Y1095,IF($J$1="September",Y1096,IF($J$1="October",Y1097,IF($J$1="November",Y1098,IF($J$1="December",Y1099)))))))))))))</f>
        <v>0</v>
      </c>
      <c r="H1096" s="53"/>
      <c r="I1096" s="319" t="s">
        <v>69</v>
      </c>
      <c r="J1096" s="320"/>
      <c r="K1096" s="80">
        <f>K1094-K1095</f>
        <v>0</v>
      </c>
      <c r="L1096" s="81"/>
      <c r="M1096" s="53"/>
      <c r="N1096" s="96"/>
      <c r="O1096" s="97" t="s">
        <v>62</v>
      </c>
      <c r="P1096" s="97"/>
      <c r="Q1096" s="97"/>
      <c r="R1096" s="97" t="str">
        <f t="shared" si="207"/>
        <v/>
      </c>
      <c r="S1096" s="101"/>
      <c r="T1096" s="97" t="s">
        <v>62</v>
      </c>
      <c r="U1096" s="170" t="str">
        <f>IF($J$1="August","",Y1095)</f>
        <v/>
      </c>
      <c r="V1096" s="99"/>
      <c r="W1096" s="170" t="str">
        <f t="shared" si="205"/>
        <v/>
      </c>
      <c r="X1096" s="99"/>
      <c r="Y1096" s="170" t="str">
        <f t="shared" si="206"/>
        <v/>
      </c>
      <c r="Z1096" s="88"/>
    </row>
    <row r="1097" spans="1:26" s="51" customFormat="1" ht="21" customHeight="1" x14ac:dyDescent="0.25">
      <c r="A1097" s="52"/>
      <c r="B1097" s="53"/>
      <c r="C1097" s="53"/>
      <c r="D1097" s="53"/>
      <c r="E1097" s="53"/>
      <c r="F1097" s="53"/>
      <c r="G1097" s="53"/>
      <c r="H1097" s="53"/>
      <c r="I1097" s="53"/>
      <c r="J1097" s="53"/>
      <c r="K1097" s="53"/>
      <c r="L1097" s="69"/>
      <c r="M1097" s="53"/>
      <c r="N1097" s="96"/>
      <c r="O1097" s="97" t="s">
        <v>58</v>
      </c>
      <c r="P1097" s="97"/>
      <c r="Q1097" s="97"/>
      <c r="R1097" s="97" t="str">
        <f t="shared" si="207"/>
        <v/>
      </c>
      <c r="S1097" s="101"/>
      <c r="T1097" s="97" t="s">
        <v>58</v>
      </c>
      <c r="U1097" s="170" t="str">
        <f>IF($J$1="September","",Y1096)</f>
        <v/>
      </c>
      <c r="V1097" s="99"/>
      <c r="W1097" s="170" t="str">
        <f t="shared" si="205"/>
        <v/>
      </c>
      <c r="X1097" s="99"/>
      <c r="Y1097" s="170" t="str">
        <f t="shared" si="206"/>
        <v/>
      </c>
      <c r="Z1097" s="88"/>
    </row>
    <row r="1098" spans="1:26" s="51" customFormat="1" ht="21" customHeight="1" x14ac:dyDescent="0.25">
      <c r="A1098" s="52"/>
      <c r="B1098" s="308" t="s">
        <v>104</v>
      </c>
      <c r="C1098" s="308"/>
      <c r="D1098" s="308"/>
      <c r="E1098" s="308"/>
      <c r="F1098" s="308"/>
      <c r="G1098" s="308"/>
      <c r="H1098" s="308"/>
      <c r="I1098" s="308"/>
      <c r="J1098" s="308"/>
      <c r="K1098" s="308"/>
      <c r="L1098" s="69"/>
      <c r="M1098" s="53"/>
      <c r="N1098" s="96"/>
      <c r="O1098" s="97" t="s">
        <v>63</v>
      </c>
      <c r="P1098" s="97"/>
      <c r="Q1098" s="97"/>
      <c r="R1098" s="97" t="str">
        <f t="shared" si="207"/>
        <v/>
      </c>
      <c r="S1098" s="101"/>
      <c r="T1098" s="97" t="s">
        <v>63</v>
      </c>
      <c r="U1098" s="170" t="str">
        <f>IF($J$1="October","",Y1097)</f>
        <v/>
      </c>
      <c r="V1098" s="99"/>
      <c r="W1098" s="170" t="str">
        <f t="shared" si="205"/>
        <v/>
      </c>
      <c r="X1098" s="99"/>
      <c r="Y1098" s="170" t="str">
        <f t="shared" si="206"/>
        <v/>
      </c>
      <c r="Z1098" s="88"/>
    </row>
    <row r="1099" spans="1:26" s="51" customFormat="1" ht="21" customHeight="1" x14ac:dyDescent="0.25">
      <c r="A1099" s="52"/>
      <c r="B1099" s="308"/>
      <c r="C1099" s="308"/>
      <c r="D1099" s="308"/>
      <c r="E1099" s="308"/>
      <c r="F1099" s="308"/>
      <c r="G1099" s="308"/>
      <c r="H1099" s="308"/>
      <c r="I1099" s="308"/>
      <c r="J1099" s="308"/>
      <c r="K1099" s="308"/>
      <c r="L1099" s="69"/>
      <c r="M1099" s="53"/>
      <c r="N1099" s="96"/>
      <c r="O1099" s="97" t="s">
        <v>64</v>
      </c>
      <c r="P1099" s="97"/>
      <c r="Q1099" s="97"/>
      <c r="R1099" s="97" t="str">
        <f t="shared" si="207"/>
        <v/>
      </c>
      <c r="S1099" s="101"/>
      <c r="T1099" s="97" t="s">
        <v>64</v>
      </c>
      <c r="U1099" s="170" t="str">
        <f>IF($J$1="November","",Y1098)</f>
        <v/>
      </c>
      <c r="V1099" s="99"/>
      <c r="W1099" s="170" t="str">
        <f t="shared" si="205"/>
        <v/>
      </c>
      <c r="X1099" s="99"/>
      <c r="Y1099" s="170" t="str">
        <f t="shared" si="206"/>
        <v/>
      </c>
      <c r="Z1099" s="88"/>
    </row>
    <row r="1100" spans="1:26" s="51" customFormat="1" ht="21" customHeight="1" thickBot="1" x14ac:dyDescent="0.3">
      <c r="A1100" s="82"/>
      <c r="B1100" s="83"/>
      <c r="C1100" s="83"/>
      <c r="D1100" s="83"/>
      <c r="E1100" s="83"/>
      <c r="F1100" s="83"/>
      <c r="G1100" s="83"/>
      <c r="H1100" s="83"/>
      <c r="I1100" s="83"/>
      <c r="J1100" s="83"/>
      <c r="K1100" s="83"/>
      <c r="L1100" s="84"/>
      <c r="N1100" s="103"/>
      <c r="O1100" s="104"/>
      <c r="P1100" s="104"/>
      <c r="Q1100" s="104"/>
      <c r="R1100" s="104"/>
      <c r="S1100" s="104"/>
      <c r="T1100" s="104"/>
      <c r="U1100" s="104"/>
      <c r="V1100" s="104"/>
      <c r="W1100" s="104"/>
      <c r="X1100" s="104"/>
      <c r="Y1100" s="104"/>
      <c r="Z1100" s="88"/>
    </row>
    <row r="1101" spans="1:26" s="51" customFormat="1" ht="21" hidden="1" customHeight="1" x14ac:dyDescent="0.25">
      <c r="A1101" s="354" t="s">
        <v>46</v>
      </c>
      <c r="B1101" s="355"/>
      <c r="C1101" s="355"/>
      <c r="D1101" s="355"/>
      <c r="E1101" s="355"/>
      <c r="F1101" s="355"/>
      <c r="G1101" s="355"/>
      <c r="H1101" s="355"/>
      <c r="I1101" s="355"/>
      <c r="J1101" s="355"/>
      <c r="K1101" s="355"/>
      <c r="L1101" s="356"/>
      <c r="M1101" s="87"/>
      <c r="N1101" s="89"/>
      <c r="O1101" s="309" t="s">
        <v>48</v>
      </c>
      <c r="P1101" s="310"/>
      <c r="Q1101" s="310"/>
      <c r="R1101" s="311"/>
      <c r="S1101" s="90"/>
      <c r="T1101" s="309" t="s">
        <v>49</v>
      </c>
      <c r="U1101" s="310"/>
      <c r="V1101" s="310"/>
      <c r="W1101" s="310"/>
      <c r="X1101" s="310"/>
      <c r="Y1101" s="311"/>
      <c r="Z1101" s="88"/>
    </row>
    <row r="1102" spans="1:26" s="51" customFormat="1" ht="21" hidden="1" customHeight="1" x14ac:dyDescent="0.25">
      <c r="A1102" s="52"/>
      <c r="B1102" s="53"/>
      <c r="C1102" s="312" t="s">
        <v>102</v>
      </c>
      <c r="D1102" s="312"/>
      <c r="E1102" s="312"/>
      <c r="F1102" s="312"/>
      <c r="G1102" s="54" t="str">
        <f>$J$1</f>
        <v>March</v>
      </c>
      <c r="H1102" s="313">
        <f>$K$1</f>
        <v>2020</v>
      </c>
      <c r="I1102" s="313"/>
      <c r="J1102" s="53"/>
      <c r="K1102" s="55"/>
      <c r="L1102" s="56"/>
      <c r="M1102" s="55"/>
      <c r="N1102" s="92"/>
      <c r="O1102" s="93" t="s">
        <v>59</v>
      </c>
      <c r="P1102" s="93" t="s">
        <v>6</v>
      </c>
      <c r="Q1102" s="93" t="s">
        <v>5</v>
      </c>
      <c r="R1102" s="93" t="s">
        <v>60</v>
      </c>
      <c r="S1102" s="94"/>
      <c r="T1102" s="93" t="s">
        <v>59</v>
      </c>
      <c r="U1102" s="93" t="s">
        <v>61</v>
      </c>
      <c r="V1102" s="93" t="s">
        <v>23</v>
      </c>
      <c r="W1102" s="93" t="s">
        <v>22</v>
      </c>
      <c r="X1102" s="93" t="s">
        <v>24</v>
      </c>
      <c r="Y1102" s="93" t="s">
        <v>65</v>
      </c>
      <c r="Z1102" s="88"/>
    </row>
    <row r="1103" spans="1:26" s="51" customFormat="1" ht="21" hidden="1" customHeight="1" x14ac:dyDescent="0.25">
      <c r="A1103" s="52"/>
      <c r="B1103" s="53"/>
      <c r="C1103" s="53"/>
      <c r="D1103" s="58"/>
      <c r="E1103" s="58"/>
      <c r="F1103" s="58"/>
      <c r="G1103" s="58"/>
      <c r="H1103" s="58"/>
      <c r="I1103" s="53"/>
      <c r="J1103" s="59" t="s">
        <v>1</v>
      </c>
      <c r="K1103" s="60"/>
      <c r="L1103" s="61"/>
      <c r="M1103" s="53"/>
      <c r="N1103" s="96"/>
      <c r="O1103" s="97" t="s">
        <v>51</v>
      </c>
      <c r="P1103" s="97"/>
      <c r="Q1103" s="97"/>
      <c r="R1103" s="97">
        <v>0</v>
      </c>
      <c r="S1103" s="98"/>
      <c r="T1103" s="97" t="s">
        <v>51</v>
      </c>
      <c r="U1103" s="99"/>
      <c r="V1103" s="99"/>
      <c r="W1103" s="99">
        <f>V1103+U1103</f>
        <v>0</v>
      </c>
      <c r="X1103" s="99"/>
      <c r="Y1103" s="99">
        <f>W1103-X1103</f>
        <v>0</v>
      </c>
      <c r="Z1103" s="88"/>
    </row>
    <row r="1104" spans="1:26" s="51" customFormat="1" ht="21" hidden="1" customHeight="1" x14ac:dyDescent="0.25">
      <c r="A1104" s="52"/>
      <c r="B1104" s="53" t="s">
        <v>0</v>
      </c>
      <c r="C1104" s="86"/>
      <c r="D1104" s="53"/>
      <c r="E1104" s="53"/>
      <c r="F1104" s="53"/>
      <c r="G1104" s="53"/>
      <c r="H1104" s="64"/>
      <c r="I1104" s="58"/>
      <c r="J1104" s="53"/>
      <c r="K1104" s="53"/>
      <c r="L1104" s="65"/>
      <c r="M1104" s="87"/>
      <c r="N1104" s="100"/>
      <c r="O1104" s="97" t="s">
        <v>77</v>
      </c>
      <c r="P1104" s="97"/>
      <c r="Q1104" s="97"/>
      <c r="R1104" s="97">
        <v>0</v>
      </c>
      <c r="S1104" s="101"/>
      <c r="T1104" s="97" t="s">
        <v>77</v>
      </c>
      <c r="U1104" s="170">
        <f>Y1103</f>
        <v>0</v>
      </c>
      <c r="V1104" s="99"/>
      <c r="W1104" s="170">
        <f>IF(U1104="","",U1104+V1104)</f>
        <v>0</v>
      </c>
      <c r="X1104" s="99"/>
      <c r="Y1104" s="170">
        <f>IF(W1104="","",W1104-X1104)</f>
        <v>0</v>
      </c>
      <c r="Z1104" s="88"/>
    </row>
    <row r="1105" spans="1:26" s="51" customFormat="1" ht="21" hidden="1" customHeight="1" x14ac:dyDescent="0.25">
      <c r="A1105" s="52"/>
      <c r="B1105" s="67" t="s">
        <v>47</v>
      </c>
      <c r="C1105" s="68"/>
      <c r="D1105" s="53"/>
      <c r="E1105" s="53"/>
      <c r="F1105" s="314" t="s">
        <v>49</v>
      </c>
      <c r="G1105" s="314"/>
      <c r="H1105" s="53"/>
      <c r="I1105" s="314" t="s">
        <v>50</v>
      </c>
      <c r="J1105" s="314"/>
      <c r="K1105" s="314"/>
      <c r="L1105" s="69"/>
      <c r="M1105" s="53"/>
      <c r="N1105" s="96"/>
      <c r="O1105" s="97" t="s">
        <v>52</v>
      </c>
      <c r="P1105" s="97"/>
      <c r="Q1105" s="97"/>
      <c r="R1105" s="97">
        <v>0</v>
      </c>
      <c r="S1105" s="101"/>
      <c r="T1105" s="97" t="s">
        <v>52</v>
      </c>
      <c r="U1105" s="170">
        <f>IF($J$1="April",Y1104,Y1104)</f>
        <v>0</v>
      </c>
      <c r="V1105" s="99"/>
      <c r="W1105" s="170">
        <f t="shared" ref="W1105:W1114" si="208">IF(U1105="","",U1105+V1105)</f>
        <v>0</v>
      </c>
      <c r="X1105" s="99"/>
      <c r="Y1105" s="170">
        <f t="shared" ref="Y1105:Y1114" si="209">IF(W1105="","",W1105-X1105)</f>
        <v>0</v>
      </c>
      <c r="Z1105" s="88"/>
    </row>
    <row r="1106" spans="1:26" s="51" customFormat="1" ht="21" hidden="1" customHeight="1" x14ac:dyDescent="0.25">
      <c r="A1106" s="52"/>
      <c r="B1106" s="53"/>
      <c r="C1106" s="53"/>
      <c r="D1106" s="53"/>
      <c r="E1106" s="53"/>
      <c r="F1106" s="53"/>
      <c r="G1106" s="53"/>
      <c r="H1106" s="70"/>
      <c r="L1106" s="57"/>
      <c r="M1106" s="53"/>
      <c r="N1106" s="96"/>
      <c r="O1106" s="97" t="s">
        <v>53</v>
      </c>
      <c r="P1106" s="97"/>
      <c r="Q1106" s="97"/>
      <c r="R1106" s="97" t="str">
        <f t="shared" ref="R1106:R1114" si="210">IF(Q1106="","",R1105-Q1106)</f>
        <v/>
      </c>
      <c r="S1106" s="101"/>
      <c r="T1106" s="97" t="s">
        <v>53</v>
      </c>
      <c r="U1106" s="170">
        <f>IF($J$1="April",Y1105,Y1105)</f>
        <v>0</v>
      </c>
      <c r="V1106" s="99"/>
      <c r="W1106" s="170">
        <f t="shared" si="208"/>
        <v>0</v>
      </c>
      <c r="X1106" s="99"/>
      <c r="Y1106" s="170">
        <f t="shared" si="209"/>
        <v>0</v>
      </c>
      <c r="Z1106" s="88"/>
    </row>
    <row r="1107" spans="1:26" s="51" customFormat="1" ht="21" hidden="1" customHeight="1" x14ac:dyDescent="0.25">
      <c r="A1107" s="52"/>
      <c r="B1107" s="315" t="s">
        <v>48</v>
      </c>
      <c r="C1107" s="316"/>
      <c r="D1107" s="53"/>
      <c r="E1107" s="53"/>
      <c r="F1107" s="71" t="s">
        <v>70</v>
      </c>
      <c r="G1107" s="66">
        <f>IF($J$1="January",U1103,IF($J$1="February",U1104,IF($J$1="March",U1105,IF($J$1="April",U1106,IF($J$1="May",U1107,IF($J$1="June",U1108,IF($J$1="July",U1109,IF($J$1="August",U1110,IF($J$1="August",U1110,IF($J$1="September",U1111,IF($J$1="October",U1112,IF($J$1="November",U1113,IF($J$1="December",U1114)))))))))))))</f>
        <v>0</v>
      </c>
      <c r="H1107" s="70"/>
      <c r="I1107" s="72"/>
      <c r="J1107" s="73" t="s">
        <v>67</v>
      </c>
      <c r="K1107" s="74">
        <f>K1103/$K$2*I1107</f>
        <v>0</v>
      </c>
      <c r="L1107" s="75"/>
      <c r="M1107" s="53"/>
      <c r="N1107" s="96"/>
      <c r="O1107" s="97" t="s">
        <v>54</v>
      </c>
      <c r="P1107" s="97"/>
      <c r="Q1107" s="97"/>
      <c r="R1107" s="97" t="str">
        <f t="shared" si="210"/>
        <v/>
      </c>
      <c r="S1107" s="101"/>
      <c r="T1107" s="97" t="s">
        <v>54</v>
      </c>
      <c r="U1107" s="170">
        <f>IF($J$1="May",Y1106,Y1106)</f>
        <v>0</v>
      </c>
      <c r="V1107" s="99"/>
      <c r="W1107" s="170">
        <f t="shared" si="208"/>
        <v>0</v>
      </c>
      <c r="X1107" s="99"/>
      <c r="Y1107" s="170">
        <f t="shared" si="209"/>
        <v>0</v>
      </c>
      <c r="Z1107" s="88"/>
    </row>
    <row r="1108" spans="1:26" s="51" customFormat="1" ht="21" hidden="1" customHeight="1" x14ac:dyDescent="0.25">
      <c r="A1108" s="52"/>
      <c r="B1108" s="62"/>
      <c r="C1108" s="62"/>
      <c r="D1108" s="53"/>
      <c r="E1108" s="53"/>
      <c r="F1108" s="71" t="s">
        <v>23</v>
      </c>
      <c r="G1108" s="66">
        <f>IF($J$1="January",V1103,IF($J$1="February",V1104,IF($J$1="March",V1105,IF($J$1="April",V1106,IF($J$1="May",V1107,IF($J$1="June",V1108,IF($J$1="July",V1109,IF($J$1="August",V1110,IF($J$1="August",V1110,IF($J$1="September",V1111,IF($J$1="October",V1112,IF($J$1="November",V1113,IF($J$1="December",V1114)))))))))))))</f>
        <v>0</v>
      </c>
      <c r="H1108" s="70"/>
      <c r="I1108" s="115"/>
      <c r="J1108" s="73" t="s">
        <v>68</v>
      </c>
      <c r="K1108" s="76">
        <f>K1103/$K$2/8*I1108</f>
        <v>0</v>
      </c>
      <c r="L1108" s="77"/>
      <c r="M1108" s="53"/>
      <c r="N1108" s="96"/>
      <c r="O1108" s="97" t="s">
        <v>55</v>
      </c>
      <c r="P1108" s="97"/>
      <c r="Q1108" s="97"/>
      <c r="R1108" s="97" t="str">
        <f t="shared" si="210"/>
        <v/>
      </c>
      <c r="S1108" s="101"/>
      <c r="T1108" s="97" t="s">
        <v>55</v>
      </c>
      <c r="U1108" s="170">
        <f>IF($J$1="May",Y1107,Y1107)</f>
        <v>0</v>
      </c>
      <c r="V1108" s="99"/>
      <c r="W1108" s="170">
        <f t="shared" si="208"/>
        <v>0</v>
      </c>
      <c r="X1108" s="99"/>
      <c r="Y1108" s="170">
        <f t="shared" si="209"/>
        <v>0</v>
      </c>
      <c r="Z1108" s="88"/>
    </row>
    <row r="1109" spans="1:26" s="51" customFormat="1" ht="21" hidden="1" customHeight="1" x14ac:dyDescent="0.25">
      <c r="A1109" s="52"/>
      <c r="B1109" s="71" t="s">
        <v>6</v>
      </c>
      <c r="C1109" s="62">
        <f>IF($J$1="January",P1103,IF($J$1="February",P1104,IF($J$1="March",P1105,IF($J$1="April",P1106,IF($J$1="May",P1107,IF($J$1="June",P1108,IF($J$1="July",P1109,IF($J$1="August",P1110,IF($J$1="August",P1110,IF($J$1="September",P1111,IF($J$1="October",P1112,IF($J$1="November",P1113,IF($J$1="December",P1114)))))))))))))</f>
        <v>0</v>
      </c>
      <c r="D1109" s="53"/>
      <c r="E1109" s="53"/>
      <c r="F1109" s="71" t="s">
        <v>71</v>
      </c>
      <c r="G1109" s="66">
        <f>IF($J$1="January",W1103,IF($J$1="February",W1104,IF($J$1="March",W1105,IF($J$1="April",W1106,IF($J$1="May",W1107,IF($J$1="June",W1108,IF($J$1="July",W1109,IF($J$1="August",W1110,IF($J$1="August",W1110,IF($J$1="September",W1111,IF($J$1="October",W1112,IF($J$1="November",W1113,IF($J$1="December",W1114)))))))))))))</f>
        <v>0</v>
      </c>
      <c r="H1109" s="70"/>
      <c r="I1109" s="317" t="s">
        <v>75</v>
      </c>
      <c r="J1109" s="318"/>
      <c r="K1109" s="76">
        <f>K1107+K1108</f>
        <v>0</v>
      </c>
      <c r="L1109" s="77"/>
      <c r="M1109" s="53"/>
      <c r="N1109" s="96"/>
      <c r="O1109" s="97" t="s">
        <v>56</v>
      </c>
      <c r="P1109" s="97"/>
      <c r="Q1109" s="97"/>
      <c r="R1109" s="97" t="str">
        <f t="shared" si="210"/>
        <v/>
      </c>
      <c r="S1109" s="101"/>
      <c r="T1109" s="97" t="s">
        <v>56</v>
      </c>
      <c r="U1109" s="170" t="str">
        <f>IF($J$1="July",Y1108,"")</f>
        <v/>
      </c>
      <c r="V1109" s="99"/>
      <c r="W1109" s="170" t="str">
        <f t="shared" si="208"/>
        <v/>
      </c>
      <c r="X1109" s="99"/>
      <c r="Y1109" s="170" t="str">
        <f t="shared" si="209"/>
        <v/>
      </c>
      <c r="Z1109" s="88"/>
    </row>
    <row r="1110" spans="1:26" s="51" customFormat="1" ht="21" hidden="1" customHeight="1" x14ac:dyDescent="0.25">
      <c r="A1110" s="52"/>
      <c r="B1110" s="71" t="s">
        <v>5</v>
      </c>
      <c r="C1110" s="62">
        <f>IF($J$1="January",Q1103,IF($J$1="February",Q1104,IF($J$1="March",Q1105,IF($J$1="April",Q1106,IF($J$1="May",Q1107,IF($J$1="June",Q1108,IF($J$1="July",Q1109,IF($J$1="August",Q1110,IF($J$1="August",Q1110,IF($J$1="September",Q1111,IF($J$1="October",Q1112,IF($J$1="November",Q1113,IF($J$1="December",Q1114)))))))))))))</f>
        <v>0</v>
      </c>
      <c r="D1110" s="53"/>
      <c r="E1110" s="53"/>
      <c r="F1110" s="71" t="s">
        <v>24</v>
      </c>
      <c r="G1110" s="66">
        <f>IF($J$1="January",X1103,IF($J$1="February",X1104,IF($J$1="March",X1105,IF($J$1="April",X1106,IF($J$1="May",X1107,IF($J$1="June",X1108,IF($J$1="July",X1109,IF($J$1="August",X1110,IF($J$1="August",X1110,IF($J$1="September",X1111,IF($J$1="October",X1112,IF($J$1="November",X1113,IF($J$1="December",X1114)))))))))))))</f>
        <v>0</v>
      </c>
      <c r="H1110" s="70"/>
      <c r="I1110" s="317" t="s">
        <v>76</v>
      </c>
      <c r="J1110" s="318"/>
      <c r="K1110" s="66">
        <f>G1110</f>
        <v>0</v>
      </c>
      <c r="L1110" s="78"/>
      <c r="M1110" s="53"/>
      <c r="N1110" s="96"/>
      <c r="O1110" s="97" t="s">
        <v>57</v>
      </c>
      <c r="P1110" s="97"/>
      <c r="Q1110" s="97"/>
      <c r="R1110" s="97" t="str">
        <f t="shared" si="210"/>
        <v/>
      </c>
      <c r="S1110" s="101"/>
      <c r="T1110" s="97" t="s">
        <v>57</v>
      </c>
      <c r="U1110" s="170" t="str">
        <f>IF($J$1="August",Y1109,"")</f>
        <v/>
      </c>
      <c r="V1110" s="99"/>
      <c r="W1110" s="170" t="str">
        <f t="shared" si="208"/>
        <v/>
      </c>
      <c r="X1110" s="99"/>
      <c r="Y1110" s="170" t="str">
        <f t="shared" si="209"/>
        <v/>
      </c>
      <c r="Z1110" s="88"/>
    </row>
    <row r="1111" spans="1:26" s="51" customFormat="1" ht="21" hidden="1" customHeight="1" x14ac:dyDescent="0.25">
      <c r="A1111" s="52"/>
      <c r="B1111" s="79" t="s">
        <v>74</v>
      </c>
      <c r="C1111" s="62">
        <f>IF($J$1="January",R1103,IF($J$1="February",R1104,IF($J$1="March",R1105,IF($J$1="April",R1106,IF($J$1="May",R1107,IF($J$1="June",R1108,IF($J$1="July",R1109,IF($J$1="August",R1110,IF($J$1="August",R1110,IF($J$1="September",R1111,IF($J$1="October",R1112,IF($J$1="November",R1113,IF($J$1="December",R1114)))))))))))))</f>
        <v>0</v>
      </c>
      <c r="D1111" s="53"/>
      <c r="E1111" s="53"/>
      <c r="F1111" s="71" t="s">
        <v>73</v>
      </c>
      <c r="G1111" s="66">
        <f>IF($J$1="January",Y1103,IF($J$1="February",Y1104,IF($J$1="March",Y1105,IF($J$1="April",Y1106,IF($J$1="May",Y1107,IF($J$1="June",Y1108,IF($J$1="July",Y1109,IF($J$1="August",Y1110,IF($J$1="August",Y1110,IF($J$1="September",Y1111,IF($J$1="October",Y1112,IF($J$1="November",Y1113,IF($J$1="December",Y1114)))))))))))))</f>
        <v>0</v>
      </c>
      <c r="H1111" s="53"/>
      <c r="I1111" s="319" t="s">
        <v>69</v>
      </c>
      <c r="J1111" s="320"/>
      <c r="K1111" s="80">
        <f>K1109-K1110</f>
        <v>0</v>
      </c>
      <c r="L1111" s="81"/>
      <c r="M1111" s="53"/>
      <c r="N1111" s="96"/>
      <c r="O1111" s="97" t="s">
        <v>62</v>
      </c>
      <c r="P1111" s="97"/>
      <c r="Q1111" s="97"/>
      <c r="R1111" s="97" t="str">
        <f t="shared" si="210"/>
        <v/>
      </c>
      <c r="S1111" s="101"/>
      <c r="T1111" s="97" t="s">
        <v>62</v>
      </c>
      <c r="U1111" s="170" t="str">
        <f>IF($J$1="Sept",Y1110,"")</f>
        <v/>
      </c>
      <c r="V1111" s="99"/>
      <c r="W1111" s="170" t="str">
        <f t="shared" si="208"/>
        <v/>
      </c>
      <c r="X1111" s="99"/>
      <c r="Y1111" s="170" t="str">
        <f t="shared" si="209"/>
        <v/>
      </c>
      <c r="Z1111" s="88"/>
    </row>
    <row r="1112" spans="1:26" s="51" customFormat="1" ht="21" hidden="1" customHeight="1" x14ac:dyDescent="0.25">
      <c r="A1112" s="52"/>
      <c r="B1112" s="53"/>
      <c r="C1112" s="53"/>
      <c r="D1112" s="53"/>
      <c r="E1112" s="53"/>
      <c r="F1112" s="53"/>
      <c r="G1112" s="53"/>
      <c r="H1112" s="53"/>
      <c r="I1112" s="53"/>
      <c r="J1112" s="53"/>
      <c r="K1112" s="53"/>
      <c r="L1112" s="69"/>
      <c r="M1112" s="53"/>
      <c r="N1112" s="96"/>
      <c r="O1112" s="97" t="s">
        <v>58</v>
      </c>
      <c r="P1112" s="97"/>
      <c r="Q1112" s="97"/>
      <c r="R1112" s="97" t="str">
        <f t="shared" si="210"/>
        <v/>
      </c>
      <c r="S1112" s="101"/>
      <c r="T1112" s="97" t="s">
        <v>58</v>
      </c>
      <c r="U1112" s="170" t="str">
        <f>IF($J$1="October",Y1111,"")</f>
        <v/>
      </c>
      <c r="V1112" s="99"/>
      <c r="W1112" s="170" t="str">
        <f t="shared" si="208"/>
        <v/>
      </c>
      <c r="X1112" s="99"/>
      <c r="Y1112" s="170" t="str">
        <f t="shared" si="209"/>
        <v/>
      </c>
      <c r="Z1112" s="88"/>
    </row>
    <row r="1113" spans="1:26" s="51" customFormat="1" ht="21" hidden="1" customHeight="1" x14ac:dyDescent="0.25">
      <c r="A1113" s="52"/>
      <c r="B1113" s="308" t="s">
        <v>104</v>
      </c>
      <c r="C1113" s="308"/>
      <c r="D1113" s="308"/>
      <c r="E1113" s="308"/>
      <c r="F1113" s="308"/>
      <c r="G1113" s="308"/>
      <c r="H1113" s="308"/>
      <c r="I1113" s="308"/>
      <c r="J1113" s="308"/>
      <c r="K1113" s="308"/>
      <c r="L1113" s="69"/>
      <c r="M1113" s="53"/>
      <c r="N1113" s="96"/>
      <c r="O1113" s="97" t="s">
        <v>63</v>
      </c>
      <c r="P1113" s="97"/>
      <c r="Q1113" s="97"/>
      <c r="R1113" s="97" t="str">
        <f t="shared" si="210"/>
        <v/>
      </c>
      <c r="S1113" s="101"/>
      <c r="T1113" s="97" t="s">
        <v>63</v>
      </c>
      <c r="U1113" s="170" t="str">
        <f>IF($J$1="November",Y1112,"")</f>
        <v/>
      </c>
      <c r="V1113" s="99"/>
      <c r="W1113" s="170" t="str">
        <f t="shared" si="208"/>
        <v/>
      </c>
      <c r="X1113" s="99"/>
      <c r="Y1113" s="170" t="str">
        <f t="shared" si="209"/>
        <v/>
      </c>
      <c r="Z1113" s="88"/>
    </row>
    <row r="1114" spans="1:26" s="51" customFormat="1" ht="21" hidden="1" customHeight="1" x14ac:dyDescent="0.25">
      <c r="A1114" s="52"/>
      <c r="B1114" s="308"/>
      <c r="C1114" s="308"/>
      <c r="D1114" s="308"/>
      <c r="E1114" s="308"/>
      <c r="F1114" s="308"/>
      <c r="G1114" s="308"/>
      <c r="H1114" s="308"/>
      <c r="I1114" s="308"/>
      <c r="J1114" s="308"/>
      <c r="K1114" s="308"/>
      <c r="L1114" s="69"/>
      <c r="M1114" s="53"/>
      <c r="N1114" s="96"/>
      <c r="O1114" s="97" t="s">
        <v>64</v>
      </c>
      <c r="P1114" s="97"/>
      <c r="Q1114" s="97"/>
      <c r="R1114" s="97" t="str">
        <f t="shared" si="210"/>
        <v/>
      </c>
      <c r="S1114" s="101"/>
      <c r="T1114" s="97" t="s">
        <v>64</v>
      </c>
      <c r="U1114" s="170" t="str">
        <f>IF($J$1="Dec",Y1113,"")</f>
        <v/>
      </c>
      <c r="V1114" s="99"/>
      <c r="W1114" s="170" t="str">
        <f t="shared" si="208"/>
        <v/>
      </c>
      <c r="X1114" s="99"/>
      <c r="Y1114" s="170" t="str">
        <f t="shared" si="209"/>
        <v/>
      </c>
      <c r="Z1114" s="88"/>
    </row>
    <row r="1115" spans="1:26" s="51" customFormat="1" ht="21" hidden="1" customHeight="1" thickBot="1" x14ac:dyDescent="0.3">
      <c r="A1115" s="82"/>
      <c r="B1115" s="83"/>
      <c r="C1115" s="83"/>
      <c r="D1115" s="83"/>
      <c r="E1115" s="83"/>
      <c r="F1115" s="83"/>
      <c r="G1115" s="83"/>
      <c r="H1115" s="83"/>
      <c r="I1115" s="83"/>
      <c r="J1115" s="83"/>
      <c r="K1115" s="83"/>
      <c r="L1115" s="84"/>
      <c r="N1115" s="103"/>
      <c r="O1115" s="104"/>
      <c r="P1115" s="104"/>
      <c r="Q1115" s="104"/>
      <c r="R1115" s="104"/>
      <c r="S1115" s="104"/>
      <c r="T1115" s="104"/>
      <c r="U1115" s="104"/>
      <c r="V1115" s="104"/>
      <c r="W1115" s="104"/>
      <c r="X1115" s="104"/>
      <c r="Y1115" s="104"/>
      <c r="Z1115" s="88"/>
    </row>
    <row r="1116" spans="1:26" ht="21" customHeight="1" thickBot="1" x14ac:dyDescent="0.35"/>
    <row r="1117" spans="1:26" s="51" customFormat="1" ht="21" customHeight="1" x14ac:dyDescent="0.25">
      <c r="A1117" s="321" t="s">
        <v>46</v>
      </c>
      <c r="B1117" s="322"/>
      <c r="C1117" s="322"/>
      <c r="D1117" s="322"/>
      <c r="E1117" s="322"/>
      <c r="F1117" s="322"/>
      <c r="G1117" s="322"/>
      <c r="H1117" s="322"/>
      <c r="I1117" s="322"/>
      <c r="J1117" s="322"/>
      <c r="K1117" s="322"/>
      <c r="L1117" s="323"/>
      <c r="M1117" s="107"/>
      <c r="N1117" s="89"/>
      <c r="O1117" s="309" t="s">
        <v>48</v>
      </c>
      <c r="P1117" s="310"/>
      <c r="Q1117" s="310"/>
      <c r="R1117" s="311"/>
      <c r="S1117" s="90"/>
      <c r="T1117" s="309" t="s">
        <v>49</v>
      </c>
      <c r="U1117" s="310"/>
      <c r="V1117" s="310"/>
      <c r="W1117" s="310"/>
      <c r="X1117" s="310"/>
      <c r="Y1117" s="311"/>
      <c r="Z1117" s="88"/>
    </row>
    <row r="1118" spans="1:26" s="51" customFormat="1" ht="21" customHeight="1" x14ac:dyDescent="0.25">
      <c r="A1118" s="52"/>
      <c r="B1118" s="53"/>
      <c r="C1118" s="312" t="s">
        <v>102</v>
      </c>
      <c r="D1118" s="312"/>
      <c r="E1118" s="312"/>
      <c r="F1118" s="312"/>
      <c r="G1118" s="54" t="str">
        <f>$J$1</f>
        <v>March</v>
      </c>
      <c r="H1118" s="313">
        <f>$K$1</f>
        <v>2020</v>
      </c>
      <c r="I1118" s="313"/>
      <c r="J1118" s="53"/>
      <c r="K1118" s="55"/>
      <c r="L1118" s="56"/>
      <c r="M1118" s="55"/>
      <c r="N1118" s="92"/>
      <c r="O1118" s="93" t="s">
        <v>59</v>
      </c>
      <c r="P1118" s="93" t="s">
        <v>6</v>
      </c>
      <c r="Q1118" s="93" t="s">
        <v>5</v>
      </c>
      <c r="R1118" s="93" t="s">
        <v>60</v>
      </c>
      <c r="S1118" s="94"/>
      <c r="T1118" s="93" t="s">
        <v>59</v>
      </c>
      <c r="U1118" s="93" t="s">
        <v>61</v>
      </c>
      <c r="V1118" s="93" t="s">
        <v>23</v>
      </c>
      <c r="W1118" s="93" t="s">
        <v>22</v>
      </c>
      <c r="X1118" s="93" t="s">
        <v>24</v>
      </c>
      <c r="Y1118" s="93" t="s">
        <v>65</v>
      </c>
      <c r="Z1118" s="88"/>
    </row>
    <row r="1119" spans="1:26" s="51" customFormat="1" ht="21" customHeight="1" x14ac:dyDescent="0.25">
      <c r="A1119" s="52"/>
      <c r="B1119" s="53"/>
      <c r="C1119" s="53"/>
      <c r="D1119" s="58"/>
      <c r="E1119" s="58"/>
      <c r="F1119" s="58"/>
      <c r="G1119" s="58"/>
      <c r="H1119" s="58"/>
      <c r="I1119" s="53"/>
      <c r="J1119" s="59" t="s">
        <v>1</v>
      </c>
      <c r="K1119" s="60">
        <v>25000</v>
      </c>
      <c r="L1119" s="61"/>
      <c r="M1119" s="53"/>
      <c r="N1119" s="96"/>
      <c r="O1119" s="97" t="s">
        <v>51</v>
      </c>
      <c r="P1119" s="97">
        <v>31</v>
      </c>
      <c r="Q1119" s="97">
        <v>0</v>
      </c>
      <c r="R1119" s="97">
        <v>0</v>
      </c>
      <c r="S1119" s="98"/>
      <c r="T1119" s="97" t="s">
        <v>51</v>
      </c>
      <c r="U1119" s="99"/>
      <c r="V1119" s="99"/>
      <c r="W1119" s="99">
        <f>V1119+U1119</f>
        <v>0</v>
      </c>
      <c r="X1119" s="99"/>
      <c r="Y1119" s="99">
        <f>W1119-X1119</f>
        <v>0</v>
      </c>
      <c r="Z1119" s="88"/>
    </row>
    <row r="1120" spans="1:26" s="51" customFormat="1" ht="21" customHeight="1" x14ac:dyDescent="0.25">
      <c r="A1120" s="52"/>
      <c r="B1120" s="53" t="s">
        <v>0</v>
      </c>
      <c r="C1120" s="106" t="s">
        <v>150</v>
      </c>
      <c r="D1120" s="53"/>
      <c r="E1120" s="53"/>
      <c r="F1120" s="53"/>
      <c r="G1120" s="53"/>
      <c r="H1120" s="64"/>
      <c r="I1120" s="58"/>
      <c r="J1120" s="53"/>
      <c r="K1120" s="53"/>
      <c r="L1120" s="65"/>
      <c r="M1120" s="107"/>
      <c r="N1120" s="100"/>
      <c r="O1120" s="97" t="s">
        <v>77</v>
      </c>
      <c r="P1120" s="97">
        <v>29</v>
      </c>
      <c r="Q1120" s="97">
        <v>0</v>
      </c>
      <c r="R1120" s="97">
        <f>IF(Q1120="","",R1119-Q1120)</f>
        <v>0</v>
      </c>
      <c r="S1120" s="101"/>
      <c r="T1120" s="97" t="s">
        <v>77</v>
      </c>
      <c r="U1120" s="170">
        <f>IF($J$1="January","",Y1119)</f>
        <v>0</v>
      </c>
      <c r="V1120" s="99"/>
      <c r="W1120" s="170">
        <f>IF(U1120="","",U1120+V1120)</f>
        <v>0</v>
      </c>
      <c r="X1120" s="99"/>
      <c r="Y1120" s="170">
        <f>IF(W1120="","",W1120-X1120)</f>
        <v>0</v>
      </c>
      <c r="Z1120" s="88"/>
    </row>
    <row r="1121" spans="1:27" s="51" customFormat="1" ht="21" customHeight="1" x14ac:dyDescent="0.25">
      <c r="A1121" s="52"/>
      <c r="B1121" s="67" t="s">
        <v>47</v>
      </c>
      <c r="C1121" s="68"/>
      <c r="D1121" s="53"/>
      <c r="E1121" s="53"/>
      <c r="F1121" s="314" t="s">
        <v>49</v>
      </c>
      <c r="G1121" s="314"/>
      <c r="H1121" s="53"/>
      <c r="I1121" s="314" t="s">
        <v>50</v>
      </c>
      <c r="J1121" s="314"/>
      <c r="K1121" s="314"/>
      <c r="L1121" s="69"/>
      <c r="M1121" s="53"/>
      <c r="N1121" s="96"/>
      <c r="O1121" s="97" t="s">
        <v>52</v>
      </c>
      <c r="P1121" s="97"/>
      <c r="Q1121" s="97"/>
      <c r="R1121" s="97" t="str">
        <f t="shared" ref="R1121:R1129" si="211">IF(Q1121="","",R1120-Q1121)</f>
        <v/>
      </c>
      <c r="S1121" s="101"/>
      <c r="T1121" s="97" t="s">
        <v>52</v>
      </c>
      <c r="U1121" s="170">
        <f>IF($J$1="February","",Y1120)</f>
        <v>0</v>
      </c>
      <c r="V1121" s="99"/>
      <c r="W1121" s="170">
        <f t="shared" ref="W1121:W1130" si="212">IF(U1121="","",U1121+V1121)</f>
        <v>0</v>
      </c>
      <c r="X1121" s="99"/>
      <c r="Y1121" s="170">
        <f t="shared" ref="Y1121:Y1130" si="213">IF(W1121="","",W1121-X1121)</f>
        <v>0</v>
      </c>
      <c r="Z1121" s="88"/>
    </row>
    <row r="1122" spans="1:27" s="51" customFormat="1" ht="21" customHeight="1" x14ac:dyDescent="0.25">
      <c r="A1122" s="52"/>
      <c r="B1122" s="53"/>
      <c r="C1122" s="53"/>
      <c r="D1122" s="53"/>
      <c r="E1122" s="53"/>
      <c r="F1122" s="53"/>
      <c r="G1122" s="53"/>
      <c r="H1122" s="70"/>
      <c r="L1122" s="57"/>
      <c r="M1122" s="53"/>
      <c r="N1122" s="96"/>
      <c r="O1122" s="97" t="s">
        <v>53</v>
      </c>
      <c r="P1122" s="97"/>
      <c r="Q1122" s="97"/>
      <c r="R1122" s="97">
        <v>0</v>
      </c>
      <c r="S1122" s="101"/>
      <c r="T1122" s="97" t="s">
        <v>53</v>
      </c>
      <c r="U1122" s="170" t="str">
        <f>IF($J$1="March","",Y1121)</f>
        <v/>
      </c>
      <c r="V1122" s="99"/>
      <c r="W1122" s="170" t="str">
        <f t="shared" si="212"/>
        <v/>
      </c>
      <c r="X1122" s="99"/>
      <c r="Y1122" s="170" t="str">
        <f t="shared" si="213"/>
        <v/>
      </c>
      <c r="Z1122" s="88"/>
    </row>
    <row r="1123" spans="1:27" s="51" customFormat="1" ht="21" customHeight="1" x14ac:dyDescent="0.25">
      <c r="A1123" s="52"/>
      <c r="B1123" s="315" t="s">
        <v>48</v>
      </c>
      <c r="C1123" s="316"/>
      <c r="D1123" s="53"/>
      <c r="E1123" s="53"/>
      <c r="F1123" s="71" t="s">
        <v>70</v>
      </c>
      <c r="G1123" s="66">
        <f>IF($J$1="January",U1119,IF($J$1="February",U1120,IF($J$1="March",U1121,IF($J$1="April",U1122,IF($J$1="May",U1123,IF($J$1="June",U1124,IF($J$1="July",U1125,IF($J$1="August",U1126,IF($J$1="August",U1126,IF($J$1="September",U1127,IF($J$1="October",U1128,IF($J$1="November",U1129,IF($J$1="December",U1130)))))))))))))</f>
        <v>0</v>
      </c>
      <c r="H1123" s="70"/>
      <c r="I1123" s="72">
        <f>IF(C1127&gt;0,$K$2,C1125)</f>
        <v>31</v>
      </c>
      <c r="J1123" s="73" t="s">
        <v>67</v>
      </c>
      <c r="K1123" s="74">
        <f>K1119/$K$2*I1123</f>
        <v>25000</v>
      </c>
      <c r="L1123" s="75"/>
      <c r="M1123" s="53"/>
      <c r="N1123" s="96"/>
      <c r="O1123" s="97" t="s">
        <v>54</v>
      </c>
      <c r="P1123" s="97"/>
      <c r="Q1123" s="97"/>
      <c r="R1123" s="97">
        <v>0</v>
      </c>
      <c r="S1123" s="101"/>
      <c r="T1123" s="97" t="s">
        <v>54</v>
      </c>
      <c r="U1123" s="170" t="str">
        <f>IF($J$1="April","",Y1122)</f>
        <v/>
      </c>
      <c r="V1123" s="99"/>
      <c r="W1123" s="170" t="str">
        <f t="shared" si="212"/>
        <v/>
      </c>
      <c r="X1123" s="99"/>
      <c r="Y1123" s="170" t="str">
        <f t="shared" si="213"/>
        <v/>
      </c>
      <c r="Z1123" s="88"/>
    </row>
    <row r="1124" spans="1:27" s="51" customFormat="1" ht="21" customHeight="1" x14ac:dyDescent="0.25">
      <c r="A1124" s="52"/>
      <c r="B1124" s="62"/>
      <c r="C1124" s="62"/>
      <c r="D1124" s="53"/>
      <c r="E1124" s="53"/>
      <c r="F1124" s="71" t="s">
        <v>23</v>
      </c>
      <c r="G1124" s="66">
        <f>IF($J$1="January",V1119,IF($J$1="February",V1120,IF($J$1="March",V1121,IF($J$1="April",V1122,IF($J$1="May",V1123,IF($J$1="June",V1124,IF($J$1="July",V1125,IF($J$1="August",V1126,IF($J$1="August",V1126,IF($J$1="September",V1127,IF($J$1="October",V1128,IF($J$1="November",V1129,IF($J$1="December",V1130)))))))))))))</f>
        <v>0</v>
      </c>
      <c r="H1124" s="70"/>
      <c r="I1124" s="115"/>
      <c r="J1124" s="73" t="s">
        <v>68</v>
      </c>
      <c r="K1124" s="76">
        <f>K1119/$K$2/8*I1124</f>
        <v>0</v>
      </c>
      <c r="L1124" s="77"/>
      <c r="M1124" s="53"/>
      <c r="N1124" s="96"/>
      <c r="O1124" s="97" t="s">
        <v>55</v>
      </c>
      <c r="P1124" s="97"/>
      <c r="Q1124" s="97"/>
      <c r="R1124" s="97">
        <v>0</v>
      </c>
      <c r="S1124" s="101"/>
      <c r="T1124" s="97" t="s">
        <v>55</v>
      </c>
      <c r="U1124" s="170" t="str">
        <f>IF($J$1="May","",Y1123)</f>
        <v/>
      </c>
      <c r="V1124" s="99"/>
      <c r="W1124" s="170" t="str">
        <f t="shared" si="212"/>
        <v/>
      </c>
      <c r="X1124" s="99"/>
      <c r="Y1124" s="170" t="str">
        <f t="shared" si="213"/>
        <v/>
      </c>
      <c r="Z1124" s="88"/>
    </row>
    <row r="1125" spans="1:27" s="51" customFormat="1" ht="21" customHeight="1" x14ac:dyDescent="0.25">
      <c r="A1125" s="52"/>
      <c r="B1125" s="71" t="s">
        <v>6</v>
      </c>
      <c r="C1125" s="62">
        <f>IF($J$1="January",P1119,IF($J$1="February",P1120,IF($J$1="March",P1121,IF($J$1="April",P1122,IF($J$1="May",P1123,IF($J$1="June",P1124,IF($J$1="July",P1125,IF($J$1="August",P1126,IF($J$1="August",P1126,IF($J$1="September",P1127,IF($J$1="October",P1128,IF($J$1="November",P1129,IF($J$1="December",P1130)))))))))))))</f>
        <v>0</v>
      </c>
      <c r="D1125" s="53"/>
      <c r="E1125" s="53"/>
      <c r="F1125" s="71" t="s">
        <v>71</v>
      </c>
      <c r="G1125" s="66">
        <f>IF($J$1="January",W1119,IF($J$1="February",W1120,IF($J$1="March",W1121,IF($J$1="April",W1122,IF($J$1="May",W1123,IF($J$1="June",W1124,IF($J$1="July",W1125,IF($J$1="August",W1126,IF($J$1="August",W1126,IF($J$1="September",W1127,IF($J$1="October",W1128,IF($J$1="November",W1129,IF($J$1="December",W1130)))))))))))))</f>
        <v>0</v>
      </c>
      <c r="H1125" s="70"/>
      <c r="I1125" s="317" t="s">
        <v>75</v>
      </c>
      <c r="J1125" s="318"/>
      <c r="K1125" s="76">
        <f>K1123+K1124</f>
        <v>25000</v>
      </c>
      <c r="L1125" s="77"/>
      <c r="M1125" s="53"/>
      <c r="N1125" s="96"/>
      <c r="O1125" s="97" t="s">
        <v>56</v>
      </c>
      <c r="P1125" s="97"/>
      <c r="Q1125" s="97"/>
      <c r="R1125" s="97">
        <v>0</v>
      </c>
      <c r="S1125" s="101"/>
      <c r="T1125" s="97" t="s">
        <v>56</v>
      </c>
      <c r="U1125" s="170" t="str">
        <f>IF($J$1="June","",Y1124)</f>
        <v/>
      </c>
      <c r="V1125" s="99"/>
      <c r="W1125" s="170" t="str">
        <f t="shared" si="212"/>
        <v/>
      </c>
      <c r="X1125" s="99"/>
      <c r="Y1125" s="170" t="str">
        <f t="shared" si="213"/>
        <v/>
      </c>
      <c r="Z1125" s="88"/>
    </row>
    <row r="1126" spans="1:27" s="51" customFormat="1" ht="21" customHeight="1" x14ac:dyDescent="0.25">
      <c r="A1126" s="52"/>
      <c r="B1126" s="71" t="s">
        <v>5</v>
      </c>
      <c r="C1126" s="62">
        <f>IF($J$1="January",Q1119,IF($J$1="February",Q1120,IF($J$1="March",Q1121,IF($J$1="April",Q1122,IF($J$1="May",Q1123,IF($J$1="June",Q1124,IF($J$1="July",Q1125,IF($J$1="August",Q1126,IF($J$1="August",Q1126,IF($J$1="September",Q1127,IF($J$1="October",Q1128,IF($J$1="November",Q1129,IF($J$1="December",Q1130)))))))))))))</f>
        <v>0</v>
      </c>
      <c r="D1126" s="53"/>
      <c r="E1126" s="53"/>
      <c r="F1126" s="71" t="s">
        <v>24</v>
      </c>
      <c r="G1126" s="66">
        <f>IF($J$1="January",X1119,IF($J$1="February",X1120,IF($J$1="March",X1121,IF($J$1="April",X1122,IF($J$1="May",X1123,IF($J$1="June",X1124,IF($J$1="July",X1125,IF($J$1="August",X1126,IF($J$1="August",X1126,IF($J$1="September",X1127,IF($J$1="October",X1128,IF($J$1="November",X1129,IF($J$1="December",X1130)))))))))))))</f>
        <v>0</v>
      </c>
      <c r="H1126" s="70"/>
      <c r="I1126" s="317" t="s">
        <v>76</v>
      </c>
      <c r="J1126" s="318"/>
      <c r="K1126" s="66">
        <f>G1126</f>
        <v>0</v>
      </c>
      <c r="L1126" s="78"/>
      <c r="M1126" s="53"/>
      <c r="N1126" s="96"/>
      <c r="O1126" s="97" t="s">
        <v>57</v>
      </c>
      <c r="P1126" s="97"/>
      <c r="Q1126" s="97"/>
      <c r="R1126" s="97" t="str">
        <f t="shared" si="211"/>
        <v/>
      </c>
      <c r="S1126" s="101"/>
      <c r="T1126" s="97" t="s">
        <v>57</v>
      </c>
      <c r="U1126" s="170" t="str">
        <f>IF($J$1="July","",Y1125)</f>
        <v/>
      </c>
      <c r="V1126" s="99"/>
      <c r="W1126" s="170" t="str">
        <f t="shared" si="212"/>
        <v/>
      </c>
      <c r="X1126" s="99"/>
      <c r="Y1126" s="170" t="str">
        <f t="shared" si="213"/>
        <v/>
      </c>
      <c r="Z1126" s="88"/>
    </row>
    <row r="1127" spans="1:27" s="51" customFormat="1" ht="21" customHeight="1" x14ac:dyDescent="0.25">
      <c r="A1127" s="52"/>
      <c r="B1127" s="79" t="s">
        <v>74</v>
      </c>
      <c r="C1127" s="62" t="str">
        <f>IF($J$1="January",R1119,IF($J$1="February",R1120,IF($J$1="March",R1121,IF($J$1="April",R1122,IF($J$1="May",R1123,IF($J$1="June",R1124,IF($J$1="July",R1125,IF($J$1="August",R1126,IF($J$1="August",R1126,IF($J$1="September",R1127,IF($J$1="October",R1128,IF($J$1="November",R1129,IF($J$1="December",R1130)))))))))))))</f>
        <v/>
      </c>
      <c r="D1127" s="53"/>
      <c r="E1127" s="53"/>
      <c r="F1127" s="71" t="s">
        <v>73</v>
      </c>
      <c r="G1127" s="66">
        <f>IF($J$1="January",Y1119,IF($J$1="February",Y1120,IF($J$1="March",Y1121,IF($J$1="April",Y1122,IF($J$1="May",Y1123,IF($J$1="June",Y1124,IF($J$1="July",Y1125,IF($J$1="August",Y1126,IF($J$1="August",Y1126,IF($J$1="September",Y1127,IF($J$1="October",Y1128,IF($J$1="November",Y1129,IF($J$1="December",Y1130)))))))))))))</f>
        <v>0</v>
      </c>
      <c r="H1127" s="53"/>
      <c r="I1127" s="314" t="s">
        <v>69</v>
      </c>
      <c r="J1127" s="314"/>
      <c r="K1127" s="80">
        <f>K1125-K1126</f>
        <v>25000</v>
      </c>
      <c r="L1127" s="81"/>
      <c r="M1127" s="53"/>
      <c r="N1127" s="96"/>
      <c r="O1127" s="97" t="s">
        <v>62</v>
      </c>
      <c r="P1127" s="97"/>
      <c r="Q1127" s="97"/>
      <c r="R1127" s="97" t="str">
        <f t="shared" si="211"/>
        <v/>
      </c>
      <c r="S1127" s="101"/>
      <c r="T1127" s="97" t="s">
        <v>62</v>
      </c>
      <c r="U1127" s="170" t="str">
        <f>IF($J$1="August","",Y1126)</f>
        <v/>
      </c>
      <c r="V1127" s="99"/>
      <c r="W1127" s="170" t="str">
        <f t="shared" si="212"/>
        <v/>
      </c>
      <c r="X1127" s="99"/>
      <c r="Y1127" s="170" t="str">
        <f t="shared" si="213"/>
        <v/>
      </c>
      <c r="Z1127" s="88"/>
    </row>
    <row r="1128" spans="1:27" s="51" customFormat="1" ht="21" customHeight="1" x14ac:dyDescent="0.25">
      <c r="A1128" s="52"/>
      <c r="B1128" s="53"/>
      <c r="C1128" s="53"/>
      <c r="D1128" s="53"/>
      <c r="E1128" s="53"/>
      <c r="F1128" s="53"/>
      <c r="G1128" s="53"/>
      <c r="H1128" s="53"/>
      <c r="I1128" s="368"/>
      <c r="J1128" s="368"/>
      <c r="K1128" s="70"/>
      <c r="L1128" s="69"/>
      <c r="M1128" s="53"/>
      <c r="N1128" s="96"/>
      <c r="O1128" s="97" t="s">
        <v>58</v>
      </c>
      <c r="P1128" s="97"/>
      <c r="Q1128" s="97"/>
      <c r="R1128" s="97">
        <v>0</v>
      </c>
      <c r="S1128" s="101"/>
      <c r="T1128" s="97" t="s">
        <v>58</v>
      </c>
      <c r="U1128" s="170" t="str">
        <f>IF($J$1="September","",Y1127)</f>
        <v/>
      </c>
      <c r="V1128" s="99"/>
      <c r="W1128" s="170" t="str">
        <f t="shared" si="212"/>
        <v/>
      </c>
      <c r="X1128" s="99"/>
      <c r="Y1128" s="170" t="str">
        <f t="shared" si="213"/>
        <v/>
      </c>
      <c r="Z1128" s="88"/>
    </row>
    <row r="1129" spans="1:27" s="51" customFormat="1" ht="21" customHeight="1" x14ac:dyDescent="0.4">
      <c r="A1129" s="52"/>
      <c r="B1129" s="210"/>
      <c r="C1129" s="210"/>
      <c r="D1129" s="210"/>
      <c r="E1129" s="210"/>
      <c r="F1129" s="210"/>
      <c r="G1129" s="210"/>
      <c r="H1129" s="210"/>
      <c r="I1129" s="368"/>
      <c r="J1129" s="368"/>
      <c r="K1129" s="211"/>
      <c r="L1129" s="69"/>
      <c r="M1129" s="53"/>
      <c r="N1129" s="96"/>
      <c r="O1129" s="97" t="s">
        <v>63</v>
      </c>
      <c r="P1129" s="97"/>
      <c r="Q1129" s="97"/>
      <c r="R1129" s="97" t="str">
        <f t="shared" si="211"/>
        <v/>
      </c>
      <c r="S1129" s="101"/>
      <c r="T1129" s="97" t="s">
        <v>63</v>
      </c>
      <c r="U1129" s="170" t="str">
        <f>IF($J$1="October","",Y1128)</f>
        <v/>
      </c>
      <c r="V1129" s="99"/>
      <c r="W1129" s="170" t="str">
        <f t="shared" si="212"/>
        <v/>
      </c>
      <c r="X1129" s="99"/>
      <c r="Y1129" s="170" t="str">
        <f t="shared" si="213"/>
        <v/>
      </c>
      <c r="Z1129" s="88"/>
    </row>
    <row r="1130" spans="1:27" s="51" customFormat="1" ht="21" customHeight="1" x14ac:dyDescent="0.4">
      <c r="A1130" s="52"/>
      <c r="B1130" s="210"/>
      <c r="C1130" s="210"/>
      <c r="D1130" s="210"/>
      <c r="E1130" s="210"/>
      <c r="F1130" s="210"/>
      <c r="G1130" s="210"/>
      <c r="H1130" s="210"/>
      <c r="I1130" s="210"/>
      <c r="J1130" s="210"/>
      <c r="K1130" s="210"/>
      <c r="L1130" s="69"/>
      <c r="M1130" s="53"/>
      <c r="N1130" s="96"/>
      <c r="O1130" s="97" t="s">
        <v>64</v>
      </c>
      <c r="P1130" s="97"/>
      <c r="Q1130" s="97"/>
      <c r="R1130" s="97">
        <v>0</v>
      </c>
      <c r="S1130" s="101"/>
      <c r="T1130" s="97" t="s">
        <v>64</v>
      </c>
      <c r="U1130" s="170" t="str">
        <f>IF($J$1="November","",Y1129)</f>
        <v/>
      </c>
      <c r="V1130" s="99"/>
      <c r="W1130" s="170" t="str">
        <f t="shared" si="212"/>
        <v/>
      </c>
      <c r="X1130" s="99"/>
      <c r="Y1130" s="170" t="str">
        <f t="shared" si="213"/>
        <v/>
      </c>
      <c r="Z1130" s="88"/>
    </row>
    <row r="1131" spans="1:27" s="51" customFormat="1" ht="21" customHeight="1" thickBot="1" x14ac:dyDescent="0.3">
      <c r="A1131" s="82"/>
      <c r="B1131" s="83"/>
      <c r="C1131" s="83"/>
      <c r="D1131" s="83"/>
      <c r="E1131" s="83"/>
      <c r="F1131" s="83"/>
      <c r="G1131" s="83"/>
      <c r="H1131" s="83"/>
      <c r="I1131" s="83"/>
      <c r="J1131" s="83"/>
      <c r="K1131" s="83"/>
      <c r="L1131" s="84"/>
      <c r="N1131" s="103"/>
      <c r="O1131" s="104"/>
      <c r="P1131" s="104"/>
      <c r="Q1131" s="104"/>
      <c r="R1131" s="104"/>
      <c r="S1131" s="104"/>
      <c r="T1131" s="104"/>
      <c r="U1131" s="104"/>
      <c r="V1131" s="104"/>
      <c r="W1131" s="104"/>
      <c r="X1131" s="104"/>
      <c r="Y1131" s="104"/>
      <c r="Z1131" s="88"/>
    </row>
    <row r="1132" spans="1:27" s="51" customFormat="1" ht="21" hidden="1" customHeight="1" x14ac:dyDescent="0.25">
      <c r="A1132" s="327" t="s">
        <v>46</v>
      </c>
      <c r="B1132" s="328"/>
      <c r="C1132" s="328"/>
      <c r="D1132" s="328"/>
      <c r="E1132" s="328"/>
      <c r="F1132" s="328"/>
      <c r="G1132" s="328"/>
      <c r="H1132" s="328"/>
      <c r="I1132" s="328"/>
      <c r="J1132" s="328"/>
      <c r="K1132" s="328"/>
      <c r="L1132" s="329"/>
      <c r="M1132" s="138"/>
      <c r="N1132" s="89"/>
      <c r="O1132" s="309" t="s">
        <v>48</v>
      </c>
      <c r="P1132" s="310"/>
      <c r="Q1132" s="310"/>
      <c r="R1132" s="311"/>
      <c r="S1132" s="90"/>
      <c r="T1132" s="309" t="s">
        <v>49</v>
      </c>
      <c r="U1132" s="310"/>
      <c r="V1132" s="310"/>
      <c r="W1132" s="310"/>
      <c r="X1132" s="310"/>
      <c r="Y1132" s="311"/>
      <c r="Z1132" s="91"/>
      <c r="AA1132" s="138"/>
    </row>
    <row r="1133" spans="1:27" s="51" customFormat="1" ht="21" hidden="1" customHeight="1" x14ac:dyDescent="0.25">
      <c r="A1133" s="52"/>
      <c r="B1133" s="53"/>
      <c r="C1133" s="312" t="s">
        <v>102</v>
      </c>
      <c r="D1133" s="312"/>
      <c r="E1133" s="312"/>
      <c r="F1133" s="312"/>
      <c r="G1133" s="54" t="str">
        <f>$J$1</f>
        <v>March</v>
      </c>
      <c r="H1133" s="313">
        <f>$K$1</f>
        <v>2020</v>
      </c>
      <c r="I1133" s="313"/>
      <c r="J1133" s="53"/>
      <c r="K1133" s="55"/>
      <c r="L1133" s="56"/>
      <c r="M1133" s="55"/>
      <c r="N1133" s="92"/>
      <c r="O1133" s="93" t="s">
        <v>59</v>
      </c>
      <c r="P1133" s="93" t="s">
        <v>6</v>
      </c>
      <c r="Q1133" s="93" t="s">
        <v>5</v>
      </c>
      <c r="R1133" s="93" t="s">
        <v>60</v>
      </c>
      <c r="S1133" s="94"/>
      <c r="T1133" s="93" t="s">
        <v>59</v>
      </c>
      <c r="U1133" s="93" t="s">
        <v>61</v>
      </c>
      <c r="V1133" s="93" t="s">
        <v>23</v>
      </c>
      <c r="W1133" s="93" t="s">
        <v>22</v>
      </c>
      <c r="X1133" s="93" t="s">
        <v>24</v>
      </c>
      <c r="Y1133" s="93" t="s">
        <v>65</v>
      </c>
      <c r="Z1133" s="95"/>
      <c r="AA1133" s="55"/>
    </row>
    <row r="1134" spans="1:27" s="51" customFormat="1" ht="21" hidden="1" customHeight="1" x14ac:dyDescent="0.25">
      <c r="A1134" s="52"/>
      <c r="B1134" s="53"/>
      <c r="C1134" s="53"/>
      <c r="D1134" s="58"/>
      <c r="E1134" s="58"/>
      <c r="F1134" s="58"/>
      <c r="G1134" s="58"/>
      <c r="H1134" s="58"/>
      <c r="I1134" s="53"/>
      <c r="J1134" s="59" t="s">
        <v>1</v>
      </c>
      <c r="K1134" s="60"/>
      <c r="L1134" s="61"/>
      <c r="M1134" s="53"/>
      <c r="N1134" s="96"/>
      <c r="O1134" s="97" t="s">
        <v>51</v>
      </c>
      <c r="P1134" s="97"/>
      <c r="Q1134" s="97"/>
      <c r="R1134" s="97">
        <v>0</v>
      </c>
      <c r="S1134" s="98"/>
      <c r="T1134" s="97" t="s">
        <v>51</v>
      </c>
      <c r="U1134" s="99"/>
      <c r="V1134" s="99"/>
      <c r="W1134" s="99">
        <f>V1134+U1134</f>
        <v>0</v>
      </c>
      <c r="X1134" s="99"/>
      <c r="Y1134" s="99">
        <f>W1134-X1134</f>
        <v>0</v>
      </c>
      <c r="Z1134" s="95"/>
      <c r="AA1134" s="53"/>
    </row>
    <row r="1135" spans="1:27" s="51" customFormat="1" ht="21" hidden="1" customHeight="1" x14ac:dyDescent="0.25">
      <c r="A1135" s="52"/>
      <c r="B1135" s="53" t="s">
        <v>0</v>
      </c>
      <c r="C1135" s="108"/>
      <c r="D1135" s="53"/>
      <c r="E1135" s="53"/>
      <c r="F1135" s="53"/>
      <c r="G1135" s="53"/>
      <c r="H1135" s="64"/>
      <c r="I1135" s="58"/>
      <c r="J1135" s="53"/>
      <c r="K1135" s="53"/>
      <c r="L1135" s="65"/>
      <c r="M1135" s="138"/>
      <c r="N1135" s="100"/>
      <c r="O1135" s="97" t="s">
        <v>77</v>
      </c>
      <c r="P1135" s="97"/>
      <c r="Q1135" s="97"/>
      <c r="R1135" s="97">
        <v>0</v>
      </c>
      <c r="S1135" s="101"/>
      <c r="T1135" s="97" t="s">
        <v>77</v>
      </c>
      <c r="U1135" s="170">
        <f>Y1134</f>
        <v>0</v>
      </c>
      <c r="V1135" s="99"/>
      <c r="W1135" s="170">
        <f>IF(U1135="","",U1135+V1135)</f>
        <v>0</v>
      </c>
      <c r="X1135" s="99"/>
      <c r="Y1135" s="170">
        <f>IF(W1135="","",W1135-X1135)</f>
        <v>0</v>
      </c>
      <c r="Z1135" s="102"/>
      <c r="AA1135" s="138"/>
    </row>
    <row r="1136" spans="1:27" s="51" customFormat="1" ht="21" hidden="1" customHeight="1" x14ac:dyDescent="0.25">
      <c r="A1136" s="52"/>
      <c r="B1136" s="67" t="s">
        <v>47</v>
      </c>
      <c r="C1136" s="68"/>
      <c r="D1136" s="53"/>
      <c r="E1136" s="53"/>
      <c r="F1136" s="319" t="s">
        <v>49</v>
      </c>
      <c r="G1136" s="320"/>
      <c r="H1136" s="53"/>
      <c r="I1136" s="319" t="s">
        <v>50</v>
      </c>
      <c r="J1136" s="341"/>
      <c r="K1136" s="320"/>
      <c r="L1136" s="69"/>
      <c r="M1136" s="53"/>
      <c r="N1136" s="96"/>
      <c r="O1136" s="97" t="s">
        <v>52</v>
      </c>
      <c r="P1136" s="97"/>
      <c r="Q1136" s="97"/>
      <c r="R1136" s="97" t="str">
        <f>IF(Q1136="","",R1135-Q1136)</f>
        <v/>
      </c>
      <c r="S1136" s="101"/>
      <c r="T1136" s="97" t="s">
        <v>52</v>
      </c>
      <c r="U1136" s="170">
        <f>IF($J$1="April",Y1135,Y1135)</f>
        <v>0</v>
      </c>
      <c r="V1136" s="99"/>
      <c r="W1136" s="170">
        <f t="shared" ref="W1136:W1145" si="214">IF(U1136="","",U1136+V1136)</f>
        <v>0</v>
      </c>
      <c r="X1136" s="99"/>
      <c r="Y1136" s="170">
        <f t="shared" ref="Y1136:Y1145" si="215">IF(W1136="","",W1136-X1136)</f>
        <v>0</v>
      </c>
      <c r="Z1136" s="102"/>
      <c r="AA1136" s="53"/>
    </row>
    <row r="1137" spans="1:27" s="51" customFormat="1" ht="21" hidden="1" customHeight="1" x14ac:dyDescent="0.25">
      <c r="A1137" s="52"/>
      <c r="B1137" s="53"/>
      <c r="C1137" s="53"/>
      <c r="D1137" s="53"/>
      <c r="E1137" s="53"/>
      <c r="F1137" s="53"/>
      <c r="G1137" s="53"/>
      <c r="H1137" s="70"/>
      <c r="L1137" s="57"/>
      <c r="M1137" s="53"/>
      <c r="N1137" s="96"/>
      <c r="O1137" s="97" t="s">
        <v>53</v>
      </c>
      <c r="P1137" s="97"/>
      <c r="Q1137" s="97"/>
      <c r="R1137" s="97">
        <v>0</v>
      </c>
      <c r="S1137" s="101"/>
      <c r="T1137" s="97" t="s">
        <v>53</v>
      </c>
      <c r="U1137" s="170">
        <f>IF($J$1="April",Y1136,Y1136)</f>
        <v>0</v>
      </c>
      <c r="V1137" s="99"/>
      <c r="W1137" s="170">
        <f t="shared" si="214"/>
        <v>0</v>
      </c>
      <c r="X1137" s="99"/>
      <c r="Y1137" s="170">
        <f t="shared" si="215"/>
        <v>0</v>
      </c>
      <c r="Z1137" s="102"/>
      <c r="AA1137" s="53"/>
    </row>
    <row r="1138" spans="1:27" s="51" customFormat="1" ht="21" hidden="1" customHeight="1" x14ac:dyDescent="0.25">
      <c r="A1138" s="52"/>
      <c r="B1138" s="315" t="s">
        <v>48</v>
      </c>
      <c r="C1138" s="316"/>
      <c r="D1138" s="53"/>
      <c r="E1138" s="53"/>
      <c r="F1138" s="71" t="s">
        <v>70</v>
      </c>
      <c r="G1138" s="66">
        <f>IF($J$1="January",U1134,IF($J$1="February",U1135,IF($J$1="March",U1136,IF($J$1="April",U1137,IF($J$1="May",U1138,IF($J$1="June",U1139,IF($J$1="July",U1140,IF($J$1="August",U1141,IF($J$1="August",U1141,IF($J$1="September",U1142,IF($J$1="October",U1143,IF($J$1="November",U1144,IF($J$1="December",U1145)))))))))))))</f>
        <v>0</v>
      </c>
      <c r="H1138" s="70"/>
      <c r="I1138" s="72"/>
      <c r="J1138" s="73" t="s">
        <v>67</v>
      </c>
      <c r="K1138" s="74">
        <f>K1134/$K$2*I1138</f>
        <v>0</v>
      </c>
      <c r="L1138" s="75"/>
      <c r="M1138" s="53"/>
      <c r="N1138" s="96"/>
      <c r="O1138" s="97" t="s">
        <v>54</v>
      </c>
      <c r="P1138" s="97"/>
      <c r="Q1138" s="97"/>
      <c r="R1138" s="97">
        <v>0</v>
      </c>
      <c r="S1138" s="101"/>
      <c r="T1138" s="97" t="s">
        <v>54</v>
      </c>
      <c r="U1138" s="170">
        <f>IF($J$1="May",Y1137,Y1137)</f>
        <v>0</v>
      </c>
      <c r="V1138" s="99"/>
      <c r="W1138" s="170">
        <f t="shared" si="214"/>
        <v>0</v>
      </c>
      <c r="X1138" s="99"/>
      <c r="Y1138" s="170">
        <f t="shared" si="215"/>
        <v>0</v>
      </c>
      <c r="Z1138" s="102"/>
      <c r="AA1138" s="53"/>
    </row>
    <row r="1139" spans="1:27" s="51" customFormat="1" ht="21" hidden="1" customHeight="1" x14ac:dyDescent="0.25">
      <c r="A1139" s="52"/>
      <c r="B1139" s="62"/>
      <c r="C1139" s="62"/>
      <c r="D1139" s="53"/>
      <c r="E1139" s="53"/>
      <c r="F1139" s="71" t="s">
        <v>23</v>
      </c>
      <c r="G1139" s="66">
        <f>IF($J$1="January",V1134,IF($J$1="February",V1135,IF($J$1="March",V1136,IF($J$1="April",V1137,IF($J$1="May",V1138,IF($J$1="June",V1139,IF($J$1="July",V1140,IF($J$1="August",V1141,IF($J$1="August",V1141,IF($J$1="September",V1142,IF($J$1="October",V1143,IF($J$1="November",V1144,IF($J$1="December",V1145)))))))))))))</f>
        <v>0</v>
      </c>
      <c r="H1139" s="70"/>
      <c r="I1139" s="185"/>
      <c r="J1139" s="73" t="s">
        <v>68</v>
      </c>
      <c r="K1139" s="76">
        <f>K1134/$K$2/8*I1139</f>
        <v>0</v>
      </c>
      <c r="L1139" s="77"/>
      <c r="M1139" s="53"/>
      <c r="N1139" s="96"/>
      <c r="O1139" s="97" t="s">
        <v>55</v>
      </c>
      <c r="P1139" s="97"/>
      <c r="Q1139" s="97"/>
      <c r="R1139" s="97">
        <v>0</v>
      </c>
      <c r="S1139" s="101"/>
      <c r="T1139" s="97" t="s">
        <v>55</v>
      </c>
      <c r="U1139" s="170">
        <f>IF($J$1="May",Y1138,Y1138)</f>
        <v>0</v>
      </c>
      <c r="V1139" s="99"/>
      <c r="W1139" s="170">
        <f t="shared" si="214"/>
        <v>0</v>
      </c>
      <c r="X1139" s="99"/>
      <c r="Y1139" s="170">
        <f t="shared" si="215"/>
        <v>0</v>
      </c>
      <c r="Z1139" s="102"/>
      <c r="AA1139" s="53"/>
    </row>
    <row r="1140" spans="1:27" s="51" customFormat="1" ht="21" hidden="1" customHeight="1" x14ac:dyDescent="0.25">
      <c r="A1140" s="52"/>
      <c r="B1140" s="71" t="s">
        <v>6</v>
      </c>
      <c r="C1140" s="62">
        <f>IF($J$1="January",P1134,IF($J$1="February",P1135,IF($J$1="March",P1136,IF($J$1="April",P1137,IF($J$1="May",P1138,IF($J$1="June",P1139,IF($J$1="July",P1140,IF($J$1="August",P1141,IF($J$1="August",P1141,IF($J$1="September",P1142,IF($J$1="October",P1143,IF($J$1="November",P1144,IF($J$1="December",P1145)))))))))))))</f>
        <v>0</v>
      </c>
      <c r="D1140" s="53"/>
      <c r="E1140" s="53"/>
      <c r="F1140" s="71" t="s">
        <v>71</v>
      </c>
      <c r="G1140" s="66">
        <f>IF($J$1="January",W1134,IF($J$1="February",W1135,IF($J$1="March",W1136,IF($J$1="April",W1137,IF($J$1="May",W1138,IF($J$1="June",W1139,IF($J$1="July",W1140,IF($J$1="August",W1141,IF($J$1="August",W1141,IF($J$1="September",W1142,IF($J$1="October",W1143,IF($J$1="November",W1144,IF($J$1="December",W1145)))))))))))))</f>
        <v>0</v>
      </c>
      <c r="H1140" s="70"/>
      <c r="I1140" s="317" t="s">
        <v>75</v>
      </c>
      <c r="J1140" s="318"/>
      <c r="K1140" s="76">
        <f>K1138+K1139</f>
        <v>0</v>
      </c>
      <c r="L1140" s="77"/>
      <c r="M1140" s="53"/>
      <c r="N1140" s="96"/>
      <c r="O1140" s="97" t="s">
        <v>56</v>
      </c>
      <c r="P1140" s="97"/>
      <c r="Q1140" s="97"/>
      <c r="R1140" s="97">
        <v>0</v>
      </c>
      <c r="S1140" s="101"/>
      <c r="T1140" s="97" t="s">
        <v>56</v>
      </c>
      <c r="U1140" s="170" t="str">
        <f>IF($J$1="July",Y1139,"")</f>
        <v/>
      </c>
      <c r="V1140" s="99"/>
      <c r="W1140" s="170" t="str">
        <f t="shared" si="214"/>
        <v/>
      </c>
      <c r="X1140" s="99"/>
      <c r="Y1140" s="170" t="str">
        <f t="shared" si="215"/>
        <v/>
      </c>
      <c r="Z1140" s="102"/>
      <c r="AA1140" s="53"/>
    </row>
    <row r="1141" spans="1:27" s="51" customFormat="1" ht="21" hidden="1" customHeight="1" x14ac:dyDescent="0.25">
      <c r="A1141" s="52"/>
      <c r="B1141" s="71" t="s">
        <v>5</v>
      </c>
      <c r="C1141" s="62">
        <f>IF($J$1="January",Q1134,IF($J$1="February",Q1135,IF($J$1="March",Q1136,IF($J$1="April",Q1137,IF($J$1="May",Q1138,IF($J$1="June",Q1139,IF($J$1="July",Q1140,IF($J$1="August",Q1141,IF($J$1="August",Q1141,IF($J$1="September",Q1142,IF($J$1="October",Q1143,IF($J$1="November",Q1144,IF($J$1="December",Q1145)))))))))))))</f>
        <v>0</v>
      </c>
      <c r="D1141" s="53"/>
      <c r="E1141" s="53"/>
      <c r="F1141" s="71" t="s">
        <v>24</v>
      </c>
      <c r="G1141" s="66">
        <f>IF($J$1="January",X1134,IF($J$1="February",X1135,IF($J$1="March",X1136,IF($J$1="April",X1137,IF($J$1="May",X1138,IF($J$1="June",X1139,IF($J$1="July",X1140,IF($J$1="August",X1141,IF($J$1="August",X1141,IF($J$1="September",X1142,IF($J$1="October",X1143,IF($J$1="November",X1144,IF($J$1="December",X1145)))))))))))))</f>
        <v>0</v>
      </c>
      <c r="H1141" s="70"/>
      <c r="I1141" s="317" t="s">
        <v>76</v>
      </c>
      <c r="J1141" s="318"/>
      <c r="K1141" s="66">
        <f>G1141</f>
        <v>0</v>
      </c>
      <c r="L1141" s="78"/>
      <c r="M1141" s="53"/>
      <c r="N1141" s="96"/>
      <c r="O1141" s="97" t="s">
        <v>57</v>
      </c>
      <c r="P1141" s="97"/>
      <c r="Q1141" s="97"/>
      <c r="R1141" s="97" t="str">
        <f>IF(Q1141="","",R1140-Q1141)</f>
        <v/>
      </c>
      <c r="S1141" s="101"/>
      <c r="T1141" s="97" t="s">
        <v>57</v>
      </c>
      <c r="U1141" s="170" t="str">
        <f>IF($J$1="August",Y1140,"")</f>
        <v/>
      </c>
      <c r="V1141" s="99"/>
      <c r="W1141" s="170" t="str">
        <f t="shared" si="214"/>
        <v/>
      </c>
      <c r="X1141" s="99"/>
      <c r="Y1141" s="170" t="str">
        <f t="shared" si="215"/>
        <v/>
      </c>
      <c r="Z1141" s="102"/>
      <c r="AA1141" s="53"/>
    </row>
    <row r="1142" spans="1:27" s="51" customFormat="1" ht="21" hidden="1" customHeight="1" x14ac:dyDescent="0.25">
      <c r="A1142" s="52"/>
      <c r="B1142" s="79" t="s">
        <v>74</v>
      </c>
      <c r="C1142" s="62" t="str">
        <f>IF($J$1="January",R1134,IF($J$1="February",R1135,IF($J$1="March",R1136,IF($J$1="April",R1137,IF($J$1="May",R1138,IF($J$1="June",R1139,IF($J$1="July",R1140,IF($J$1="August",R1141,IF($J$1="August",R1141,IF($J$1="September",R1142,IF($J$1="October",R1143,IF($J$1="November",R1144,IF($J$1="December",R1145)))))))))))))</f>
        <v/>
      </c>
      <c r="D1142" s="53"/>
      <c r="E1142" s="53"/>
      <c r="F1142" s="71" t="s">
        <v>73</v>
      </c>
      <c r="G1142" s="66">
        <f>IF($J$1="January",Y1134,IF($J$1="February",Y1135,IF($J$1="March",Y1136,IF($J$1="April",Y1137,IF($J$1="May",Y1138,IF($J$1="June",Y1139,IF($J$1="July",Y1140,IF($J$1="August",Y1141,IF($J$1="August",Y1141,IF($J$1="September",Y1142,IF($J$1="October",Y1143,IF($J$1="November",Y1144,IF($J$1="December",Y1145)))))))))))))</f>
        <v>0</v>
      </c>
      <c r="H1142" s="53"/>
      <c r="I1142" s="319" t="s">
        <v>69</v>
      </c>
      <c r="J1142" s="320"/>
      <c r="K1142" s="80">
        <f>K1140-K1141</f>
        <v>0</v>
      </c>
      <c r="L1142" s="81"/>
      <c r="M1142" s="53"/>
      <c r="N1142" s="96"/>
      <c r="O1142" s="97" t="s">
        <v>62</v>
      </c>
      <c r="P1142" s="97"/>
      <c r="Q1142" s="97"/>
      <c r="R1142" s="97">
        <v>0</v>
      </c>
      <c r="S1142" s="101"/>
      <c r="T1142" s="97" t="s">
        <v>62</v>
      </c>
      <c r="U1142" s="170" t="str">
        <f>IF($J$1="Sept",Y1141,"")</f>
        <v/>
      </c>
      <c r="V1142" s="99"/>
      <c r="W1142" s="170" t="str">
        <f t="shared" si="214"/>
        <v/>
      </c>
      <c r="X1142" s="99"/>
      <c r="Y1142" s="170" t="str">
        <f t="shared" si="215"/>
        <v/>
      </c>
      <c r="Z1142" s="102"/>
      <c r="AA1142" s="53"/>
    </row>
    <row r="1143" spans="1:27" s="51" customFormat="1" ht="21" hidden="1" customHeight="1" x14ac:dyDescent="0.25">
      <c r="A1143" s="52"/>
      <c r="B1143" s="53"/>
      <c r="C1143" s="53"/>
      <c r="D1143" s="53"/>
      <c r="E1143" s="53"/>
      <c r="F1143" s="53"/>
      <c r="G1143" s="53"/>
      <c r="H1143" s="53"/>
      <c r="I1143" s="53"/>
      <c r="J1143" s="53"/>
      <c r="K1143" s="53"/>
      <c r="L1143" s="69"/>
      <c r="M1143" s="53"/>
      <c r="N1143" s="96"/>
      <c r="O1143" s="97" t="s">
        <v>58</v>
      </c>
      <c r="P1143" s="97"/>
      <c r="Q1143" s="97"/>
      <c r="R1143" s="97">
        <v>0</v>
      </c>
      <c r="S1143" s="101"/>
      <c r="T1143" s="97" t="s">
        <v>58</v>
      </c>
      <c r="U1143" s="170" t="str">
        <f>IF($J$1="October",Y1142,"")</f>
        <v/>
      </c>
      <c r="V1143" s="99"/>
      <c r="W1143" s="170" t="str">
        <f t="shared" si="214"/>
        <v/>
      </c>
      <c r="X1143" s="99"/>
      <c r="Y1143" s="170" t="str">
        <f t="shared" si="215"/>
        <v/>
      </c>
      <c r="Z1143" s="102"/>
      <c r="AA1143" s="53"/>
    </row>
    <row r="1144" spans="1:27" s="51" customFormat="1" ht="21" hidden="1" customHeight="1" x14ac:dyDescent="0.25">
      <c r="A1144" s="52"/>
      <c r="B1144" s="308" t="s">
        <v>104</v>
      </c>
      <c r="C1144" s="308"/>
      <c r="D1144" s="308"/>
      <c r="E1144" s="308"/>
      <c r="F1144" s="308"/>
      <c r="G1144" s="308"/>
      <c r="H1144" s="308"/>
      <c r="I1144" s="308"/>
      <c r="J1144" s="308"/>
      <c r="K1144" s="308"/>
      <c r="L1144" s="69"/>
      <c r="M1144" s="53"/>
      <c r="N1144" s="96"/>
      <c r="O1144" s="97" t="s">
        <v>63</v>
      </c>
      <c r="P1144" s="97"/>
      <c r="Q1144" s="97"/>
      <c r="R1144" s="97" t="str">
        <f>IF(Q1144="","",R1143-Q1144)</f>
        <v/>
      </c>
      <c r="S1144" s="101"/>
      <c r="T1144" s="97" t="s">
        <v>63</v>
      </c>
      <c r="U1144" s="170" t="str">
        <f>IF($J$1="November",Y1143,"")</f>
        <v/>
      </c>
      <c r="V1144" s="99"/>
      <c r="W1144" s="170" t="str">
        <f t="shared" si="214"/>
        <v/>
      </c>
      <c r="X1144" s="99"/>
      <c r="Y1144" s="170" t="str">
        <f t="shared" si="215"/>
        <v/>
      </c>
      <c r="Z1144" s="102"/>
      <c r="AA1144" s="53"/>
    </row>
    <row r="1145" spans="1:27" s="51" customFormat="1" ht="21" hidden="1" customHeight="1" x14ac:dyDescent="0.25">
      <c r="A1145" s="52"/>
      <c r="B1145" s="308"/>
      <c r="C1145" s="308"/>
      <c r="D1145" s="308"/>
      <c r="E1145" s="308"/>
      <c r="F1145" s="308"/>
      <c r="G1145" s="308"/>
      <c r="H1145" s="308"/>
      <c r="I1145" s="308"/>
      <c r="J1145" s="308"/>
      <c r="K1145" s="308"/>
      <c r="L1145" s="69"/>
      <c r="M1145" s="53"/>
      <c r="N1145" s="96"/>
      <c r="O1145" s="97" t="s">
        <v>64</v>
      </c>
      <c r="P1145" s="97"/>
      <c r="Q1145" s="97"/>
      <c r="R1145" s="97">
        <v>0</v>
      </c>
      <c r="S1145" s="101"/>
      <c r="T1145" s="97" t="s">
        <v>64</v>
      </c>
      <c r="U1145" s="170" t="str">
        <f>IF($J$1="Dec",Y1144,"")</f>
        <v/>
      </c>
      <c r="V1145" s="99"/>
      <c r="W1145" s="170" t="str">
        <f t="shared" si="214"/>
        <v/>
      </c>
      <c r="X1145" s="99"/>
      <c r="Y1145" s="170" t="str">
        <f t="shared" si="215"/>
        <v/>
      </c>
      <c r="Z1145" s="102"/>
      <c r="AA1145" s="53"/>
    </row>
    <row r="1146" spans="1:27" s="51" customFormat="1" ht="21" hidden="1" customHeight="1" thickBot="1" x14ac:dyDescent="0.3">
      <c r="A1146" s="82"/>
      <c r="B1146" s="83"/>
      <c r="C1146" s="83"/>
      <c r="D1146" s="83"/>
      <c r="E1146" s="83"/>
      <c r="F1146" s="83"/>
      <c r="G1146" s="83"/>
      <c r="H1146" s="83"/>
      <c r="I1146" s="83"/>
      <c r="J1146" s="83"/>
      <c r="K1146" s="83"/>
      <c r="L1146" s="84"/>
      <c r="N1146" s="103"/>
      <c r="O1146" s="104"/>
      <c r="P1146" s="104"/>
      <c r="Q1146" s="104"/>
      <c r="R1146" s="104"/>
      <c r="S1146" s="104"/>
      <c r="T1146" s="104"/>
      <c r="U1146" s="104"/>
      <c r="V1146" s="104"/>
      <c r="W1146" s="104"/>
      <c r="X1146" s="104"/>
      <c r="Y1146" s="104"/>
      <c r="Z1146" s="105"/>
    </row>
    <row r="1147" spans="1:27" ht="21" hidden="1" customHeight="1" thickBot="1" x14ac:dyDescent="0.35"/>
    <row r="1148" spans="1:27" s="51" customFormat="1" ht="21" hidden="1" customHeight="1" x14ac:dyDescent="0.25">
      <c r="A1148" s="342" t="s">
        <v>46</v>
      </c>
      <c r="B1148" s="343"/>
      <c r="C1148" s="343"/>
      <c r="D1148" s="343"/>
      <c r="E1148" s="343"/>
      <c r="F1148" s="343"/>
      <c r="G1148" s="343"/>
      <c r="H1148" s="343"/>
      <c r="I1148" s="343"/>
      <c r="J1148" s="343"/>
      <c r="K1148" s="343"/>
      <c r="L1148" s="344"/>
      <c r="M1148" s="50"/>
      <c r="N1148" s="89"/>
      <c r="O1148" s="309" t="s">
        <v>48</v>
      </c>
      <c r="P1148" s="310"/>
      <c r="Q1148" s="310"/>
      <c r="R1148" s="311"/>
      <c r="S1148" s="90"/>
      <c r="T1148" s="309" t="s">
        <v>49</v>
      </c>
      <c r="U1148" s="310"/>
      <c r="V1148" s="310"/>
      <c r="W1148" s="310"/>
      <c r="X1148" s="310"/>
      <c r="Y1148" s="311"/>
      <c r="Z1148" s="91"/>
      <c r="AA1148" s="50"/>
    </row>
    <row r="1149" spans="1:27" s="51" customFormat="1" ht="21" hidden="1" customHeight="1" x14ac:dyDescent="0.25">
      <c r="A1149" s="52"/>
      <c r="B1149" s="53"/>
      <c r="C1149" s="312" t="s">
        <v>102</v>
      </c>
      <c r="D1149" s="312"/>
      <c r="E1149" s="312"/>
      <c r="F1149" s="312"/>
      <c r="G1149" s="54" t="str">
        <f>$J$1</f>
        <v>March</v>
      </c>
      <c r="H1149" s="313">
        <f>$K$1</f>
        <v>2020</v>
      </c>
      <c r="I1149" s="313"/>
      <c r="J1149" s="53"/>
      <c r="K1149" s="55"/>
      <c r="L1149" s="56"/>
      <c r="M1149" s="55"/>
      <c r="N1149" s="92"/>
      <c r="O1149" s="93" t="s">
        <v>59</v>
      </c>
      <c r="P1149" s="93" t="s">
        <v>6</v>
      </c>
      <c r="Q1149" s="93" t="s">
        <v>5</v>
      </c>
      <c r="R1149" s="93" t="s">
        <v>60</v>
      </c>
      <c r="S1149" s="94"/>
      <c r="T1149" s="93" t="s">
        <v>59</v>
      </c>
      <c r="U1149" s="93" t="s">
        <v>61</v>
      </c>
      <c r="V1149" s="93" t="s">
        <v>23</v>
      </c>
      <c r="W1149" s="93" t="s">
        <v>22</v>
      </c>
      <c r="X1149" s="93" t="s">
        <v>24</v>
      </c>
      <c r="Y1149" s="93" t="s">
        <v>65</v>
      </c>
      <c r="Z1149" s="95"/>
      <c r="AA1149" s="55"/>
    </row>
    <row r="1150" spans="1:27" s="51" customFormat="1" ht="21" hidden="1" customHeight="1" x14ac:dyDescent="0.25">
      <c r="A1150" s="52"/>
      <c r="B1150" s="53"/>
      <c r="C1150" s="53"/>
      <c r="D1150" s="58"/>
      <c r="E1150" s="58"/>
      <c r="F1150" s="58"/>
      <c r="G1150" s="58"/>
      <c r="H1150" s="58"/>
      <c r="I1150" s="53"/>
      <c r="J1150" s="59" t="s">
        <v>1</v>
      </c>
      <c r="K1150" s="60">
        <v>9000</v>
      </c>
      <c r="L1150" s="61"/>
      <c r="M1150" s="53"/>
      <c r="N1150" s="96"/>
      <c r="O1150" s="97" t="s">
        <v>51</v>
      </c>
      <c r="P1150" s="97"/>
      <c r="Q1150" s="97"/>
      <c r="R1150" s="97">
        <v>0</v>
      </c>
      <c r="S1150" s="98"/>
      <c r="T1150" s="97" t="s">
        <v>51</v>
      </c>
      <c r="U1150" s="99"/>
      <c r="V1150" s="99"/>
      <c r="W1150" s="99">
        <f>V1150+U1150</f>
        <v>0</v>
      </c>
      <c r="X1150" s="99"/>
      <c r="Y1150" s="99">
        <f>W1150-X1150</f>
        <v>0</v>
      </c>
      <c r="Z1150" s="95"/>
      <c r="AA1150" s="53"/>
    </row>
    <row r="1151" spans="1:27" s="51" customFormat="1" ht="21" hidden="1" customHeight="1" x14ac:dyDescent="0.25">
      <c r="A1151" s="52"/>
      <c r="B1151" s="53" t="s">
        <v>0</v>
      </c>
      <c r="C1151" s="63" t="s">
        <v>110</v>
      </c>
      <c r="D1151" s="53"/>
      <c r="E1151" s="53"/>
      <c r="F1151" s="53"/>
      <c r="G1151" s="53"/>
      <c r="H1151" s="64"/>
      <c r="I1151" s="58"/>
      <c r="J1151" s="53"/>
      <c r="K1151" s="53"/>
      <c r="L1151" s="65"/>
      <c r="M1151" s="50"/>
      <c r="N1151" s="100"/>
      <c r="O1151" s="97" t="s">
        <v>77</v>
      </c>
      <c r="P1151" s="97"/>
      <c r="Q1151" s="97"/>
      <c r="R1151" s="97" t="str">
        <f>IF(Q1151="","",R1150-Q1151)</f>
        <v/>
      </c>
      <c r="S1151" s="101"/>
      <c r="T1151" s="97" t="s">
        <v>77</v>
      </c>
      <c r="U1151" s="170">
        <f>Y1150</f>
        <v>0</v>
      </c>
      <c r="V1151" s="99"/>
      <c r="W1151" s="170">
        <f>IF(U1151="","",U1151+V1151)</f>
        <v>0</v>
      </c>
      <c r="X1151" s="99"/>
      <c r="Y1151" s="170">
        <f>IF(W1151="","",W1151-X1151)</f>
        <v>0</v>
      </c>
      <c r="Z1151" s="102"/>
      <c r="AA1151" s="50"/>
    </row>
    <row r="1152" spans="1:27" s="51" customFormat="1" ht="21" hidden="1" customHeight="1" x14ac:dyDescent="0.25">
      <c r="A1152" s="52"/>
      <c r="B1152" s="67" t="s">
        <v>47</v>
      </c>
      <c r="C1152" s="85"/>
      <c r="D1152" s="53"/>
      <c r="E1152" s="53"/>
      <c r="F1152" s="314" t="s">
        <v>49</v>
      </c>
      <c r="G1152" s="314"/>
      <c r="H1152" s="53"/>
      <c r="I1152" s="314" t="s">
        <v>50</v>
      </c>
      <c r="J1152" s="314"/>
      <c r="K1152" s="314"/>
      <c r="L1152" s="69"/>
      <c r="M1152" s="53"/>
      <c r="N1152" s="96"/>
      <c r="O1152" s="97" t="s">
        <v>52</v>
      </c>
      <c r="P1152" s="97"/>
      <c r="Q1152" s="97"/>
      <c r="R1152" s="97" t="str">
        <f t="shared" ref="R1152:R1161" si="216">IF(Q1152="","",R1151-Q1152)</f>
        <v/>
      </c>
      <c r="S1152" s="101"/>
      <c r="T1152" s="97" t="s">
        <v>52</v>
      </c>
      <c r="U1152" s="170">
        <f>IF($J$1="April",Y1151,Y1151)</f>
        <v>0</v>
      </c>
      <c r="V1152" s="99"/>
      <c r="W1152" s="170">
        <f t="shared" ref="W1152:W1161" si="217">IF(U1152="","",U1152+V1152)</f>
        <v>0</v>
      </c>
      <c r="X1152" s="99"/>
      <c r="Y1152" s="170">
        <f t="shared" ref="Y1152:Y1161" si="218">IF(W1152="","",W1152-X1152)</f>
        <v>0</v>
      </c>
      <c r="Z1152" s="102"/>
      <c r="AA1152" s="53"/>
    </row>
    <row r="1153" spans="1:27" s="51" customFormat="1" ht="21" hidden="1" customHeight="1" x14ac:dyDescent="0.25">
      <c r="A1153" s="52"/>
      <c r="B1153" s="53"/>
      <c r="C1153" s="53"/>
      <c r="D1153" s="53"/>
      <c r="E1153" s="53"/>
      <c r="F1153" s="53"/>
      <c r="G1153" s="53"/>
      <c r="H1153" s="70"/>
      <c r="L1153" s="57"/>
      <c r="M1153" s="53"/>
      <c r="N1153" s="96"/>
      <c r="O1153" s="97" t="s">
        <v>53</v>
      </c>
      <c r="P1153" s="97"/>
      <c r="Q1153" s="97"/>
      <c r="R1153" s="97" t="str">
        <f t="shared" si="216"/>
        <v/>
      </c>
      <c r="S1153" s="101"/>
      <c r="T1153" s="97" t="s">
        <v>53</v>
      </c>
      <c r="U1153" s="170">
        <f>IF($J$1="April",Y1152,Y1152)</f>
        <v>0</v>
      </c>
      <c r="V1153" s="99"/>
      <c r="W1153" s="170">
        <f t="shared" si="217"/>
        <v>0</v>
      </c>
      <c r="X1153" s="99"/>
      <c r="Y1153" s="170">
        <f t="shared" si="218"/>
        <v>0</v>
      </c>
      <c r="Z1153" s="102"/>
      <c r="AA1153" s="53"/>
    </row>
    <row r="1154" spans="1:27" s="51" customFormat="1" ht="21" hidden="1" customHeight="1" x14ac:dyDescent="0.25">
      <c r="A1154" s="52"/>
      <c r="B1154" s="315" t="s">
        <v>48</v>
      </c>
      <c r="C1154" s="316"/>
      <c r="D1154" s="53"/>
      <c r="E1154" s="53"/>
      <c r="F1154" s="71" t="s">
        <v>70</v>
      </c>
      <c r="G1154" s="66">
        <f>IF($J$1="January",U1150,IF($J$1="February",U1151,IF($J$1="March",U1152,IF($J$1="April",U1153,IF($J$1="May",U1154,IF($J$1="June",U1155,IF($J$1="July",U1156,IF($J$1="August",U1157,IF($J$1="August",U1157,IF($J$1="September",U1158,IF($J$1="October",U1159,IF($J$1="November",U1160,IF($J$1="December",U1161)))))))))))))</f>
        <v>0</v>
      </c>
      <c r="H1154" s="70"/>
      <c r="I1154" s="72"/>
      <c r="J1154" s="73" t="s">
        <v>67</v>
      </c>
      <c r="K1154" s="74">
        <f>K1150/$K$2*I1154</f>
        <v>0</v>
      </c>
      <c r="L1154" s="75"/>
      <c r="M1154" s="53"/>
      <c r="N1154" s="96"/>
      <c r="O1154" s="97" t="s">
        <v>54</v>
      </c>
      <c r="P1154" s="97"/>
      <c r="Q1154" s="97"/>
      <c r="R1154" s="97" t="str">
        <f t="shared" si="216"/>
        <v/>
      </c>
      <c r="S1154" s="101"/>
      <c r="T1154" s="97" t="s">
        <v>54</v>
      </c>
      <c r="U1154" s="170">
        <f>IF($J$1="May",Y1153,Y1153)</f>
        <v>0</v>
      </c>
      <c r="V1154" s="99"/>
      <c r="W1154" s="170">
        <f t="shared" si="217"/>
        <v>0</v>
      </c>
      <c r="X1154" s="99"/>
      <c r="Y1154" s="170">
        <f t="shared" si="218"/>
        <v>0</v>
      </c>
      <c r="Z1154" s="102"/>
      <c r="AA1154" s="53"/>
    </row>
    <row r="1155" spans="1:27" s="51" customFormat="1" ht="21" hidden="1" customHeight="1" x14ac:dyDescent="0.25">
      <c r="A1155" s="52"/>
      <c r="B1155" s="62"/>
      <c r="C1155" s="62"/>
      <c r="D1155" s="53"/>
      <c r="E1155" s="53"/>
      <c r="F1155" s="71" t="s">
        <v>23</v>
      </c>
      <c r="G1155" s="66">
        <f>IF($J$1="January",V1150,IF($J$1="February",V1151,IF($J$1="March",V1152,IF($J$1="April",V1153,IF($J$1="May",V1154,IF($J$1="June",V1155,IF($J$1="July",V1156,IF($J$1="August",V1157,IF($J$1="August",V1157,IF($J$1="September",V1158,IF($J$1="October",V1159,IF($J$1="November",V1160,IF($J$1="December",V1161)))))))))))))</f>
        <v>0</v>
      </c>
      <c r="H1155" s="70"/>
      <c r="I1155" s="72"/>
      <c r="J1155" s="73" t="s">
        <v>68</v>
      </c>
      <c r="K1155" s="76">
        <f>K1150/$K$2/8*I1155</f>
        <v>0</v>
      </c>
      <c r="L1155" s="77"/>
      <c r="M1155" s="53"/>
      <c r="N1155" s="96"/>
      <c r="O1155" s="97" t="s">
        <v>55</v>
      </c>
      <c r="P1155" s="97"/>
      <c r="Q1155" s="97"/>
      <c r="R1155" s="97" t="str">
        <f t="shared" si="216"/>
        <v/>
      </c>
      <c r="S1155" s="101"/>
      <c r="T1155" s="97" t="s">
        <v>55</v>
      </c>
      <c r="U1155" s="170">
        <f>IF($J$1="May",Y1154,Y1154)</f>
        <v>0</v>
      </c>
      <c r="V1155" s="99"/>
      <c r="W1155" s="170">
        <f t="shared" si="217"/>
        <v>0</v>
      </c>
      <c r="X1155" s="99"/>
      <c r="Y1155" s="170">
        <f t="shared" si="218"/>
        <v>0</v>
      </c>
      <c r="Z1155" s="102"/>
      <c r="AA1155" s="53"/>
    </row>
    <row r="1156" spans="1:27" s="51" customFormat="1" ht="21" hidden="1" customHeight="1" x14ac:dyDescent="0.25">
      <c r="A1156" s="52"/>
      <c r="B1156" s="71" t="s">
        <v>6</v>
      </c>
      <c r="C1156" s="62">
        <f>IF($J$1="January",P1150,IF($J$1="February",P1151,IF($J$1="March",P1152,IF($J$1="April",P1153,IF($J$1="May",P1154,IF($J$1="June",P1155,IF($J$1="July",P1156,IF($J$1="August",P1157,IF($J$1="August",P1157,IF($J$1="September",P1158,IF($J$1="October",P1159,IF($J$1="November",P1160,IF($J$1="December",P1161)))))))))))))</f>
        <v>0</v>
      </c>
      <c r="D1156" s="53"/>
      <c r="E1156" s="53"/>
      <c r="F1156" s="71" t="s">
        <v>71</v>
      </c>
      <c r="G1156" s="66">
        <f>IF($J$1="January",W1150,IF($J$1="February",W1151,IF($J$1="March",W1152,IF($J$1="April",W1153,IF($J$1="May",W1154,IF($J$1="June",W1155,IF($J$1="July",W1156,IF($J$1="August",W1157,IF($J$1="August",W1157,IF($J$1="September",W1158,IF($J$1="October",W1159,IF($J$1="November",W1160,IF($J$1="December",W1161)))))))))))))</f>
        <v>0</v>
      </c>
      <c r="H1156" s="70"/>
      <c r="I1156" s="317" t="s">
        <v>75</v>
      </c>
      <c r="J1156" s="318"/>
      <c r="K1156" s="76">
        <f>K1154+K1155</f>
        <v>0</v>
      </c>
      <c r="L1156" s="77"/>
      <c r="M1156" s="53"/>
      <c r="N1156" s="96"/>
      <c r="O1156" s="97" t="s">
        <v>56</v>
      </c>
      <c r="P1156" s="97"/>
      <c r="Q1156" s="97"/>
      <c r="R1156" s="97" t="str">
        <f t="shared" si="216"/>
        <v/>
      </c>
      <c r="S1156" s="101"/>
      <c r="T1156" s="97" t="s">
        <v>56</v>
      </c>
      <c r="U1156" s="170" t="str">
        <f>IF($J$1="July",Y1155,"")</f>
        <v/>
      </c>
      <c r="V1156" s="99"/>
      <c r="W1156" s="170" t="str">
        <f t="shared" si="217"/>
        <v/>
      </c>
      <c r="X1156" s="99"/>
      <c r="Y1156" s="170" t="str">
        <f t="shared" si="218"/>
        <v/>
      </c>
      <c r="Z1156" s="102"/>
      <c r="AA1156" s="53"/>
    </row>
    <row r="1157" spans="1:27" s="51" customFormat="1" ht="21" hidden="1" customHeight="1" x14ac:dyDescent="0.25">
      <c r="A1157" s="52"/>
      <c r="B1157" s="71" t="s">
        <v>5</v>
      </c>
      <c r="C1157" s="62">
        <f>IF($J$1="January",Q1150,IF($J$1="February",Q1151,IF($J$1="March",Q1152,IF($J$1="April",Q1153,IF($J$1="May",Q1154,IF($J$1="June",Q1155,IF($J$1="July",Q1156,IF($J$1="August",Q1157,IF($J$1="August",Q1157,IF($J$1="September",Q1158,IF($J$1="October",Q1159,IF($J$1="November",Q1160,IF($J$1="December",Q1161)))))))))))))</f>
        <v>0</v>
      </c>
      <c r="D1157" s="53"/>
      <c r="E1157" s="53"/>
      <c r="F1157" s="71" t="s">
        <v>24</v>
      </c>
      <c r="G1157" s="66">
        <f>IF($J$1="January",X1150,IF($J$1="February",X1151,IF($J$1="March",X1152,IF($J$1="April",X1153,IF($J$1="May",X1154,IF($J$1="June",X1155,IF($J$1="July",X1156,IF($J$1="August",X1157,IF($J$1="August",X1157,IF($J$1="September",X1158,IF($J$1="October",X1159,IF($J$1="November",X1160,IF($J$1="December",X1161)))))))))))))</f>
        <v>0</v>
      </c>
      <c r="H1157" s="70"/>
      <c r="I1157" s="317" t="s">
        <v>76</v>
      </c>
      <c r="J1157" s="318"/>
      <c r="K1157" s="66">
        <f>G1157</f>
        <v>0</v>
      </c>
      <c r="L1157" s="78"/>
      <c r="M1157" s="53"/>
      <c r="N1157" s="96"/>
      <c r="O1157" s="97" t="s">
        <v>57</v>
      </c>
      <c r="P1157" s="97"/>
      <c r="Q1157" s="97"/>
      <c r="R1157" s="97" t="str">
        <f t="shared" si="216"/>
        <v/>
      </c>
      <c r="S1157" s="101"/>
      <c r="T1157" s="97" t="s">
        <v>57</v>
      </c>
      <c r="U1157" s="170" t="str">
        <f>IF($J$1="August",Y1156,"")</f>
        <v/>
      </c>
      <c r="V1157" s="99"/>
      <c r="W1157" s="170" t="str">
        <f t="shared" si="217"/>
        <v/>
      </c>
      <c r="X1157" s="99"/>
      <c r="Y1157" s="170" t="str">
        <f t="shared" si="218"/>
        <v/>
      </c>
      <c r="Z1157" s="102"/>
      <c r="AA1157" s="53"/>
    </row>
    <row r="1158" spans="1:27" s="51" customFormat="1" ht="21" hidden="1" customHeight="1" x14ac:dyDescent="0.25">
      <c r="A1158" s="52"/>
      <c r="B1158" s="79" t="s">
        <v>74</v>
      </c>
      <c r="C1158" s="62" t="str">
        <f>IF($J$1="January",R1150,IF($J$1="February",R1151,IF($J$1="March",R1152,IF($J$1="April",R1153,IF($J$1="May",R1154,IF($J$1="June",R1155,IF($J$1="July",R1156,IF($J$1="August",R1157,IF($J$1="August",R1157,IF($J$1="September",R1158,IF($J$1="October",R1159,IF($J$1="November",R1160,IF($J$1="December",R1161)))))))))))))</f>
        <v/>
      </c>
      <c r="D1158" s="53"/>
      <c r="E1158" s="53"/>
      <c r="F1158" s="71" t="s">
        <v>73</v>
      </c>
      <c r="G1158" s="66">
        <f>IF($J$1="January",Y1150,IF($J$1="February",Y1151,IF($J$1="March",Y1152,IF($J$1="April",Y1153,IF($J$1="May",Y1154,IF($J$1="June",Y1155,IF($J$1="July",Y1156,IF($J$1="August",Y1157,IF($J$1="August",Y1157,IF($J$1="September",Y1158,IF($J$1="October",Y1159,IF($J$1="November",Y1160,IF($J$1="December",Y1161)))))))))))))</f>
        <v>0</v>
      </c>
      <c r="H1158" s="53"/>
      <c r="I1158" s="319" t="s">
        <v>69</v>
      </c>
      <c r="J1158" s="320"/>
      <c r="K1158" s="80">
        <f>K1156-K1157</f>
        <v>0</v>
      </c>
      <c r="L1158" s="81"/>
      <c r="M1158" s="53"/>
      <c r="N1158" s="96"/>
      <c r="O1158" s="97" t="s">
        <v>62</v>
      </c>
      <c r="P1158" s="97"/>
      <c r="Q1158" s="97"/>
      <c r="R1158" s="97" t="str">
        <f t="shared" si="216"/>
        <v/>
      </c>
      <c r="S1158" s="101"/>
      <c r="T1158" s="97" t="s">
        <v>62</v>
      </c>
      <c r="U1158" s="170" t="str">
        <f>IF($J$1="Sept",Y1157,"")</f>
        <v/>
      </c>
      <c r="V1158" s="99"/>
      <c r="W1158" s="170" t="str">
        <f t="shared" si="217"/>
        <v/>
      </c>
      <c r="X1158" s="99"/>
      <c r="Y1158" s="170" t="str">
        <f t="shared" si="218"/>
        <v/>
      </c>
      <c r="Z1158" s="102"/>
      <c r="AA1158" s="53"/>
    </row>
    <row r="1159" spans="1:27" s="51" customFormat="1" ht="21" hidden="1" customHeight="1" x14ac:dyDescent="0.25">
      <c r="A1159" s="52"/>
      <c r="B1159" s="53"/>
      <c r="C1159" s="53"/>
      <c r="D1159" s="53"/>
      <c r="E1159" s="53"/>
      <c r="F1159" s="53"/>
      <c r="G1159" s="53"/>
      <c r="H1159" s="53"/>
      <c r="I1159" s="53"/>
      <c r="J1159" s="53"/>
      <c r="K1159" s="53"/>
      <c r="L1159" s="69"/>
      <c r="M1159" s="53"/>
      <c r="N1159" s="96"/>
      <c r="O1159" s="97" t="s">
        <v>58</v>
      </c>
      <c r="P1159" s="97"/>
      <c r="Q1159" s="97"/>
      <c r="R1159" s="97" t="str">
        <f t="shared" si="216"/>
        <v/>
      </c>
      <c r="S1159" s="101"/>
      <c r="T1159" s="97" t="s">
        <v>58</v>
      </c>
      <c r="U1159" s="170" t="str">
        <f>IF($J$1="October",Y1158,"")</f>
        <v/>
      </c>
      <c r="V1159" s="99"/>
      <c r="W1159" s="170" t="str">
        <f t="shared" si="217"/>
        <v/>
      </c>
      <c r="X1159" s="99"/>
      <c r="Y1159" s="170" t="str">
        <f t="shared" si="218"/>
        <v/>
      </c>
      <c r="Z1159" s="102"/>
      <c r="AA1159" s="53"/>
    </row>
    <row r="1160" spans="1:27" s="51" customFormat="1" ht="21" hidden="1" customHeight="1" x14ac:dyDescent="0.25">
      <c r="A1160" s="52"/>
      <c r="B1160" s="308" t="s">
        <v>104</v>
      </c>
      <c r="C1160" s="308"/>
      <c r="D1160" s="308"/>
      <c r="E1160" s="308"/>
      <c r="F1160" s="308"/>
      <c r="G1160" s="308"/>
      <c r="H1160" s="308"/>
      <c r="I1160" s="308"/>
      <c r="J1160" s="308"/>
      <c r="K1160" s="308"/>
      <c r="L1160" s="69"/>
      <c r="M1160" s="53"/>
      <c r="N1160" s="96"/>
      <c r="O1160" s="97" t="s">
        <v>63</v>
      </c>
      <c r="P1160" s="97"/>
      <c r="Q1160" s="97"/>
      <c r="R1160" s="97" t="str">
        <f t="shared" si="216"/>
        <v/>
      </c>
      <c r="S1160" s="101"/>
      <c r="T1160" s="97" t="s">
        <v>63</v>
      </c>
      <c r="U1160" s="170" t="str">
        <f>IF($J$1="November",Y1159,"")</f>
        <v/>
      </c>
      <c r="V1160" s="99"/>
      <c r="W1160" s="170" t="str">
        <f t="shared" si="217"/>
        <v/>
      </c>
      <c r="X1160" s="99"/>
      <c r="Y1160" s="170" t="str">
        <f t="shared" si="218"/>
        <v/>
      </c>
      <c r="Z1160" s="102"/>
      <c r="AA1160" s="53"/>
    </row>
    <row r="1161" spans="1:27" s="51" customFormat="1" ht="21" hidden="1" customHeight="1" x14ac:dyDescent="0.25">
      <c r="A1161" s="52"/>
      <c r="B1161" s="308"/>
      <c r="C1161" s="308"/>
      <c r="D1161" s="308"/>
      <c r="E1161" s="308"/>
      <c r="F1161" s="308"/>
      <c r="G1161" s="308"/>
      <c r="H1161" s="308"/>
      <c r="I1161" s="308"/>
      <c r="J1161" s="308"/>
      <c r="K1161" s="308"/>
      <c r="L1161" s="69"/>
      <c r="M1161" s="53"/>
      <c r="N1161" s="96"/>
      <c r="O1161" s="97" t="s">
        <v>64</v>
      </c>
      <c r="P1161" s="97"/>
      <c r="Q1161" s="97"/>
      <c r="R1161" s="97" t="str">
        <f t="shared" si="216"/>
        <v/>
      </c>
      <c r="S1161" s="101"/>
      <c r="T1161" s="97" t="s">
        <v>64</v>
      </c>
      <c r="U1161" s="170" t="str">
        <f>IF($J$1="Dec",Y1160,"")</f>
        <v/>
      </c>
      <c r="V1161" s="99"/>
      <c r="W1161" s="170" t="str">
        <f t="shared" si="217"/>
        <v/>
      </c>
      <c r="X1161" s="99"/>
      <c r="Y1161" s="170" t="str">
        <f t="shared" si="218"/>
        <v/>
      </c>
      <c r="Z1161" s="102"/>
      <c r="AA1161" s="53"/>
    </row>
    <row r="1162" spans="1:27" s="51" customFormat="1" ht="21" hidden="1" customHeight="1" thickBot="1" x14ac:dyDescent="0.3">
      <c r="A1162" s="82"/>
      <c r="B1162" s="83"/>
      <c r="C1162" s="83"/>
      <c r="D1162" s="83"/>
      <c r="E1162" s="83"/>
      <c r="F1162" s="83"/>
      <c r="G1162" s="83"/>
      <c r="H1162" s="83"/>
      <c r="I1162" s="83"/>
      <c r="J1162" s="83"/>
      <c r="K1162" s="83"/>
      <c r="L1162" s="84"/>
      <c r="N1162" s="103"/>
      <c r="O1162" s="104"/>
      <c r="P1162" s="104"/>
      <c r="Q1162" s="104"/>
      <c r="R1162" s="104"/>
      <c r="S1162" s="104"/>
      <c r="T1162" s="104"/>
      <c r="U1162" s="104"/>
      <c r="V1162" s="104"/>
      <c r="W1162" s="104"/>
      <c r="X1162" s="104"/>
      <c r="Y1162" s="104"/>
      <c r="Z1162" s="105"/>
    </row>
    <row r="1163" spans="1:27" ht="21" customHeight="1" thickBot="1" x14ac:dyDescent="0.35"/>
    <row r="1164" spans="1:27" s="51" customFormat="1" ht="21" customHeight="1" x14ac:dyDescent="0.25">
      <c r="A1164" s="321" t="s">
        <v>46</v>
      </c>
      <c r="B1164" s="322"/>
      <c r="C1164" s="322"/>
      <c r="D1164" s="322"/>
      <c r="E1164" s="322"/>
      <c r="F1164" s="322"/>
      <c r="G1164" s="322"/>
      <c r="H1164" s="322"/>
      <c r="I1164" s="322"/>
      <c r="J1164" s="322"/>
      <c r="K1164" s="322"/>
      <c r="L1164" s="323"/>
      <c r="M1164" s="50"/>
      <c r="N1164" s="89"/>
      <c r="O1164" s="309" t="s">
        <v>48</v>
      </c>
      <c r="P1164" s="310"/>
      <c r="Q1164" s="310"/>
      <c r="R1164" s="311"/>
      <c r="S1164" s="90"/>
      <c r="T1164" s="309" t="s">
        <v>49</v>
      </c>
      <c r="U1164" s="310"/>
      <c r="V1164" s="310"/>
      <c r="W1164" s="310"/>
      <c r="X1164" s="310"/>
      <c r="Y1164" s="311"/>
      <c r="Z1164" s="91"/>
    </row>
    <row r="1165" spans="1:27" s="51" customFormat="1" ht="21" customHeight="1" x14ac:dyDescent="0.25">
      <c r="A1165" s="52"/>
      <c r="B1165" s="53"/>
      <c r="C1165" s="312" t="s">
        <v>102</v>
      </c>
      <c r="D1165" s="312"/>
      <c r="E1165" s="312"/>
      <c r="F1165" s="312"/>
      <c r="G1165" s="54" t="str">
        <f>$J$1</f>
        <v>March</v>
      </c>
      <c r="H1165" s="313">
        <f>$K$1</f>
        <v>2020</v>
      </c>
      <c r="I1165" s="313"/>
      <c r="J1165" s="53"/>
      <c r="K1165" s="55"/>
      <c r="L1165" s="56"/>
      <c r="M1165" s="55"/>
      <c r="N1165" s="92"/>
      <c r="O1165" s="93" t="s">
        <v>59</v>
      </c>
      <c r="P1165" s="93" t="s">
        <v>6</v>
      </c>
      <c r="Q1165" s="93" t="s">
        <v>5</v>
      </c>
      <c r="R1165" s="93" t="s">
        <v>60</v>
      </c>
      <c r="S1165" s="94"/>
      <c r="T1165" s="93" t="s">
        <v>59</v>
      </c>
      <c r="U1165" s="93" t="s">
        <v>61</v>
      </c>
      <c r="V1165" s="93" t="s">
        <v>23</v>
      </c>
      <c r="W1165" s="93" t="s">
        <v>22</v>
      </c>
      <c r="X1165" s="93" t="s">
        <v>24</v>
      </c>
      <c r="Y1165" s="93" t="s">
        <v>65</v>
      </c>
      <c r="Z1165" s="95"/>
    </row>
    <row r="1166" spans="1:27" s="51" customFormat="1" ht="21" customHeight="1" x14ac:dyDescent="0.25">
      <c r="A1166" s="52"/>
      <c r="B1166" s="53"/>
      <c r="C1166" s="53"/>
      <c r="D1166" s="58"/>
      <c r="E1166" s="58"/>
      <c r="F1166" s="58"/>
      <c r="G1166" s="58"/>
      <c r="H1166" s="58"/>
      <c r="I1166" s="53"/>
      <c r="J1166" s="59" t="s">
        <v>1</v>
      </c>
      <c r="K1166" s="60">
        <v>14000</v>
      </c>
      <c r="L1166" s="61"/>
      <c r="M1166" s="53"/>
      <c r="N1166" s="96"/>
      <c r="O1166" s="97" t="s">
        <v>51</v>
      </c>
      <c r="P1166" s="97">
        <v>29</v>
      </c>
      <c r="Q1166" s="97">
        <v>2</v>
      </c>
      <c r="R1166" s="97">
        <v>0</v>
      </c>
      <c r="S1166" s="98"/>
      <c r="T1166" s="97" t="s">
        <v>51</v>
      </c>
      <c r="U1166" s="99"/>
      <c r="V1166" s="99"/>
      <c r="W1166" s="99">
        <f>V1166+U1166</f>
        <v>0</v>
      </c>
      <c r="X1166" s="99"/>
      <c r="Y1166" s="99">
        <f>W1166-X1166</f>
        <v>0</v>
      </c>
      <c r="Z1166" s="95"/>
    </row>
    <row r="1167" spans="1:27" s="51" customFormat="1" ht="21" customHeight="1" x14ac:dyDescent="0.25">
      <c r="A1167" s="52"/>
      <c r="B1167" s="53" t="s">
        <v>0</v>
      </c>
      <c r="C1167" s="63" t="s">
        <v>144</v>
      </c>
      <c r="D1167" s="53"/>
      <c r="E1167" s="53"/>
      <c r="F1167" s="53"/>
      <c r="G1167" s="53"/>
      <c r="H1167" s="64"/>
      <c r="I1167" s="58"/>
      <c r="J1167" s="53"/>
      <c r="K1167" s="53"/>
      <c r="L1167" s="65"/>
      <c r="M1167" s="50"/>
      <c r="N1167" s="100"/>
      <c r="O1167" s="97" t="s">
        <v>77</v>
      </c>
      <c r="P1167" s="97">
        <v>26</v>
      </c>
      <c r="Q1167" s="97">
        <v>3</v>
      </c>
      <c r="R1167" s="97">
        <v>0</v>
      </c>
      <c r="S1167" s="101"/>
      <c r="T1167" s="97" t="s">
        <v>77</v>
      </c>
      <c r="U1167" s="170">
        <f>IF($J$1="January","",Y1166)</f>
        <v>0</v>
      </c>
      <c r="V1167" s="99"/>
      <c r="W1167" s="170">
        <f>IF(U1167="","",U1167+V1167)</f>
        <v>0</v>
      </c>
      <c r="X1167" s="99"/>
      <c r="Y1167" s="170">
        <f>IF(W1167="","",W1167-X1167)</f>
        <v>0</v>
      </c>
      <c r="Z1167" s="102"/>
    </row>
    <row r="1168" spans="1:27" s="51" customFormat="1" ht="21" customHeight="1" x14ac:dyDescent="0.25">
      <c r="A1168" s="52"/>
      <c r="B1168" s="67" t="s">
        <v>47</v>
      </c>
      <c r="C1168" s="63"/>
      <c r="D1168" s="53"/>
      <c r="E1168" s="53"/>
      <c r="F1168" s="314" t="s">
        <v>49</v>
      </c>
      <c r="G1168" s="314"/>
      <c r="H1168" s="53"/>
      <c r="I1168" s="314" t="s">
        <v>50</v>
      </c>
      <c r="J1168" s="314"/>
      <c r="K1168" s="314"/>
      <c r="L1168" s="69"/>
      <c r="M1168" s="53"/>
      <c r="N1168" s="96"/>
      <c r="O1168" s="97" t="s">
        <v>52</v>
      </c>
      <c r="P1168" s="97"/>
      <c r="Q1168" s="97"/>
      <c r="R1168" s="97" t="str">
        <f t="shared" ref="R1168:R1175" si="219">IF(Q1168="","",R1167-Q1168)</f>
        <v/>
      </c>
      <c r="S1168" s="101"/>
      <c r="T1168" s="97" t="s">
        <v>52</v>
      </c>
      <c r="U1168" s="170">
        <f>IF($J$1="February","",Y1167)</f>
        <v>0</v>
      </c>
      <c r="V1168" s="99"/>
      <c r="W1168" s="170">
        <f t="shared" ref="W1168:W1177" si="220">IF(U1168="","",U1168+V1168)</f>
        <v>0</v>
      </c>
      <c r="X1168" s="99"/>
      <c r="Y1168" s="170">
        <f t="shared" ref="Y1168:Y1177" si="221">IF(W1168="","",W1168-X1168)</f>
        <v>0</v>
      </c>
      <c r="Z1168" s="102"/>
    </row>
    <row r="1169" spans="1:26" s="51" customFormat="1" ht="21" customHeight="1" x14ac:dyDescent="0.25">
      <c r="A1169" s="52"/>
      <c r="B1169" s="53"/>
      <c r="C1169" s="53"/>
      <c r="D1169" s="53"/>
      <c r="E1169" s="53"/>
      <c r="F1169" s="53"/>
      <c r="G1169" s="53"/>
      <c r="H1169" s="70"/>
      <c r="L1169" s="57"/>
      <c r="M1169" s="53"/>
      <c r="N1169" s="96"/>
      <c r="O1169" s="97" t="s">
        <v>53</v>
      </c>
      <c r="P1169" s="97"/>
      <c r="Q1169" s="97"/>
      <c r="R1169" s="97">
        <v>0</v>
      </c>
      <c r="S1169" s="101"/>
      <c r="T1169" s="97" t="s">
        <v>53</v>
      </c>
      <c r="U1169" s="170" t="str">
        <f>IF($J$1="March","",Y1168)</f>
        <v/>
      </c>
      <c r="V1169" s="99"/>
      <c r="W1169" s="170" t="str">
        <f t="shared" si="220"/>
        <v/>
      </c>
      <c r="X1169" s="99"/>
      <c r="Y1169" s="170" t="str">
        <f t="shared" si="221"/>
        <v/>
      </c>
      <c r="Z1169" s="102"/>
    </row>
    <row r="1170" spans="1:26" s="51" customFormat="1" ht="21" customHeight="1" x14ac:dyDescent="0.25">
      <c r="A1170" s="52"/>
      <c r="B1170" s="315" t="s">
        <v>48</v>
      </c>
      <c r="C1170" s="316"/>
      <c r="D1170" s="53"/>
      <c r="E1170" s="53"/>
      <c r="F1170" s="71" t="s">
        <v>70</v>
      </c>
      <c r="G1170" s="66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70"/>
      <c r="I1170" s="72">
        <f>IF(C1174&gt;0,$K$2,C1172)</f>
        <v>31</v>
      </c>
      <c r="J1170" s="73" t="s">
        <v>67</v>
      </c>
      <c r="K1170" s="74">
        <f>K1166/$K$2*I1170</f>
        <v>14000</v>
      </c>
      <c r="L1170" s="75"/>
      <c r="M1170" s="53"/>
      <c r="N1170" s="96"/>
      <c r="O1170" s="97" t="s">
        <v>54</v>
      </c>
      <c r="P1170" s="97"/>
      <c r="Q1170" s="97"/>
      <c r="R1170" s="97"/>
      <c r="S1170" s="101"/>
      <c r="T1170" s="97" t="s">
        <v>54</v>
      </c>
      <c r="U1170" s="170" t="str">
        <f>IF($J$1="April","",Y1169)</f>
        <v/>
      </c>
      <c r="V1170" s="99"/>
      <c r="W1170" s="170" t="str">
        <f t="shared" si="220"/>
        <v/>
      </c>
      <c r="X1170" s="99"/>
      <c r="Y1170" s="170" t="str">
        <f t="shared" si="221"/>
        <v/>
      </c>
      <c r="Z1170" s="102"/>
    </row>
    <row r="1171" spans="1:26" s="51" customFormat="1" ht="21" customHeight="1" x14ac:dyDescent="0.25">
      <c r="A1171" s="52"/>
      <c r="B1171" s="62"/>
      <c r="C1171" s="62"/>
      <c r="D1171" s="53"/>
      <c r="E1171" s="53"/>
      <c r="F1171" s="71" t="s">
        <v>23</v>
      </c>
      <c r="G1171" s="66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70"/>
      <c r="I1171" s="72">
        <v>4</v>
      </c>
      <c r="J1171" s="73" t="s">
        <v>68</v>
      </c>
      <c r="K1171" s="76">
        <f>K1166/$K$2/8*I1171</f>
        <v>225.80645161290323</v>
      </c>
      <c r="L1171" s="77"/>
      <c r="M1171" s="53"/>
      <c r="N1171" s="96"/>
      <c r="O1171" s="97" t="s">
        <v>55</v>
      </c>
      <c r="P1171" s="97"/>
      <c r="Q1171" s="97"/>
      <c r="R1171" s="97" t="str">
        <f t="shared" si="219"/>
        <v/>
      </c>
      <c r="S1171" s="101"/>
      <c r="T1171" s="97" t="s">
        <v>55</v>
      </c>
      <c r="U1171" s="170" t="str">
        <f>IF($J$1="May","",Y1170)</f>
        <v/>
      </c>
      <c r="V1171" s="99"/>
      <c r="W1171" s="170" t="str">
        <f t="shared" si="220"/>
        <v/>
      </c>
      <c r="X1171" s="99"/>
      <c r="Y1171" s="170" t="str">
        <f t="shared" si="221"/>
        <v/>
      </c>
      <c r="Z1171" s="102"/>
    </row>
    <row r="1172" spans="1:26" s="51" customFormat="1" ht="21" customHeight="1" x14ac:dyDescent="0.25">
      <c r="A1172" s="52"/>
      <c r="B1172" s="71" t="s">
        <v>6</v>
      </c>
      <c r="C1172" s="62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0</v>
      </c>
      <c r="D1172" s="53"/>
      <c r="E1172" s="53"/>
      <c r="F1172" s="71" t="s">
        <v>71</v>
      </c>
      <c r="G1172" s="66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70"/>
      <c r="I1172" s="317" t="s">
        <v>75</v>
      </c>
      <c r="J1172" s="318"/>
      <c r="K1172" s="76">
        <f>K1170+K1171</f>
        <v>14225.806451612903</v>
      </c>
      <c r="L1172" s="77"/>
      <c r="M1172" s="53"/>
      <c r="N1172" s="96"/>
      <c r="O1172" s="97" t="s">
        <v>56</v>
      </c>
      <c r="P1172" s="97"/>
      <c r="Q1172" s="97"/>
      <c r="R1172" s="97">
        <v>0</v>
      </c>
      <c r="S1172" s="101"/>
      <c r="T1172" s="97" t="s">
        <v>56</v>
      </c>
      <c r="U1172" s="170" t="str">
        <f>IF($J$1="June","",Y1171)</f>
        <v/>
      </c>
      <c r="V1172" s="99"/>
      <c r="W1172" s="170" t="str">
        <f t="shared" si="220"/>
        <v/>
      </c>
      <c r="X1172" s="99"/>
      <c r="Y1172" s="170" t="str">
        <f t="shared" si="221"/>
        <v/>
      </c>
      <c r="Z1172" s="102"/>
    </row>
    <row r="1173" spans="1:26" s="51" customFormat="1" ht="21" customHeight="1" x14ac:dyDescent="0.25">
      <c r="A1173" s="52"/>
      <c r="B1173" s="71" t="s">
        <v>5</v>
      </c>
      <c r="C1173" s="62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0</v>
      </c>
      <c r="D1173" s="53"/>
      <c r="E1173" s="53"/>
      <c r="F1173" s="71" t="s">
        <v>24</v>
      </c>
      <c r="G1173" s="66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70"/>
      <c r="I1173" s="317" t="s">
        <v>76</v>
      </c>
      <c r="J1173" s="318"/>
      <c r="K1173" s="66">
        <f>G1173</f>
        <v>0</v>
      </c>
      <c r="L1173" s="78"/>
      <c r="M1173" s="53"/>
      <c r="N1173" s="96"/>
      <c r="O1173" s="97" t="s">
        <v>57</v>
      </c>
      <c r="P1173" s="97"/>
      <c r="Q1173" s="97"/>
      <c r="R1173" s="97">
        <v>0</v>
      </c>
      <c r="S1173" s="101"/>
      <c r="T1173" s="97" t="s">
        <v>57</v>
      </c>
      <c r="U1173" s="170" t="str">
        <f>IF($J$1="July","",Y1172)</f>
        <v/>
      </c>
      <c r="V1173" s="99"/>
      <c r="W1173" s="170" t="str">
        <f t="shared" si="220"/>
        <v/>
      </c>
      <c r="X1173" s="99"/>
      <c r="Y1173" s="170" t="str">
        <f t="shared" si="221"/>
        <v/>
      </c>
      <c r="Z1173" s="102"/>
    </row>
    <row r="1174" spans="1:26" s="51" customFormat="1" ht="21" customHeight="1" x14ac:dyDescent="0.25">
      <c r="A1174" s="52"/>
      <c r="B1174" s="79" t="s">
        <v>74</v>
      </c>
      <c r="C1174" s="62" t="str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/>
      </c>
      <c r="D1174" s="53"/>
      <c r="E1174" s="53"/>
      <c r="F1174" s="71" t="s">
        <v>73</v>
      </c>
      <c r="G1174" s="66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53"/>
      <c r="I1174" s="319" t="s">
        <v>69</v>
      </c>
      <c r="J1174" s="320"/>
      <c r="K1174" s="80">
        <f>K1172-K1173</f>
        <v>14225.806451612903</v>
      </c>
      <c r="L1174" s="81"/>
      <c r="M1174" s="53"/>
      <c r="N1174" s="96"/>
      <c r="O1174" s="97" t="s">
        <v>62</v>
      </c>
      <c r="P1174" s="97"/>
      <c r="Q1174" s="97"/>
      <c r="R1174" s="97">
        <v>0</v>
      </c>
      <c r="S1174" s="101"/>
      <c r="T1174" s="97" t="s">
        <v>62</v>
      </c>
      <c r="U1174" s="170" t="str">
        <f>IF($J$1="August","",Y1173)</f>
        <v/>
      </c>
      <c r="V1174" s="99"/>
      <c r="W1174" s="170" t="str">
        <f t="shared" si="220"/>
        <v/>
      </c>
      <c r="X1174" s="99"/>
      <c r="Y1174" s="170" t="str">
        <f t="shared" si="221"/>
        <v/>
      </c>
      <c r="Z1174" s="102"/>
    </row>
    <row r="1175" spans="1:26" s="51" customFormat="1" ht="21" customHeight="1" x14ac:dyDescent="0.25">
      <c r="A1175" s="52"/>
      <c r="B1175" s="53"/>
      <c r="C1175" s="53"/>
      <c r="D1175" s="53"/>
      <c r="E1175" s="53"/>
      <c r="F1175" s="53"/>
      <c r="G1175" s="53"/>
      <c r="H1175" s="53"/>
      <c r="I1175" s="53"/>
      <c r="J1175" s="53"/>
      <c r="K1175" s="53"/>
      <c r="L1175" s="69"/>
      <c r="M1175" s="53"/>
      <c r="N1175" s="96"/>
      <c r="O1175" s="97" t="s">
        <v>58</v>
      </c>
      <c r="P1175" s="97"/>
      <c r="Q1175" s="97"/>
      <c r="R1175" s="97" t="str">
        <f t="shared" si="219"/>
        <v/>
      </c>
      <c r="S1175" s="101"/>
      <c r="T1175" s="97" t="s">
        <v>58</v>
      </c>
      <c r="U1175" s="170" t="str">
        <f>IF($J$1="September","",Y1174)</f>
        <v/>
      </c>
      <c r="V1175" s="99"/>
      <c r="W1175" s="170" t="str">
        <f t="shared" si="220"/>
        <v/>
      </c>
      <c r="X1175" s="99"/>
      <c r="Y1175" s="170" t="str">
        <f t="shared" si="221"/>
        <v/>
      </c>
      <c r="Z1175" s="102"/>
    </row>
    <row r="1176" spans="1:26" s="51" customFormat="1" ht="21" customHeight="1" x14ac:dyDescent="0.25">
      <c r="A1176" s="52"/>
      <c r="B1176" s="308" t="s">
        <v>104</v>
      </c>
      <c r="C1176" s="308"/>
      <c r="D1176" s="308"/>
      <c r="E1176" s="308"/>
      <c r="F1176" s="308"/>
      <c r="G1176" s="308"/>
      <c r="H1176" s="308"/>
      <c r="I1176" s="308"/>
      <c r="J1176" s="308"/>
      <c r="K1176" s="308"/>
      <c r="L1176" s="69"/>
      <c r="M1176" s="53"/>
      <c r="N1176" s="96"/>
      <c r="O1176" s="97" t="s">
        <v>63</v>
      </c>
      <c r="P1176" s="97"/>
      <c r="Q1176" s="97"/>
      <c r="R1176" s="97">
        <v>0</v>
      </c>
      <c r="S1176" s="101"/>
      <c r="T1176" s="97" t="s">
        <v>63</v>
      </c>
      <c r="U1176" s="170" t="str">
        <f>IF($J$1="October","",Y1175)</f>
        <v/>
      </c>
      <c r="V1176" s="99"/>
      <c r="W1176" s="170" t="str">
        <f t="shared" si="220"/>
        <v/>
      </c>
      <c r="X1176" s="99"/>
      <c r="Y1176" s="170" t="str">
        <f t="shared" si="221"/>
        <v/>
      </c>
      <c r="Z1176" s="102"/>
    </row>
    <row r="1177" spans="1:26" s="51" customFormat="1" ht="21" customHeight="1" x14ac:dyDescent="0.25">
      <c r="A1177" s="52"/>
      <c r="B1177" s="308"/>
      <c r="C1177" s="308"/>
      <c r="D1177" s="308"/>
      <c r="E1177" s="308"/>
      <c r="F1177" s="308"/>
      <c r="G1177" s="308"/>
      <c r="H1177" s="308"/>
      <c r="I1177" s="308"/>
      <c r="J1177" s="308"/>
      <c r="K1177" s="308"/>
      <c r="L1177" s="69"/>
      <c r="M1177" s="53"/>
      <c r="N1177" s="96"/>
      <c r="O1177" s="97" t="s">
        <v>64</v>
      </c>
      <c r="P1177" s="97"/>
      <c r="Q1177" s="97"/>
      <c r="R1177" s="97">
        <v>0</v>
      </c>
      <c r="S1177" s="101"/>
      <c r="T1177" s="97" t="s">
        <v>64</v>
      </c>
      <c r="U1177" s="170" t="str">
        <f>IF($J$1="November","",Y1176)</f>
        <v/>
      </c>
      <c r="V1177" s="99"/>
      <c r="W1177" s="170" t="str">
        <f t="shared" si="220"/>
        <v/>
      </c>
      <c r="X1177" s="99"/>
      <c r="Y1177" s="170" t="str">
        <f t="shared" si="221"/>
        <v/>
      </c>
      <c r="Z1177" s="102"/>
    </row>
    <row r="1178" spans="1:26" s="51" customFormat="1" ht="21" customHeight="1" thickBot="1" x14ac:dyDescent="0.3">
      <c r="A1178" s="82"/>
      <c r="B1178" s="83"/>
      <c r="C1178" s="83"/>
      <c r="D1178" s="83"/>
      <c r="E1178" s="83"/>
      <c r="F1178" s="83"/>
      <c r="G1178" s="83"/>
      <c r="H1178" s="83"/>
      <c r="I1178" s="83"/>
      <c r="J1178" s="83"/>
      <c r="K1178" s="83"/>
      <c r="L1178" s="84"/>
      <c r="N1178" s="103"/>
      <c r="O1178" s="104"/>
      <c r="P1178" s="104"/>
      <c r="Q1178" s="104"/>
      <c r="R1178" s="104"/>
      <c r="S1178" s="104"/>
      <c r="T1178" s="104"/>
      <c r="U1178" s="104"/>
      <c r="V1178" s="104"/>
      <c r="W1178" s="104"/>
      <c r="X1178" s="104"/>
      <c r="Y1178" s="104"/>
      <c r="Z1178" s="105"/>
    </row>
    <row r="1179" spans="1:26" ht="21" customHeight="1" thickBot="1" x14ac:dyDescent="0.35"/>
    <row r="1180" spans="1:26" s="51" customFormat="1" ht="21" customHeight="1" x14ac:dyDescent="0.25">
      <c r="A1180" s="321" t="s">
        <v>46</v>
      </c>
      <c r="B1180" s="322"/>
      <c r="C1180" s="322"/>
      <c r="D1180" s="322"/>
      <c r="E1180" s="322"/>
      <c r="F1180" s="322"/>
      <c r="G1180" s="322"/>
      <c r="H1180" s="322"/>
      <c r="I1180" s="322"/>
      <c r="J1180" s="322"/>
      <c r="K1180" s="322"/>
      <c r="L1180" s="323"/>
      <c r="M1180" s="110"/>
      <c r="N1180" s="89"/>
      <c r="O1180" s="309" t="s">
        <v>48</v>
      </c>
      <c r="P1180" s="310"/>
      <c r="Q1180" s="310"/>
      <c r="R1180" s="311"/>
      <c r="S1180" s="90"/>
      <c r="T1180" s="309" t="s">
        <v>49</v>
      </c>
      <c r="U1180" s="310"/>
      <c r="V1180" s="310"/>
      <c r="W1180" s="310"/>
      <c r="X1180" s="310"/>
      <c r="Y1180" s="311"/>
      <c r="Z1180" s="91"/>
    </row>
    <row r="1181" spans="1:26" s="51" customFormat="1" ht="21" customHeight="1" x14ac:dyDescent="0.25">
      <c r="A1181" s="52"/>
      <c r="B1181" s="53"/>
      <c r="C1181" s="312" t="s">
        <v>102</v>
      </c>
      <c r="D1181" s="312"/>
      <c r="E1181" s="312"/>
      <c r="F1181" s="312"/>
      <c r="G1181" s="54" t="str">
        <f>$J$1</f>
        <v>March</v>
      </c>
      <c r="H1181" s="313">
        <f>$K$1</f>
        <v>2020</v>
      </c>
      <c r="I1181" s="313"/>
      <c r="J1181" s="53"/>
      <c r="K1181" s="55"/>
      <c r="L1181" s="56"/>
      <c r="M1181" s="55"/>
      <c r="N1181" s="92"/>
      <c r="O1181" s="93" t="s">
        <v>59</v>
      </c>
      <c r="P1181" s="93" t="s">
        <v>6</v>
      </c>
      <c r="Q1181" s="93" t="s">
        <v>5</v>
      </c>
      <c r="R1181" s="93" t="s">
        <v>60</v>
      </c>
      <c r="S1181" s="94"/>
      <c r="T1181" s="93" t="s">
        <v>59</v>
      </c>
      <c r="U1181" s="93" t="s">
        <v>61</v>
      </c>
      <c r="V1181" s="93" t="s">
        <v>23</v>
      </c>
      <c r="W1181" s="93" t="s">
        <v>22</v>
      </c>
      <c r="X1181" s="93" t="s">
        <v>24</v>
      </c>
      <c r="Y1181" s="93" t="s">
        <v>65</v>
      </c>
      <c r="Z1181" s="95"/>
    </row>
    <row r="1182" spans="1:26" s="51" customFormat="1" ht="21" customHeight="1" x14ac:dyDescent="0.25">
      <c r="A1182" s="52"/>
      <c r="B1182" s="53"/>
      <c r="C1182" s="53"/>
      <c r="D1182" s="58"/>
      <c r="E1182" s="58"/>
      <c r="F1182" s="58"/>
      <c r="G1182" s="58"/>
      <c r="H1182" s="58"/>
      <c r="I1182" s="53"/>
      <c r="J1182" s="59" t="s">
        <v>1</v>
      </c>
      <c r="K1182" s="60">
        <v>15000</v>
      </c>
      <c r="L1182" s="61"/>
      <c r="M1182" s="53"/>
      <c r="N1182" s="96"/>
      <c r="O1182" s="97" t="s">
        <v>51</v>
      </c>
      <c r="P1182" s="97">
        <v>26</v>
      </c>
      <c r="Q1182" s="97">
        <v>5</v>
      </c>
      <c r="R1182" s="97">
        <f>15-Q1182+3</f>
        <v>13</v>
      </c>
      <c r="S1182" s="98"/>
      <c r="T1182" s="97" t="s">
        <v>51</v>
      </c>
      <c r="U1182" s="99">
        <v>11240</v>
      </c>
      <c r="V1182" s="99"/>
      <c r="W1182" s="99">
        <f>V1182+U1182</f>
        <v>11240</v>
      </c>
      <c r="X1182" s="99">
        <v>1240</v>
      </c>
      <c r="Y1182" s="99">
        <f>W1182-X1182</f>
        <v>10000</v>
      </c>
      <c r="Z1182" s="95"/>
    </row>
    <row r="1183" spans="1:26" s="51" customFormat="1" ht="21" customHeight="1" x14ac:dyDescent="0.25">
      <c r="A1183" s="52"/>
      <c r="B1183" s="53" t="s">
        <v>0</v>
      </c>
      <c r="C1183" s="108" t="s">
        <v>121</v>
      </c>
      <c r="D1183" s="53"/>
      <c r="E1183" s="53"/>
      <c r="F1183" s="53"/>
      <c r="G1183" s="53"/>
      <c r="H1183" s="64"/>
      <c r="I1183" s="58"/>
      <c r="J1183" s="53"/>
      <c r="K1183" s="53"/>
      <c r="L1183" s="65"/>
      <c r="M1183" s="110"/>
      <c r="N1183" s="100"/>
      <c r="O1183" s="97" t="s">
        <v>77</v>
      </c>
      <c r="P1183" s="97">
        <f>29-11</f>
        <v>18</v>
      </c>
      <c r="Q1183" s="97">
        <v>11</v>
      </c>
      <c r="R1183" s="280">
        <f>R1182-Q1183+5</f>
        <v>7</v>
      </c>
      <c r="S1183" s="101"/>
      <c r="T1183" s="97" t="s">
        <v>77</v>
      </c>
      <c r="U1183" s="170">
        <f>IF($J$1="January","",Y1182)</f>
        <v>10000</v>
      </c>
      <c r="V1183" s="99"/>
      <c r="W1183" s="170">
        <f>IF(U1183="","",U1183+V1183)</f>
        <v>10000</v>
      </c>
      <c r="X1183" s="99">
        <v>1000</v>
      </c>
      <c r="Y1183" s="170">
        <f>IF(W1183="","",W1183-X1183)</f>
        <v>9000</v>
      </c>
      <c r="Z1183" s="102"/>
    </row>
    <row r="1184" spans="1:26" s="51" customFormat="1" ht="21" customHeight="1" x14ac:dyDescent="0.25">
      <c r="A1184" s="52"/>
      <c r="B1184" s="67" t="s">
        <v>47</v>
      </c>
      <c r="C1184" s="108"/>
      <c r="D1184" s="53"/>
      <c r="E1184" s="53"/>
      <c r="F1184" s="314" t="s">
        <v>49</v>
      </c>
      <c r="G1184" s="314"/>
      <c r="H1184" s="53"/>
      <c r="I1184" s="314" t="s">
        <v>50</v>
      </c>
      <c r="J1184" s="314"/>
      <c r="K1184" s="314"/>
      <c r="L1184" s="69"/>
      <c r="M1184" s="53"/>
      <c r="N1184" s="96"/>
      <c r="O1184" s="97" t="s">
        <v>52</v>
      </c>
      <c r="P1184" s="97"/>
      <c r="Q1184" s="97"/>
      <c r="R1184" s="97">
        <v>0</v>
      </c>
      <c r="S1184" s="101"/>
      <c r="T1184" s="97" t="s">
        <v>52</v>
      </c>
      <c r="U1184" s="170">
        <f>IF($J$1="February","",Y1183)</f>
        <v>9000</v>
      </c>
      <c r="V1184" s="99"/>
      <c r="W1184" s="170">
        <f t="shared" ref="W1184:W1193" si="222">IF(U1184="","",U1184+V1184)</f>
        <v>9000</v>
      </c>
      <c r="X1184" s="99"/>
      <c r="Y1184" s="170">
        <f t="shared" ref="Y1184:Y1193" si="223">IF(W1184="","",W1184-X1184)</f>
        <v>9000</v>
      </c>
      <c r="Z1184" s="102"/>
    </row>
    <row r="1185" spans="1:26" s="51" customFormat="1" ht="21" customHeight="1" x14ac:dyDescent="0.25">
      <c r="A1185" s="52"/>
      <c r="B1185" s="53"/>
      <c r="C1185" s="53"/>
      <c r="D1185" s="53"/>
      <c r="E1185" s="53"/>
      <c r="F1185" s="53"/>
      <c r="G1185" s="53"/>
      <c r="H1185" s="70"/>
      <c r="L1185" s="57"/>
      <c r="M1185" s="53"/>
      <c r="N1185" s="96"/>
      <c r="O1185" s="97" t="s">
        <v>53</v>
      </c>
      <c r="P1185" s="97"/>
      <c r="Q1185" s="97"/>
      <c r="R1185" s="97">
        <v>0</v>
      </c>
      <c r="S1185" s="101"/>
      <c r="T1185" s="97" t="s">
        <v>53</v>
      </c>
      <c r="U1185" s="170" t="str">
        <f>IF($J$1="March","",Y1184)</f>
        <v/>
      </c>
      <c r="V1185" s="99"/>
      <c r="W1185" s="170" t="str">
        <f t="shared" si="222"/>
        <v/>
      </c>
      <c r="X1185" s="99"/>
      <c r="Y1185" s="170" t="str">
        <f t="shared" si="223"/>
        <v/>
      </c>
      <c r="Z1185" s="102"/>
    </row>
    <row r="1186" spans="1:26" s="51" customFormat="1" ht="21" customHeight="1" x14ac:dyDescent="0.25">
      <c r="A1186" s="52"/>
      <c r="B1186" s="315" t="s">
        <v>48</v>
      </c>
      <c r="C1186" s="316"/>
      <c r="D1186" s="53"/>
      <c r="E1186" s="53"/>
      <c r="F1186" s="71" t="s">
        <v>70</v>
      </c>
      <c r="G1186" s="66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9000</v>
      </c>
      <c r="H1186" s="70"/>
      <c r="I1186" s="281">
        <f>IF(C1190&gt;0,$K$2,C1188)-5</f>
        <v>-5</v>
      </c>
      <c r="J1186" s="73" t="s">
        <v>67</v>
      </c>
      <c r="K1186" s="74">
        <f>K1182/$K$2*I1186</f>
        <v>-2419.3548387096776</v>
      </c>
      <c r="L1186" s="75"/>
      <c r="M1186" s="53"/>
      <c r="N1186" s="96"/>
      <c r="O1186" s="97" t="s">
        <v>54</v>
      </c>
      <c r="P1186" s="97"/>
      <c r="Q1186" s="97"/>
      <c r="R1186" s="97">
        <v>0</v>
      </c>
      <c r="S1186" s="101"/>
      <c r="T1186" s="97" t="s">
        <v>54</v>
      </c>
      <c r="U1186" s="170" t="str">
        <f>IF($J$1="April","",Y1185)</f>
        <v/>
      </c>
      <c r="V1186" s="99"/>
      <c r="W1186" s="170" t="str">
        <f t="shared" si="222"/>
        <v/>
      </c>
      <c r="X1186" s="99"/>
      <c r="Y1186" s="170" t="str">
        <f t="shared" si="223"/>
        <v/>
      </c>
      <c r="Z1186" s="102"/>
    </row>
    <row r="1187" spans="1:26" s="51" customFormat="1" ht="21" customHeight="1" x14ac:dyDescent="0.25">
      <c r="A1187" s="52"/>
      <c r="B1187" s="62"/>
      <c r="C1187" s="62"/>
      <c r="D1187" s="53"/>
      <c r="E1187" s="53"/>
      <c r="F1187" s="71" t="s">
        <v>23</v>
      </c>
      <c r="G1187" s="66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70"/>
      <c r="I1187" s="115">
        <v>10</v>
      </c>
      <c r="J1187" s="73" t="s">
        <v>68</v>
      </c>
      <c r="K1187" s="76">
        <f>K1182/$K$2/8*I1187</f>
        <v>604.83870967741939</v>
      </c>
      <c r="L1187" s="77"/>
      <c r="M1187" s="53"/>
      <c r="N1187" s="96"/>
      <c r="O1187" s="97" t="s">
        <v>55</v>
      </c>
      <c r="P1187" s="97"/>
      <c r="Q1187" s="97"/>
      <c r="R1187" s="97">
        <v>0</v>
      </c>
      <c r="S1187" s="101"/>
      <c r="T1187" s="97" t="s">
        <v>55</v>
      </c>
      <c r="U1187" s="170" t="str">
        <f>IF($J$1="May","",Y1186)</f>
        <v/>
      </c>
      <c r="V1187" s="99"/>
      <c r="W1187" s="170" t="str">
        <f t="shared" si="222"/>
        <v/>
      </c>
      <c r="X1187" s="99"/>
      <c r="Y1187" s="170" t="str">
        <f t="shared" si="223"/>
        <v/>
      </c>
      <c r="Z1187" s="102"/>
    </row>
    <row r="1188" spans="1:26" s="51" customFormat="1" ht="21" customHeight="1" x14ac:dyDescent="0.25">
      <c r="A1188" s="52"/>
      <c r="B1188" s="71" t="s">
        <v>6</v>
      </c>
      <c r="C1188" s="62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53"/>
      <c r="E1188" s="53"/>
      <c r="F1188" s="71" t="s">
        <v>71</v>
      </c>
      <c r="G1188" s="66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9000</v>
      </c>
      <c r="H1188" s="70"/>
      <c r="I1188" s="317" t="s">
        <v>75</v>
      </c>
      <c r="J1188" s="318"/>
      <c r="K1188" s="76">
        <f>K1186+K1187</f>
        <v>-1814.516129032258</v>
      </c>
      <c r="L1188" s="77"/>
      <c r="M1188" s="53"/>
      <c r="N1188" s="96"/>
      <c r="O1188" s="97" t="s">
        <v>56</v>
      </c>
      <c r="P1188" s="97"/>
      <c r="Q1188" s="97"/>
      <c r="R1188" s="97">
        <v>0</v>
      </c>
      <c r="S1188" s="101"/>
      <c r="T1188" s="97" t="s">
        <v>56</v>
      </c>
      <c r="U1188" s="170" t="str">
        <f>IF($J$1="June","",Y1187)</f>
        <v/>
      </c>
      <c r="V1188" s="99"/>
      <c r="W1188" s="170" t="str">
        <f t="shared" si="222"/>
        <v/>
      </c>
      <c r="X1188" s="99"/>
      <c r="Y1188" s="170" t="str">
        <f t="shared" si="223"/>
        <v/>
      </c>
      <c r="Z1188" s="102"/>
    </row>
    <row r="1189" spans="1:26" s="51" customFormat="1" ht="21" customHeight="1" x14ac:dyDescent="0.25">
      <c r="A1189" s="52"/>
      <c r="B1189" s="71" t="s">
        <v>5</v>
      </c>
      <c r="C1189" s="62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53"/>
      <c r="E1189" s="53"/>
      <c r="F1189" s="71" t="s">
        <v>24</v>
      </c>
      <c r="G1189" s="66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70"/>
      <c r="I1189" s="317" t="s">
        <v>76</v>
      </c>
      <c r="J1189" s="318"/>
      <c r="K1189" s="66">
        <f>G1189</f>
        <v>0</v>
      </c>
      <c r="L1189" s="78"/>
      <c r="M1189" s="53"/>
      <c r="N1189" s="96"/>
      <c r="O1189" s="97" t="s">
        <v>57</v>
      </c>
      <c r="P1189" s="97"/>
      <c r="Q1189" s="97"/>
      <c r="R1189" s="97">
        <v>0</v>
      </c>
      <c r="S1189" s="101"/>
      <c r="T1189" s="97" t="s">
        <v>57</v>
      </c>
      <c r="U1189" s="170" t="str">
        <f>IF($J$1="July","",Y1188)</f>
        <v/>
      </c>
      <c r="V1189" s="99"/>
      <c r="W1189" s="170" t="str">
        <f t="shared" si="222"/>
        <v/>
      </c>
      <c r="X1189" s="99"/>
      <c r="Y1189" s="170" t="str">
        <f t="shared" si="223"/>
        <v/>
      </c>
      <c r="Z1189" s="102"/>
    </row>
    <row r="1190" spans="1:26" s="51" customFormat="1" ht="21" customHeight="1" x14ac:dyDescent="0.25">
      <c r="A1190" s="52"/>
      <c r="B1190" s="79" t="s">
        <v>74</v>
      </c>
      <c r="C1190" s="62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53"/>
      <c r="E1190" s="53"/>
      <c r="F1190" s="71" t="s">
        <v>73</v>
      </c>
      <c r="G1190" s="66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9000</v>
      </c>
      <c r="H1190" s="53"/>
      <c r="I1190" s="319" t="s">
        <v>69</v>
      </c>
      <c r="J1190" s="320"/>
      <c r="K1190" s="80">
        <f>K1188-K1189</f>
        <v>-1814.516129032258</v>
      </c>
      <c r="L1190" s="81"/>
      <c r="M1190" s="53"/>
      <c r="N1190" s="96"/>
      <c r="O1190" s="97" t="s">
        <v>62</v>
      </c>
      <c r="P1190" s="97"/>
      <c r="Q1190" s="97"/>
      <c r="R1190" s="97">
        <v>0</v>
      </c>
      <c r="S1190" s="101"/>
      <c r="T1190" s="97" t="s">
        <v>62</v>
      </c>
      <c r="U1190" s="170" t="str">
        <f>IF($J$1="August","",Y1189)</f>
        <v/>
      </c>
      <c r="V1190" s="99"/>
      <c r="W1190" s="170" t="str">
        <f t="shared" si="222"/>
        <v/>
      </c>
      <c r="X1190" s="99"/>
      <c r="Y1190" s="170" t="str">
        <f t="shared" si="223"/>
        <v/>
      </c>
      <c r="Z1190" s="102"/>
    </row>
    <row r="1191" spans="1:26" s="51" customFormat="1" ht="21" customHeight="1" x14ac:dyDescent="0.25">
      <c r="A1191" s="52"/>
      <c r="B1191" s="53"/>
      <c r="C1191" s="53"/>
      <c r="D1191" s="53"/>
      <c r="E1191" s="53"/>
      <c r="F1191" s="53"/>
      <c r="G1191" s="53"/>
      <c r="H1191" s="53"/>
      <c r="I1191" s="53"/>
      <c r="J1191" s="53"/>
      <c r="K1191" s="53"/>
      <c r="L1191" s="69"/>
      <c r="M1191" s="53"/>
      <c r="N1191" s="96"/>
      <c r="O1191" s="97" t="s">
        <v>58</v>
      </c>
      <c r="P1191" s="97"/>
      <c r="Q1191" s="97"/>
      <c r="R1191" s="97">
        <v>0</v>
      </c>
      <c r="S1191" s="101"/>
      <c r="T1191" s="97" t="s">
        <v>58</v>
      </c>
      <c r="U1191" s="170" t="str">
        <f>IF($J$1="September","",Y1190)</f>
        <v/>
      </c>
      <c r="V1191" s="99"/>
      <c r="W1191" s="170" t="str">
        <f t="shared" si="222"/>
        <v/>
      </c>
      <c r="X1191" s="99"/>
      <c r="Y1191" s="170" t="str">
        <f t="shared" si="223"/>
        <v/>
      </c>
      <c r="Z1191" s="102"/>
    </row>
    <row r="1192" spans="1:26" s="51" customFormat="1" ht="21" customHeight="1" x14ac:dyDescent="0.25">
      <c r="A1192" s="52"/>
      <c r="B1192" s="308" t="s">
        <v>104</v>
      </c>
      <c r="C1192" s="308"/>
      <c r="D1192" s="308"/>
      <c r="E1192" s="308"/>
      <c r="F1192" s="308"/>
      <c r="G1192" s="308"/>
      <c r="H1192" s="308"/>
      <c r="I1192" s="308"/>
      <c r="J1192" s="308"/>
      <c r="K1192" s="308"/>
      <c r="L1192" s="69"/>
      <c r="M1192" s="53"/>
      <c r="N1192" s="96"/>
      <c r="O1192" s="97" t="s">
        <v>63</v>
      </c>
      <c r="P1192" s="97"/>
      <c r="Q1192" s="97"/>
      <c r="R1192" s="97">
        <v>0</v>
      </c>
      <c r="S1192" s="101"/>
      <c r="T1192" s="97" t="s">
        <v>63</v>
      </c>
      <c r="U1192" s="170" t="str">
        <f>IF($J$1="October","",Y1191)</f>
        <v/>
      </c>
      <c r="V1192" s="99"/>
      <c r="W1192" s="170" t="str">
        <f t="shared" si="222"/>
        <v/>
      </c>
      <c r="X1192" s="99"/>
      <c r="Y1192" s="170" t="str">
        <f t="shared" si="223"/>
        <v/>
      </c>
      <c r="Z1192" s="102"/>
    </row>
    <row r="1193" spans="1:26" s="51" customFormat="1" ht="21" customHeight="1" x14ac:dyDescent="0.25">
      <c r="A1193" s="52"/>
      <c r="B1193" s="308"/>
      <c r="C1193" s="308"/>
      <c r="D1193" s="308"/>
      <c r="E1193" s="308"/>
      <c r="F1193" s="308"/>
      <c r="G1193" s="308"/>
      <c r="H1193" s="308"/>
      <c r="I1193" s="308"/>
      <c r="J1193" s="308"/>
      <c r="K1193" s="308"/>
      <c r="L1193" s="69"/>
      <c r="M1193" s="53"/>
      <c r="N1193" s="96"/>
      <c r="O1193" s="97" t="s">
        <v>64</v>
      </c>
      <c r="P1193" s="97"/>
      <c r="Q1193" s="97"/>
      <c r="R1193" s="97">
        <v>0</v>
      </c>
      <c r="S1193" s="101"/>
      <c r="T1193" s="97" t="s">
        <v>64</v>
      </c>
      <c r="U1193" s="170" t="str">
        <f>IF($J$1="November","",Y1192)</f>
        <v/>
      </c>
      <c r="V1193" s="99"/>
      <c r="W1193" s="170" t="str">
        <f t="shared" si="222"/>
        <v/>
      </c>
      <c r="X1193" s="99"/>
      <c r="Y1193" s="170" t="str">
        <f t="shared" si="223"/>
        <v/>
      </c>
      <c r="Z1193" s="102"/>
    </row>
    <row r="1194" spans="1:26" s="51" customFormat="1" ht="21" customHeight="1" thickBot="1" x14ac:dyDescent="0.3">
      <c r="A1194" s="82"/>
      <c r="B1194" s="83"/>
      <c r="C1194" s="83"/>
      <c r="D1194" s="83"/>
      <c r="E1194" s="83"/>
      <c r="F1194" s="83"/>
      <c r="G1194" s="83"/>
      <c r="H1194" s="83"/>
      <c r="I1194" s="83"/>
      <c r="J1194" s="83"/>
      <c r="K1194" s="83"/>
      <c r="L1194" s="84"/>
      <c r="N1194" s="103"/>
      <c r="O1194" s="104"/>
      <c r="P1194" s="104"/>
      <c r="Q1194" s="104"/>
      <c r="R1194" s="104"/>
      <c r="S1194" s="104"/>
      <c r="T1194" s="104"/>
      <c r="U1194" s="104"/>
      <c r="V1194" s="104"/>
      <c r="W1194" s="104"/>
      <c r="X1194" s="104"/>
      <c r="Y1194" s="104"/>
      <c r="Z1194" s="105"/>
    </row>
    <row r="1195" spans="1:26" ht="21" customHeight="1" x14ac:dyDescent="0.3"/>
    <row r="1196" spans="1:26" ht="21" customHeight="1" thickBot="1" x14ac:dyDescent="0.35"/>
    <row r="1197" spans="1:26" s="51" customFormat="1" ht="21" customHeight="1" x14ac:dyDescent="0.25">
      <c r="A1197" s="321" t="s">
        <v>46</v>
      </c>
      <c r="B1197" s="322"/>
      <c r="C1197" s="322"/>
      <c r="D1197" s="322"/>
      <c r="E1197" s="322"/>
      <c r="F1197" s="322"/>
      <c r="G1197" s="322"/>
      <c r="H1197" s="322"/>
      <c r="I1197" s="322"/>
      <c r="J1197" s="322"/>
      <c r="K1197" s="322"/>
      <c r="L1197" s="323"/>
      <c r="M1197" s="137"/>
      <c r="N1197" s="89"/>
      <c r="O1197" s="309" t="s">
        <v>48</v>
      </c>
      <c r="P1197" s="310"/>
      <c r="Q1197" s="310"/>
      <c r="R1197" s="311"/>
      <c r="S1197" s="90"/>
      <c r="T1197" s="309" t="s">
        <v>49</v>
      </c>
      <c r="U1197" s="310"/>
      <c r="V1197" s="310"/>
      <c r="W1197" s="310"/>
      <c r="X1197" s="310"/>
      <c r="Y1197" s="311"/>
      <c r="Z1197" s="91"/>
    </row>
    <row r="1198" spans="1:26" s="51" customFormat="1" ht="21" customHeight="1" x14ac:dyDescent="0.25">
      <c r="A1198" s="52"/>
      <c r="B1198" s="53"/>
      <c r="C1198" s="312" t="s">
        <v>102</v>
      </c>
      <c r="D1198" s="312"/>
      <c r="E1198" s="312"/>
      <c r="F1198" s="312"/>
      <c r="G1198" s="54" t="str">
        <f>$J$1</f>
        <v>March</v>
      </c>
      <c r="H1198" s="313">
        <f>$K$1</f>
        <v>2020</v>
      </c>
      <c r="I1198" s="313"/>
      <c r="J1198" s="53"/>
      <c r="K1198" s="55"/>
      <c r="L1198" s="56"/>
      <c r="M1198" s="55"/>
      <c r="N1198" s="92"/>
      <c r="O1198" s="93" t="s">
        <v>59</v>
      </c>
      <c r="P1198" s="93" t="s">
        <v>6</v>
      </c>
      <c r="Q1198" s="93" t="s">
        <v>5</v>
      </c>
      <c r="R1198" s="93" t="s">
        <v>60</v>
      </c>
      <c r="S1198" s="94"/>
      <c r="T1198" s="93" t="s">
        <v>59</v>
      </c>
      <c r="U1198" s="93" t="s">
        <v>61</v>
      </c>
      <c r="V1198" s="93" t="s">
        <v>23</v>
      </c>
      <c r="W1198" s="93" t="s">
        <v>22</v>
      </c>
      <c r="X1198" s="93" t="s">
        <v>24</v>
      </c>
      <c r="Y1198" s="93" t="s">
        <v>65</v>
      </c>
      <c r="Z1198" s="95"/>
    </row>
    <row r="1199" spans="1:26" s="51" customFormat="1" ht="21" customHeight="1" x14ac:dyDescent="0.25">
      <c r="A1199" s="52"/>
      <c r="B1199" s="53"/>
      <c r="C1199" s="53"/>
      <c r="D1199" s="58"/>
      <c r="E1199" s="58"/>
      <c r="F1199" s="58"/>
      <c r="G1199" s="58"/>
      <c r="H1199" s="58"/>
      <c r="I1199" s="53"/>
      <c r="J1199" s="59" t="s">
        <v>1</v>
      </c>
      <c r="K1199" s="60">
        <v>1400</v>
      </c>
      <c r="L1199" s="61"/>
      <c r="M1199" s="53"/>
      <c r="N1199" s="96"/>
      <c r="O1199" s="97" t="s">
        <v>51</v>
      </c>
      <c r="P1199" s="97">
        <v>11</v>
      </c>
      <c r="Q1199" s="97"/>
      <c r="R1199" s="97">
        <v>0</v>
      </c>
      <c r="S1199" s="98"/>
      <c r="T1199" s="97" t="s">
        <v>51</v>
      </c>
      <c r="U1199" s="99"/>
      <c r="V1199" s="99"/>
      <c r="W1199" s="99">
        <f>V1199+U1199</f>
        <v>0</v>
      </c>
      <c r="X1199" s="99"/>
      <c r="Y1199" s="99">
        <f>W1199-X1199</f>
        <v>0</v>
      </c>
      <c r="Z1199" s="95"/>
    </row>
    <row r="1200" spans="1:26" s="51" customFormat="1" ht="21" customHeight="1" x14ac:dyDescent="0.25">
      <c r="A1200" s="52"/>
      <c r="B1200" s="53" t="s">
        <v>0</v>
      </c>
      <c r="C1200" s="108" t="s">
        <v>157</v>
      </c>
      <c r="D1200" s="53"/>
      <c r="E1200" s="53"/>
      <c r="F1200" s="53"/>
      <c r="G1200" s="53"/>
      <c r="H1200" s="64"/>
      <c r="I1200" s="58"/>
      <c r="J1200" s="53"/>
      <c r="K1200" s="53"/>
      <c r="L1200" s="65"/>
      <c r="M1200" s="137"/>
      <c r="N1200" s="100"/>
      <c r="O1200" s="97" t="s">
        <v>77</v>
      </c>
      <c r="P1200" s="97">
        <v>26</v>
      </c>
      <c r="Q1200" s="97"/>
      <c r="R1200" s="97">
        <v>0</v>
      </c>
      <c r="S1200" s="101"/>
      <c r="T1200" s="97" t="s">
        <v>77</v>
      </c>
      <c r="U1200" s="170">
        <f>IF($J$1="January","",Y1199)</f>
        <v>0</v>
      </c>
      <c r="V1200" s="99"/>
      <c r="W1200" s="170">
        <f>IF(U1200="","",U1200+V1200)</f>
        <v>0</v>
      </c>
      <c r="X1200" s="99"/>
      <c r="Y1200" s="170">
        <f>IF(W1200="","",W1200-X1200)</f>
        <v>0</v>
      </c>
      <c r="Z1200" s="102"/>
    </row>
    <row r="1201" spans="1:26" s="51" customFormat="1" ht="21" customHeight="1" x14ac:dyDescent="0.25">
      <c r="A1201" s="52"/>
      <c r="B1201" s="67" t="s">
        <v>47</v>
      </c>
      <c r="C1201" s="108"/>
      <c r="D1201" s="53"/>
      <c r="E1201" s="53"/>
      <c r="F1201" s="314" t="s">
        <v>49</v>
      </c>
      <c r="G1201" s="314"/>
      <c r="H1201" s="53"/>
      <c r="I1201" s="314" t="s">
        <v>50</v>
      </c>
      <c r="J1201" s="314"/>
      <c r="K1201" s="314"/>
      <c r="L1201" s="69"/>
      <c r="M1201" s="53"/>
      <c r="N1201" s="96"/>
      <c r="O1201" s="97" t="s">
        <v>52</v>
      </c>
      <c r="P1201" s="97">
        <v>13</v>
      </c>
      <c r="Q1201" s="97"/>
      <c r="R1201" s="97">
        <v>0</v>
      </c>
      <c r="S1201" s="101"/>
      <c r="T1201" s="97" t="s">
        <v>52</v>
      </c>
      <c r="U1201" s="170">
        <f>IF($J$1="February","",Y1200)</f>
        <v>0</v>
      </c>
      <c r="V1201" s="99"/>
      <c r="W1201" s="170">
        <f t="shared" ref="W1201:W1210" si="224">IF(U1201="","",U1201+V1201)</f>
        <v>0</v>
      </c>
      <c r="X1201" s="99"/>
      <c r="Y1201" s="170">
        <f t="shared" ref="Y1201:Y1210" si="225">IF(W1201="","",W1201-X1201)</f>
        <v>0</v>
      </c>
      <c r="Z1201" s="102"/>
    </row>
    <row r="1202" spans="1:26" s="51" customFormat="1" ht="21" customHeight="1" x14ac:dyDescent="0.25">
      <c r="A1202" s="52"/>
      <c r="B1202" s="53"/>
      <c r="C1202" s="53"/>
      <c r="D1202" s="53"/>
      <c r="E1202" s="53"/>
      <c r="F1202" s="53"/>
      <c r="G1202" s="53"/>
      <c r="H1202" s="70"/>
      <c r="L1202" s="57"/>
      <c r="M1202" s="53"/>
      <c r="N1202" s="96"/>
      <c r="O1202" s="97" t="s">
        <v>53</v>
      </c>
      <c r="P1202" s="97"/>
      <c r="Q1202" s="97"/>
      <c r="R1202" s="97">
        <v>0</v>
      </c>
      <c r="S1202" s="101"/>
      <c r="T1202" s="97" t="s">
        <v>53</v>
      </c>
      <c r="U1202" s="170" t="str">
        <f>IF($J$1="March","",Y1201)</f>
        <v/>
      </c>
      <c r="V1202" s="99"/>
      <c r="W1202" s="170" t="str">
        <f t="shared" si="224"/>
        <v/>
      </c>
      <c r="X1202" s="99"/>
      <c r="Y1202" s="170" t="str">
        <f t="shared" si="225"/>
        <v/>
      </c>
      <c r="Z1202" s="102"/>
    </row>
    <row r="1203" spans="1:26" s="51" customFormat="1" ht="21" customHeight="1" x14ac:dyDescent="0.25">
      <c r="A1203" s="52"/>
      <c r="B1203" s="315" t="s">
        <v>48</v>
      </c>
      <c r="C1203" s="316"/>
      <c r="D1203" s="53"/>
      <c r="E1203" s="53"/>
      <c r="F1203" s="71" t="s">
        <v>70</v>
      </c>
      <c r="G1203" s="66">
        <f>IF($J$1="January",U1199,IF($J$1="February",U1200,IF($J$1="March",U1201,IF($J$1="April",U1202,IF($J$1="May",U1203,IF($J$1="June",U1204,IF($J$1="July",U1205,IF($J$1="August",U1206,IF($J$1="August",U1206,IF($J$1="September",U1207,IF($J$1="October",U1208,IF($J$1="November",U1209,IF($J$1="December",U1210)))))))))))))</f>
        <v>0</v>
      </c>
      <c r="H1203" s="70"/>
      <c r="I1203" s="72">
        <v>13</v>
      </c>
      <c r="J1203" s="73" t="s">
        <v>67</v>
      </c>
      <c r="K1203" s="74">
        <f>K1199*I1203</f>
        <v>18200</v>
      </c>
      <c r="L1203" s="75"/>
      <c r="M1203" s="53"/>
      <c r="N1203" s="96"/>
      <c r="O1203" s="97" t="s">
        <v>54</v>
      </c>
      <c r="P1203" s="97"/>
      <c r="Q1203" s="97"/>
      <c r="R1203" s="97">
        <v>0</v>
      </c>
      <c r="S1203" s="101"/>
      <c r="T1203" s="97" t="s">
        <v>54</v>
      </c>
      <c r="U1203" s="170" t="str">
        <f>IF($J$1="April","",Y1202)</f>
        <v/>
      </c>
      <c r="V1203" s="99"/>
      <c r="W1203" s="170" t="str">
        <f t="shared" si="224"/>
        <v/>
      </c>
      <c r="X1203" s="99"/>
      <c r="Y1203" s="170" t="str">
        <f t="shared" si="225"/>
        <v/>
      </c>
      <c r="Z1203" s="102"/>
    </row>
    <row r="1204" spans="1:26" s="51" customFormat="1" ht="21" customHeight="1" x14ac:dyDescent="0.25">
      <c r="A1204" s="52"/>
      <c r="B1204" s="62"/>
      <c r="C1204" s="62"/>
      <c r="D1204" s="53"/>
      <c r="E1204" s="53"/>
      <c r="F1204" s="71" t="s">
        <v>23</v>
      </c>
      <c r="G1204" s="66">
        <f>IF($J$1="January",V1199,IF($J$1="February",V1200,IF($J$1="March",V1201,IF($J$1="April",V1202,IF($J$1="May",V1203,IF($J$1="June",V1204,IF($J$1="July",V1205,IF($J$1="August",V1206,IF($J$1="August",V1206,IF($J$1="September",V1207,IF($J$1="October",V1208,IF($J$1="November",V1209,IF($J$1="December",V1210)))))))))))))</f>
        <v>0</v>
      </c>
      <c r="H1204" s="70"/>
      <c r="I1204" s="115">
        <v>21.715</v>
      </c>
      <c r="J1204" s="73" t="s">
        <v>68</v>
      </c>
      <c r="K1204" s="76">
        <f>K1199/8*I1204</f>
        <v>3800.125</v>
      </c>
      <c r="L1204" s="77"/>
      <c r="M1204" s="53"/>
      <c r="N1204" s="96"/>
      <c r="O1204" s="97" t="s">
        <v>55</v>
      </c>
      <c r="P1204" s="97"/>
      <c r="Q1204" s="97"/>
      <c r="R1204" s="97" t="str">
        <f t="shared" ref="R1204:R1210" si="226">IF(Q1204="","",R1203-Q1204)</f>
        <v/>
      </c>
      <c r="S1204" s="101"/>
      <c r="T1204" s="97" t="s">
        <v>55</v>
      </c>
      <c r="U1204" s="170" t="str">
        <f>IF($J$1="May","",Y1203)</f>
        <v/>
      </c>
      <c r="V1204" s="99"/>
      <c r="W1204" s="170" t="str">
        <f t="shared" si="224"/>
        <v/>
      </c>
      <c r="X1204" s="99"/>
      <c r="Y1204" s="170" t="str">
        <f t="shared" si="225"/>
        <v/>
      </c>
      <c r="Z1204" s="102"/>
    </row>
    <row r="1205" spans="1:26" s="51" customFormat="1" ht="21" customHeight="1" x14ac:dyDescent="0.25">
      <c r="A1205" s="52"/>
      <c r="B1205" s="71" t="s">
        <v>6</v>
      </c>
      <c r="C1205" s="62">
        <f>IF($J$1="January",P1199,IF($J$1="February",P1200,IF($J$1="March",P1201,IF($J$1="April",P1202,IF($J$1="May",P1203,IF($J$1="June",P1204,IF($J$1="July",P1205,IF($J$1="August",P1206,IF($J$1="August",P1206,IF($J$1="September",P1207,IF($J$1="October",P1208,IF($J$1="November",P1209,IF($J$1="December",P1210)))))))))))))</f>
        <v>13</v>
      </c>
      <c r="D1205" s="53"/>
      <c r="E1205" s="53"/>
      <c r="F1205" s="71" t="s">
        <v>71</v>
      </c>
      <c r="G1205" s="66">
        <f>IF($J$1="January",W1199,IF($J$1="February",W1200,IF($J$1="March",W1201,IF($J$1="April",W1202,IF($J$1="May",W1203,IF($J$1="June",W1204,IF($J$1="July",W1205,IF($J$1="August",W1206,IF($J$1="August",W1206,IF($J$1="September",W1207,IF($J$1="October",W1208,IF($J$1="November",W1209,IF($J$1="December",W1210)))))))))))))</f>
        <v>0</v>
      </c>
      <c r="H1205" s="70"/>
      <c r="I1205" s="317" t="s">
        <v>75</v>
      </c>
      <c r="J1205" s="318"/>
      <c r="K1205" s="76">
        <f>K1203+K1204</f>
        <v>22000.125</v>
      </c>
      <c r="L1205" s="77"/>
      <c r="M1205" s="53"/>
      <c r="N1205" s="96"/>
      <c r="O1205" s="97" t="s">
        <v>56</v>
      </c>
      <c r="P1205" s="97"/>
      <c r="Q1205" s="97"/>
      <c r="R1205" s="97"/>
      <c r="S1205" s="101"/>
      <c r="T1205" s="97" t="s">
        <v>56</v>
      </c>
      <c r="U1205" s="170" t="str">
        <f>IF($J$1="June","",Y1204)</f>
        <v/>
      </c>
      <c r="V1205" s="99"/>
      <c r="W1205" s="170" t="str">
        <f t="shared" si="224"/>
        <v/>
      </c>
      <c r="X1205" s="99"/>
      <c r="Y1205" s="170" t="str">
        <f t="shared" si="225"/>
        <v/>
      </c>
      <c r="Z1205" s="102"/>
    </row>
    <row r="1206" spans="1:26" s="51" customFormat="1" ht="21" customHeight="1" x14ac:dyDescent="0.25">
      <c r="A1206" s="52"/>
      <c r="B1206" s="71" t="s">
        <v>5</v>
      </c>
      <c r="C1206" s="62">
        <f>IF($J$1="January",Q1199,IF($J$1="February",Q1200,IF($J$1="March",Q1201,IF($J$1="April",Q1202,IF($J$1="May",Q1203,IF($J$1="June",Q1204,IF($J$1="July",Q1205,IF($J$1="August",Q1206,IF($J$1="August",Q1206,IF($J$1="September",Q1207,IF($J$1="October",Q1208,IF($J$1="November",Q1209,IF($J$1="December",Q1210)))))))))))))</f>
        <v>0</v>
      </c>
      <c r="D1206" s="53"/>
      <c r="E1206" s="53"/>
      <c r="F1206" s="71" t="s">
        <v>24</v>
      </c>
      <c r="G1206" s="66">
        <f>IF($J$1="January",X1199,IF($J$1="February",X1200,IF($J$1="March",X1201,IF($J$1="April",X1202,IF($J$1="May",X1203,IF($J$1="June",X1204,IF($J$1="July",X1205,IF($J$1="August",X1206,IF($J$1="August",X1206,IF($J$1="September",X1207,IF($J$1="October",X1208,IF($J$1="November",X1209,IF($J$1="December",X1210)))))))))))))</f>
        <v>0</v>
      </c>
      <c r="H1206" s="70"/>
      <c r="I1206" s="317" t="s">
        <v>76</v>
      </c>
      <c r="J1206" s="318"/>
      <c r="K1206" s="66">
        <f>G1206</f>
        <v>0</v>
      </c>
      <c r="L1206" s="78"/>
      <c r="M1206" s="53"/>
      <c r="N1206" s="96"/>
      <c r="O1206" s="97" t="s">
        <v>57</v>
      </c>
      <c r="P1206" s="97"/>
      <c r="Q1206" s="97"/>
      <c r="R1206" s="97">
        <v>0</v>
      </c>
      <c r="S1206" s="101"/>
      <c r="T1206" s="97" t="s">
        <v>57</v>
      </c>
      <c r="U1206" s="170" t="str">
        <f>IF($J$1="July","",Y1205)</f>
        <v/>
      </c>
      <c r="V1206" s="99"/>
      <c r="W1206" s="170" t="str">
        <f t="shared" si="224"/>
        <v/>
      </c>
      <c r="X1206" s="99"/>
      <c r="Y1206" s="170" t="str">
        <f t="shared" si="225"/>
        <v/>
      </c>
      <c r="Z1206" s="102"/>
    </row>
    <row r="1207" spans="1:26" s="51" customFormat="1" ht="21" customHeight="1" x14ac:dyDescent="0.25">
      <c r="A1207" s="52"/>
      <c r="B1207" s="79" t="s">
        <v>74</v>
      </c>
      <c r="C1207" s="62">
        <f>IF($J$1="January",R1199,IF($J$1="February",R1200,IF($J$1="March",R1201,IF($J$1="April",R1202,IF($J$1="May",R1203,IF($J$1="June",R1204,IF($J$1="July",R1205,IF($J$1="August",R1206,IF($J$1="August",R1206,IF($J$1="September",R1207,IF($J$1="October",R1208,IF($J$1="November",R1209,IF($J$1="December",R1210)))))))))))))</f>
        <v>0</v>
      </c>
      <c r="D1207" s="53"/>
      <c r="E1207" s="53"/>
      <c r="F1207" s="71" t="s">
        <v>73</v>
      </c>
      <c r="G1207" s="66">
        <f>IF($J$1="January",Y1199,IF($J$1="February",Y1200,IF($J$1="March",Y1201,IF($J$1="April",Y1202,IF($J$1="May",Y1203,IF($J$1="June",Y1204,IF($J$1="July",Y1205,IF($J$1="August",Y1206,IF($J$1="August",Y1206,IF($J$1="September",Y1207,IF($J$1="October",Y1208,IF($J$1="November",Y1209,IF($J$1="December",Y1210)))))))))))))</f>
        <v>0</v>
      </c>
      <c r="H1207" s="53"/>
      <c r="I1207" s="319" t="s">
        <v>69</v>
      </c>
      <c r="J1207" s="320"/>
      <c r="K1207" s="80">
        <f>K1205-K1206</f>
        <v>22000.125</v>
      </c>
      <c r="L1207" s="81"/>
      <c r="M1207" s="53"/>
      <c r="N1207" s="96"/>
      <c r="O1207" s="97" t="s">
        <v>62</v>
      </c>
      <c r="P1207" s="97"/>
      <c r="Q1207" s="97"/>
      <c r="R1207" s="97" t="str">
        <f t="shared" si="226"/>
        <v/>
      </c>
      <c r="S1207" s="101"/>
      <c r="T1207" s="97" t="s">
        <v>62</v>
      </c>
      <c r="U1207" s="170" t="str">
        <f>IF($J$1="August","",Y1206)</f>
        <v/>
      </c>
      <c r="V1207" s="99"/>
      <c r="W1207" s="170" t="str">
        <f t="shared" si="224"/>
        <v/>
      </c>
      <c r="X1207" s="99"/>
      <c r="Y1207" s="170" t="str">
        <f t="shared" si="225"/>
        <v/>
      </c>
      <c r="Z1207" s="102"/>
    </row>
    <row r="1208" spans="1:26" s="51" customFormat="1" ht="21" customHeight="1" x14ac:dyDescent="0.25">
      <c r="A1208" s="52"/>
      <c r="B1208" s="53"/>
      <c r="C1208" s="53"/>
      <c r="D1208" s="53"/>
      <c r="E1208" s="53"/>
      <c r="F1208" s="53"/>
      <c r="G1208" s="53"/>
      <c r="H1208" s="53"/>
      <c r="I1208" s="53"/>
      <c r="J1208" s="53"/>
      <c r="K1208" s="53"/>
      <c r="L1208" s="69"/>
      <c r="M1208" s="53"/>
      <c r="N1208" s="96"/>
      <c r="O1208" s="97" t="s">
        <v>58</v>
      </c>
      <c r="P1208" s="97"/>
      <c r="Q1208" s="97"/>
      <c r="R1208" s="97">
        <v>0</v>
      </c>
      <c r="S1208" s="101"/>
      <c r="T1208" s="97" t="s">
        <v>58</v>
      </c>
      <c r="U1208" s="170" t="str">
        <f>IF($J$1="September","",Y1207)</f>
        <v/>
      </c>
      <c r="V1208" s="99"/>
      <c r="W1208" s="170" t="str">
        <f t="shared" si="224"/>
        <v/>
      </c>
      <c r="X1208" s="99"/>
      <c r="Y1208" s="170" t="str">
        <f t="shared" si="225"/>
        <v/>
      </c>
      <c r="Z1208" s="102"/>
    </row>
    <row r="1209" spans="1:26" s="51" customFormat="1" ht="21" customHeight="1" x14ac:dyDescent="0.25">
      <c r="A1209" s="52"/>
      <c r="B1209" s="308" t="s">
        <v>104</v>
      </c>
      <c r="C1209" s="308"/>
      <c r="D1209" s="308"/>
      <c r="E1209" s="308"/>
      <c r="F1209" s="308"/>
      <c r="G1209" s="308"/>
      <c r="H1209" s="308"/>
      <c r="I1209" s="308"/>
      <c r="J1209" s="308"/>
      <c r="K1209" s="308"/>
      <c r="L1209" s="69"/>
      <c r="M1209" s="53"/>
      <c r="N1209" s="96"/>
      <c r="O1209" s="97" t="s">
        <v>63</v>
      </c>
      <c r="P1209" s="97"/>
      <c r="Q1209" s="97"/>
      <c r="R1209" s="97">
        <v>0</v>
      </c>
      <c r="S1209" s="101"/>
      <c r="T1209" s="97" t="s">
        <v>63</v>
      </c>
      <c r="U1209" s="170" t="str">
        <f>IF($J$1="October","",Y1208)</f>
        <v/>
      </c>
      <c r="V1209" s="99"/>
      <c r="W1209" s="170" t="str">
        <f t="shared" si="224"/>
        <v/>
      </c>
      <c r="X1209" s="99"/>
      <c r="Y1209" s="170" t="str">
        <f t="shared" si="225"/>
        <v/>
      </c>
      <c r="Z1209" s="102"/>
    </row>
    <row r="1210" spans="1:26" s="51" customFormat="1" ht="21" customHeight="1" x14ac:dyDescent="0.25">
      <c r="A1210" s="52"/>
      <c r="B1210" s="308"/>
      <c r="C1210" s="308"/>
      <c r="D1210" s="308"/>
      <c r="E1210" s="308"/>
      <c r="F1210" s="308"/>
      <c r="G1210" s="308"/>
      <c r="H1210" s="308"/>
      <c r="I1210" s="308"/>
      <c r="J1210" s="308"/>
      <c r="K1210" s="308"/>
      <c r="L1210" s="69"/>
      <c r="M1210" s="53"/>
      <c r="N1210" s="96"/>
      <c r="O1210" s="97" t="s">
        <v>64</v>
      </c>
      <c r="P1210" s="97"/>
      <c r="Q1210" s="97"/>
      <c r="R1210" s="97" t="str">
        <f t="shared" si="226"/>
        <v/>
      </c>
      <c r="S1210" s="101"/>
      <c r="T1210" s="97" t="s">
        <v>64</v>
      </c>
      <c r="U1210" s="170" t="str">
        <f>IF($J$1="November","",Y1209)</f>
        <v/>
      </c>
      <c r="V1210" s="99"/>
      <c r="W1210" s="170" t="str">
        <f t="shared" si="224"/>
        <v/>
      </c>
      <c r="X1210" s="99"/>
      <c r="Y1210" s="170" t="str">
        <f t="shared" si="225"/>
        <v/>
      </c>
      <c r="Z1210" s="102"/>
    </row>
    <row r="1211" spans="1:26" s="51" customFormat="1" ht="21" customHeight="1" thickBot="1" x14ac:dyDescent="0.3">
      <c r="A1211" s="82"/>
      <c r="B1211" s="83"/>
      <c r="C1211" s="83"/>
      <c r="D1211" s="83"/>
      <c r="E1211" s="83"/>
      <c r="F1211" s="83"/>
      <c r="G1211" s="83"/>
      <c r="H1211" s="83"/>
      <c r="I1211" s="83"/>
      <c r="J1211" s="83"/>
      <c r="K1211" s="83"/>
      <c r="L1211" s="84"/>
      <c r="N1211" s="103"/>
      <c r="O1211" s="104"/>
      <c r="P1211" s="104"/>
      <c r="Q1211" s="104"/>
      <c r="R1211" s="104"/>
      <c r="S1211" s="104"/>
      <c r="T1211" s="104"/>
      <c r="U1211" s="104"/>
      <c r="V1211" s="104"/>
      <c r="W1211" s="104"/>
      <c r="X1211" s="104"/>
      <c r="Y1211" s="104"/>
      <c r="Z1211" s="105"/>
    </row>
    <row r="1212" spans="1:26" ht="21" customHeight="1" thickBot="1" x14ac:dyDescent="0.35"/>
    <row r="1213" spans="1:26" s="51" customFormat="1" ht="21" customHeight="1" x14ac:dyDescent="0.25">
      <c r="A1213" s="321" t="s">
        <v>46</v>
      </c>
      <c r="B1213" s="322"/>
      <c r="C1213" s="322"/>
      <c r="D1213" s="322"/>
      <c r="E1213" s="322"/>
      <c r="F1213" s="322"/>
      <c r="G1213" s="322"/>
      <c r="H1213" s="322"/>
      <c r="I1213" s="322"/>
      <c r="J1213" s="322"/>
      <c r="K1213" s="322"/>
      <c r="L1213" s="323"/>
      <c r="M1213" s="137"/>
      <c r="N1213" s="89"/>
      <c r="O1213" s="309" t="s">
        <v>48</v>
      </c>
      <c r="P1213" s="310"/>
      <c r="Q1213" s="310"/>
      <c r="R1213" s="311"/>
      <c r="S1213" s="90"/>
      <c r="T1213" s="309" t="s">
        <v>49</v>
      </c>
      <c r="U1213" s="310"/>
      <c r="V1213" s="310"/>
      <c r="W1213" s="310"/>
      <c r="X1213" s="310"/>
      <c r="Y1213" s="311"/>
      <c r="Z1213" s="91"/>
    </row>
    <row r="1214" spans="1:26" s="51" customFormat="1" ht="21" customHeight="1" x14ac:dyDescent="0.25">
      <c r="A1214" s="52"/>
      <c r="B1214" s="53"/>
      <c r="C1214" s="312" t="s">
        <v>102</v>
      </c>
      <c r="D1214" s="312"/>
      <c r="E1214" s="312"/>
      <c r="F1214" s="312"/>
      <c r="G1214" s="54" t="str">
        <f>$J$1</f>
        <v>March</v>
      </c>
      <c r="H1214" s="313">
        <f>$K$1</f>
        <v>2020</v>
      </c>
      <c r="I1214" s="313"/>
      <c r="J1214" s="53"/>
      <c r="K1214" s="55"/>
      <c r="L1214" s="56"/>
      <c r="M1214" s="55"/>
      <c r="N1214" s="92"/>
      <c r="O1214" s="93" t="s">
        <v>59</v>
      </c>
      <c r="P1214" s="93" t="s">
        <v>6</v>
      </c>
      <c r="Q1214" s="93" t="s">
        <v>5</v>
      </c>
      <c r="R1214" s="93" t="s">
        <v>60</v>
      </c>
      <c r="S1214" s="94"/>
      <c r="T1214" s="93" t="s">
        <v>59</v>
      </c>
      <c r="U1214" s="93" t="s">
        <v>61</v>
      </c>
      <c r="V1214" s="93" t="s">
        <v>23</v>
      </c>
      <c r="W1214" s="93" t="s">
        <v>22</v>
      </c>
      <c r="X1214" s="93" t="s">
        <v>24</v>
      </c>
      <c r="Y1214" s="93" t="s">
        <v>65</v>
      </c>
      <c r="Z1214" s="95"/>
    </row>
    <row r="1215" spans="1:26" s="51" customFormat="1" ht="21" customHeight="1" x14ac:dyDescent="0.25">
      <c r="A1215" s="52"/>
      <c r="B1215" s="53"/>
      <c r="C1215" s="53"/>
      <c r="D1215" s="58"/>
      <c r="E1215" s="58"/>
      <c r="F1215" s="58"/>
      <c r="G1215" s="58"/>
      <c r="H1215" s="58"/>
      <c r="I1215" s="53"/>
      <c r="J1215" s="59" t="s">
        <v>1</v>
      </c>
      <c r="K1215" s="60">
        <v>17000</v>
      </c>
      <c r="L1215" s="61"/>
      <c r="M1215" s="53"/>
      <c r="N1215" s="96"/>
      <c r="O1215" s="97" t="s">
        <v>51</v>
      </c>
      <c r="P1215" s="97">
        <v>30</v>
      </c>
      <c r="Q1215" s="97">
        <v>1</v>
      </c>
      <c r="R1215" s="97">
        <v>0</v>
      </c>
      <c r="S1215" s="98"/>
      <c r="T1215" s="97" t="s">
        <v>51</v>
      </c>
      <c r="U1215" s="99">
        <v>5000</v>
      </c>
      <c r="V1215" s="99"/>
      <c r="W1215" s="99">
        <f>V1215+U1215</f>
        <v>5000</v>
      </c>
      <c r="X1215" s="99">
        <v>1000</v>
      </c>
      <c r="Y1215" s="99">
        <f>W1215-X1215</f>
        <v>4000</v>
      </c>
      <c r="Z1215" s="95"/>
    </row>
    <row r="1216" spans="1:26" s="51" customFormat="1" ht="21" customHeight="1" x14ac:dyDescent="0.25">
      <c r="A1216" s="52"/>
      <c r="B1216" s="53" t="s">
        <v>0</v>
      </c>
      <c r="C1216" s="108" t="s">
        <v>143</v>
      </c>
      <c r="D1216" s="53"/>
      <c r="E1216" s="53"/>
      <c r="F1216" s="53"/>
      <c r="G1216" s="53"/>
      <c r="H1216" s="64"/>
      <c r="I1216" s="58"/>
      <c r="J1216" s="53"/>
      <c r="K1216" s="53"/>
      <c r="L1216" s="65"/>
      <c r="M1216" s="137"/>
      <c r="N1216" s="100"/>
      <c r="O1216" s="97" t="s">
        <v>77</v>
      </c>
      <c r="P1216" s="97">
        <v>28</v>
      </c>
      <c r="Q1216" s="97">
        <v>1</v>
      </c>
      <c r="R1216" s="97">
        <v>0</v>
      </c>
      <c r="S1216" s="101"/>
      <c r="T1216" s="97" t="s">
        <v>77</v>
      </c>
      <c r="U1216" s="170">
        <f>IF($J$1="January","",Y1215)</f>
        <v>4000</v>
      </c>
      <c r="V1216" s="99">
        <f>130+5000</f>
        <v>5130</v>
      </c>
      <c r="W1216" s="170">
        <f>IF(U1216="","",U1216+V1216)</f>
        <v>9130</v>
      </c>
      <c r="X1216" s="99">
        <v>1130</v>
      </c>
      <c r="Y1216" s="170">
        <f>IF(W1216="","",W1216-X1216)</f>
        <v>8000</v>
      </c>
      <c r="Z1216" s="102"/>
    </row>
    <row r="1217" spans="1:26" s="51" customFormat="1" ht="21" customHeight="1" x14ac:dyDescent="0.25">
      <c r="A1217" s="52"/>
      <c r="B1217" s="67" t="s">
        <v>47</v>
      </c>
      <c r="C1217" s="108"/>
      <c r="D1217" s="53"/>
      <c r="E1217" s="53"/>
      <c r="F1217" s="314" t="s">
        <v>49</v>
      </c>
      <c r="G1217" s="314"/>
      <c r="H1217" s="53"/>
      <c r="I1217" s="314" t="s">
        <v>50</v>
      </c>
      <c r="J1217" s="314"/>
      <c r="K1217" s="314"/>
      <c r="L1217" s="69"/>
      <c r="M1217" s="53"/>
      <c r="N1217" s="96"/>
      <c r="O1217" s="97" t="s">
        <v>52</v>
      </c>
      <c r="P1217" s="97"/>
      <c r="Q1217" s="97"/>
      <c r="R1217" s="97">
        <v>0</v>
      </c>
      <c r="S1217" s="101"/>
      <c r="T1217" s="97" t="s">
        <v>52</v>
      </c>
      <c r="U1217" s="170">
        <f>IF($J$1="February","",Y1216)</f>
        <v>8000</v>
      </c>
      <c r="V1217" s="99"/>
      <c r="W1217" s="170">
        <f t="shared" ref="W1217:W1226" si="227">IF(U1217="","",U1217+V1217)</f>
        <v>8000</v>
      </c>
      <c r="X1217" s="99"/>
      <c r="Y1217" s="170">
        <f t="shared" ref="Y1217:Y1226" si="228">IF(W1217="","",W1217-X1217)</f>
        <v>8000</v>
      </c>
      <c r="Z1217" s="102"/>
    </row>
    <row r="1218" spans="1:26" s="51" customFormat="1" ht="21" customHeight="1" x14ac:dyDescent="0.25">
      <c r="A1218" s="52"/>
      <c r="B1218" s="53"/>
      <c r="C1218" s="53"/>
      <c r="D1218" s="53"/>
      <c r="E1218" s="53"/>
      <c r="F1218" s="53"/>
      <c r="G1218" s="53"/>
      <c r="H1218" s="70"/>
      <c r="L1218" s="57"/>
      <c r="M1218" s="53"/>
      <c r="N1218" s="96"/>
      <c r="O1218" s="97" t="s">
        <v>53</v>
      </c>
      <c r="P1218" s="97"/>
      <c r="Q1218" s="97"/>
      <c r="R1218" s="97">
        <v>0</v>
      </c>
      <c r="S1218" s="101"/>
      <c r="T1218" s="97" t="s">
        <v>53</v>
      </c>
      <c r="U1218" s="170" t="str">
        <f>IF($J$1="March","",Y1217)</f>
        <v/>
      </c>
      <c r="V1218" s="99"/>
      <c r="W1218" s="170" t="str">
        <f t="shared" si="227"/>
        <v/>
      </c>
      <c r="X1218" s="99"/>
      <c r="Y1218" s="170" t="str">
        <f t="shared" si="228"/>
        <v/>
      </c>
      <c r="Z1218" s="102"/>
    </row>
    <row r="1219" spans="1:26" s="51" customFormat="1" ht="21" customHeight="1" x14ac:dyDescent="0.25">
      <c r="A1219" s="52"/>
      <c r="B1219" s="315" t="s">
        <v>48</v>
      </c>
      <c r="C1219" s="316"/>
      <c r="D1219" s="53"/>
      <c r="E1219" s="53"/>
      <c r="F1219" s="71" t="s">
        <v>70</v>
      </c>
      <c r="G1219" s="66">
        <f>IF($J$1="January",U1215,IF($J$1="February",U1216,IF($J$1="March",U1217,IF($J$1="April",U1218,IF($J$1="May",U1219,IF($J$1="June",U1220,IF($J$1="July",U1221,IF($J$1="August",U1222,IF($J$1="August",U1222,IF($J$1="September",U1223,IF($J$1="October",U1224,IF($J$1="November",U1225,IF($J$1="December",U1226)))))))))))))</f>
        <v>8000</v>
      </c>
      <c r="H1219" s="70"/>
      <c r="I1219" s="72">
        <f>IF(C1223&gt;0,$K$2,C1221)</f>
        <v>0</v>
      </c>
      <c r="J1219" s="73" t="s">
        <v>67</v>
      </c>
      <c r="K1219" s="74">
        <f>K1215/$K$2*I1219</f>
        <v>0</v>
      </c>
      <c r="L1219" s="75"/>
      <c r="M1219" s="53"/>
      <c r="N1219" s="96"/>
      <c r="O1219" s="97" t="s">
        <v>54</v>
      </c>
      <c r="P1219" s="97"/>
      <c r="Q1219" s="97"/>
      <c r="R1219" s="97">
        <v>0</v>
      </c>
      <c r="S1219" s="101"/>
      <c r="T1219" s="97" t="s">
        <v>54</v>
      </c>
      <c r="U1219" s="170" t="str">
        <f>IF($J$1="April","",Y1218)</f>
        <v/>
      </c>
      <c r="V1219" s="99"/>
      <c r="W1219" s="170" t="str">
        <f t="shared" si="227"/>
        <v/>
      </c>
      <c r="X1219" s="99"/>
      <c r="Y1219" s="170" t="str">
        <f t="shared" si="228"/>
        <v/>
      </c>
      <c r="Z1219" s="102"/>
    </row>
    <row r="1220" spans="1:26" s="51" customFormat="1" ht="21" customHeight="1" x14ac:dyDescent="0.25">
      <c r="A1220" s="52"/>
      <c r="B1220" s="62"/>
      <c r="C1220" s="62"/>
      <c r="D1220" s="53"/>
      <c r="E1220" s="53"/>
      <c r="F1220" s="71" t="s">
        <v>23</v>
      </c>
      <c r="G1220" s="66">
        <f>IF($J$1="January",V1215,IF($J$1="February",V1216,IF($J$1="March",V1217,IF($J$1="April",V1218,IF($J$1="May",V1219,IF($J$1="June",V1220,IF($J$1="July",V1221,IF($J$1="August",V1222,IF($J$1="August",V1222,IF($J$1="September",V1223,IF($J$1="October",V1224,IF($J$1="November",V1225,IF($J$1="December",V1226)))))))))))))</f>
        <v>0</v>
      </c>
      <c r="H1220" s="70"/>
      <c r="I1220" s="115"/>
      <c r="J1220" s="73" t="s">
        <v>68</v>
      </c>
      <c r="K1220" s="76">
        <f>K1215/$K$2/8*I1220</f>
        <v>0</v>
      </c>
      <c r="L1220" s="77"/>
      <c r="M1220" s="53"/>
      <c r="N1220" s="96"/>
      <c r="O1220" s="97" t="s">
        <v>55</v>
      </c>
      <c r="P1220" s="97"/>
      <c r="Q1220" s="97"/>
      <c r="R1220" s="97" t="str">
        <f t="shared" ref="R1220:R1226" si="229">IF(Q1220="","",R1219-Q1220)</f>
        <v/>
      </c>
      <c r="S1220" s="101"/>
      <c r="T1220" s="97" t="s">
        <v>55</v>
      </c>
      <c r="U1220" s="170" t="str">
        <f>IF($J$1="May","",Y1219)</f>
        <v/>
      </c>
      <c r="V1220" s="99"/>
      <c r="W1220" s="170" t="str">
        <f t="shared" si="227"/>
        <v/>
      </c>
      <c r="X1220" s="99"/>
      <c r="Y1220" s="170" t="str">
        <f t="shared" si="228"/>
        <v/>
      </c>
      <c r="Z1220" s="102"/>
    </row>
    <row r="1221" spans="1:26" s="51" customFormat="1" ht="21" customHeight="1" x14ac:dyDescent="0.25">
      <c r="A1221" s="52"/>
      <c r="B1221" s="71" t="s">
        <v>6</v>
      </c>
      <c r="C1221" s="62">
        <f>IF($J$1="January",P1215,IF($J$1="February",P1216,IF($J$1="March",P1217,IF($J$1="April",P1218,IF($J$1="May",P1219,IF($J$1="June",P1220,IF($J$1="July",P1221,IF($J$1="August",P1222,IF($J$1="August",P1222,IF($J$1="September",P1223,IF($J$1="October",P1224,IF($J$1="November",P1225,IF($J$1="December",P1226)))))))))))))</f>
        <v>0</v>
      </c>
      <c r="D1221" s="53"/>
      <c r="E1221" s="53"/>
      <c r="F1221" s="71" t="s">
        <v>71</v>
      </c>
      <c r="G1221" s="66">
        <f>IF($J$1="January",W1215,IF($J$1="February",W1216,IF($J$1="March",W1217,IF($J$1="April",W1218,IF($J$1="May",W1219,IF($J$1="June",W1220,IF($J$1="July",W1221,IF($J$1="August",W1222,IF($J$1="August",W1222,IF($J$1="September",W1223,IF($J$1="October",W1224,IF($J$1="November",W1225,IF($J$1="December",W1226)))))))))))))</f>
        <v>8000</v>
      </c>
      <c r="H1221" s="70"/>
      <c r="I1221" s="317" t="s">
        <v>75</v>
      </c>
      <c r="J1221" s="318"/>
      <c r="K1221" s="76">
        <f>K1219+K1220</f>
        <v>0</v>
      </c>
      <c r="L1221" s="77"/>
      <c r="M1221" s="53"/>
      <c r="N1221" s="96"/>
      <c r="O1221" s="97" t="s">
        <v>56</v>
      </c>
      <c r="P1221" s="97"/>
      <c r="Q1221" s="97"/>
      <c r="R1221" s="97">
        <v>0</v>
      </c>
      <c r="S1221" s="101"/>
      <c r="T1221" s="97" t="s">
        <v>56</v>
      </c>
      <c r="U1221" s="170" t="str">
        <f>IF($J$1="June","",Y1220)</f>
        <v/>
      </c>
      <c r="V1221" s="99"/>
      <c r="W1221" s="170" t="str">
        <f t="shared" si="227"/>
        <v/>
      </c>
      <c r="X1221" s="99"/>
      <c r="Y1221" s="170" t="str">
        <f t="shared" si="228"/>
        <v/>
      </c>
      <c r="Z1221" s="102"/>
    </row>
    <row r="1222" spans="1:26" s="51" customFormat="1" ht="21" customHeight="1" x14ac:dyDescent="0.25">
      <c r="A1222" s="52"/>
      <c r="B1222" s="71" t="s">
        <v>5</v>
      </c>
      <c r="C1222" s="62">
        <f>IF($J$1="January",Q1215,IF($J$1="February",Q1216,IF($J$1="March",Q1217,IF($J$1="April",Q1218,IF($J$1="May",Q1219,IF($J$1="June",Q1220,IF($J$1="July",Q1221,IF($J$1="August",Q1222,IF($J$1="August",Q1222,IF($J$1="September",Q1223,IF($J$1="October",Q1224,IF($J$1="November",Q1225,IF($J$1="December",Q1226)))))))))))))</f>
        <v>0</v>
      </c>
      <c r="D1222" s="53"/>
      <c r="E1222" s="53"/>
      <c r="F1222" s="71" t="s">
        <v>24</v>
      </c>
      <c r="G1222" s="66">
        <f>IF($J$1="January",X1215,IF($J$1="February",X1216,IF($J$1="March",X1217,IF($J$1="April",X1218,IF($J$1="May",X1219,IF($J$1="June",X1220,IF($J$1="July",X1221,IF($J$1="August",X1222,IF($J$1="August",X1222,IF($J$1="September",X1223,IF($J$1="October",X1224,IF($J$1="November",X1225,IF($J$1="December",X1226)))))))))))))</f>
        <v>0</v>
      </c>
      <c r="H1222" s="70"/>
      <c r="I1222" s="317" t="s">
        <v>76</v>
      </c>
      <c r="J1222" s="318"/>
      <c r="K1222" s="66">
        <f>G1222</f>
        <v>0</v>
      </c>
      <c r="L1222" s="78"/>
      <c r="M1222" s="53"/>
      <c r="N1222" s="96"/>
      <c r="O1222" s="97" t="s">
        <v>57</v>
      </c>
      <c r="P1222" s="97"/>
      <c r="Q1222" s="97"/>
      <c r="R1222" s="97">
        <v>0</v>
      </c>
      <c r="S1222" s="101"/>
      <c r="T1222" s="97" t="s">
        <v>57</v>
      </c>
      <c r="U1222" s="170" t="str">
        <f>IF($J$1="July","",Y1221)</f>
        <v/>
      </c>
      <c r="V1222" s="99"/>
      <c r="W1222" s="170" t="str">
        <f t="shared" si="227"/>
        <v/>
      </c>
      <c r="X1222" s="99"/>
      <c r="Y1222" s="170" t="str">
        <f t="shared" si="228"/>
        <v/>
      </c>
      <c r="Z1222" s="102"/>
    </row>
    <row r="1223" spans="1:26" s="51" customFormat="1" ht="21" customHeight="1" x14ac:dyDescent="0.25">
      <c r="A1223" s="52"/>
      <c r="B1223" s="79" t="s">
        <v>74</v>
      </c>
      <c r="C1223" s="62">
        <f>IF($J$1="January",R1215,IF($J$1="February",R1216,IF($J$1="March",R1217,IF($J$1="April",R1218,IF($J$1="May",R1219,IF($J$1="June",R1220,IF($J$1="July",R1221,IF($J$1="August",R1222,IF($J$1="August",R1222,IF($J$1="September",R1223,IF($J$1="October",R1224,IF($J$1="November",R1225,IF($J$1="December",R1226)))))))))))))</f>
        <v>0</v>
      </c>
      <c r="D1223" s="53"/>
      <c r="E1223" s="53"/>
      <c r="F1223" s="71" t="s">
        <v>73</v>
      </c>
      <c r="G1223" s="66">
        <f>IF($J$1="January",Y1215,IF($J$1="February",Y1216,IF($J$1="March",Y1217,IF($J$1="April",Y1218,IF($J$1="May",Y1219,IF($J$1="June",Y1220,IF($J$1="July",Y1221,IF($J$1="August",Y1222,IF($J$1="August",Y1222,IF($J$1="September",Y1223,IF($J$1="October",Y1224,IF($J$1="November",Y1225,IF($J$1="December",Y1226)))))))))))))</f>
        <v>8000</v>
      </c>
      <c r="H1223" s="53"/>
      <c r="I1223" s="319" t="s">
        <v>69</v>
      </c>
      <c r="J1223" s="320"/>
      <c r="K1223" s="80">
        <f>K1221-K1222</f>
        <v>0</v>
      </c>
      <c r="L1223" s="81"/>
      <c r="M1223" s="53"/>
      <c r="N1223" s="96"/>
      <c r="O1223" s="97" t="s">
        <v>62</v>
      </c>
      <c r="P1223" s="97"/>
      <c r="Q1223" s="97"/>
      <c r="R1223" s="97">
        <v>0</v>
      </c>
      <c r="S1223" s="101"/>
      <c r="T1223" s="97" t="s">
        <v>62</v>
      </c>
      <c r="U1223" s="170" t="str">
        <f>IF($J$1="August","",Y1222)</f>
        <v/>
      </c>
      <c r="V1223" s="99"/>
      <c r="W1223" s="170" t="str">
        <f t="shared" si="227"/>
        <v/>
      </c>
      <c r="X1223" s="99"/>
      <c r="Y1223" s="170" t="str">
        <f t="shared" si="228"/>
        <v/>
      </c>
      <c r="Z1223" s="102"/>
    </row>
    <row r="1224" spans="1:26" s="51" customFormat="1" ht="21" customHeight="1" x14ac:dyDescent="0.25">
      <c r="A1224" s="52"/>
      <c r="B1224" s="53"/>
      <c r="C1224" s="53"/>
      <c r="D1224" s="53"/>
      <c r="E1224" s="53"/>
      <c r="F1224" s="53"/>
      <c r="G1224" s="53"/>
      <c r="H1224" s="53"/>
      <c r="I1224" s="53"/>
      <c r="J1224" s="53"/>
      <c r="K1224" s="53"/>
      <c r="L1224" s="69"/>
      <c r="M1224" s="53"/>
      <c r="N1224" s="96"/>
      <c r="O1224" s="97" t="s">
        <v>58</v>
      </c>
      <c r="P1224" s="97"/>
      <c r="Q1224" s="97"/>
      <c r="R1224" s="97">
        <v>0</v>
      </c>
      <c r="S1224" s="101"/>
      <c r="T1224" s="97" t="s">
        <v>58</v>
      </c>
      <c r="U1224" s="170" t="str">
        <f>IF($J$1="September","",Y1223)</f>
        <v/>
      </c>
      <c r="V1224" s="99"/>
      <c r="W1224" s="170" t="str">
        <f t="shared" si="227"/>
        <v/>
      </c>
      <c r="X1224" s="99"/>
      <c r="Y1224" s="170" t="str">
        <f t="shared" si="228"/>
        <v/>
      </c>
      <c r="Z1224" s="102"/>
    </row>
    <row r="1225" spans="1:26" s="51" customFormat="1" ht="21" customHeight="1" x14ac:dyDescent="0.25">
      <c r="A1225" s="52"/>
      <c r="B1225" s="308" t="s">
        <v>104</v>
      </c>
      <c r="C1225" s="308"/>
      <c r="D1225" s="308"/>
      <c r="E1225" s="308"/>
      <c r="F1225" s="308"/>
      <c r="G1225" s="308"/>
      <c r="H1225" s="308"/>
      <c r="I1225" s="308"/>
      <c r="J1225" s="308"/>
      <c r="K1225" s="308"/>
      <c r="L1225" s="69"/>
      <c r="M1225" s="53"/>
      <c r="N1225" s="96"/>
      <c r="O1225" s="97" t="s">
        <v>63</v>
      </c>
      <c r="P1225" s="97"/>
      <c r="Q1225" s="97"/>
      <c r="R1225" s="97">
        <v>0</v>
      </c>
      <c r="S1225" s="101"/>
      <c r="T1225" s="97" t="s">
        <v>63</v>
      </c>
      <c r="U1225" s="170" t="str">
        <f>IF($J$1="October","",Y1224)</f>
        <v/>
      </c>
      <c r="V1225" s="99"/>
      <c r="W1225" s="170" t="str">
        <f t="shared" si="227"/>
        <v/>
      </c>
      <c r="X1225" s="99"/>
      <c r="Y1225" s="170" t="str">
        <f t="shared" si="228"/>
        <v/>
      </c>
      <c r="Z1225" s="102"/>
    </row>
    <row r="1226" spans="1:26" s="51" customFormat="1" ht="21" customHeight="1" x14ac:dyDescent="0.25">
      <c r="A1226" s="52"/>
      <c r="B1226" s="308"/>
      <c r="C1226" s="308"/>
      <c r="D1226" s="308"/>
      <c r="E1226" s="308"/>
      <c r="F1226" s="308"/>
      <c r="G1226" s="308"/>
      <c r="H1226" s="308"/>
      <c r="I1226" s="308"/>
      <c r="J1226" s="308"/>
      <c r="K1226" s="308"/>
      <c r="L1226" s="69"/>
      <c r="M1226" s="53"/>
      <c r="N1226" s="96"/>
      <c r="O1226" s="97" t="s">
        <v>64</v>
      </c>
      <c r="P1226" s="97"/>
      <c r="Q1226" s="97"/>
      <c r="R1226" s="97" t="str">
        <f t="shared" si="229"/>
        <v/>
      </c>
      <c r="S1226" s="101"/>
      <c r="T1226" s="97" t="s">
        <v>64</v>
      </c>
      <c r="U1226" s="170" t="str">
        <f>IF($J$1="November","",Y1225)</f>
        <v/>
      </c>
      <c r="V1226" s="99"/>
      <c r="W1226" s="170" t="str">
        <f t="shared" si="227"/>
        <v/>
      </c>
      <c r="X1226" s="99"/>
      <c r="Y1226" s="170" t="str">
        <f t="shared" si="228"/>
        <v/>
      </c>
      <c r="Z1226" s="102"/>
    </row>
    <row r="1227" spans="1:26" s="51" customFormat="1" ht="21" customHeight="1" thickBot="1" x14ac:dyDescent="0.3">
      <c r="A1227" s="82"/>
      <c r="B1227" s="83"/>
      <c r="C1227" s="83"/>
      <c r="D1227" s="83"/>
      <c r="E1227" s="83"/>
      <c r="F1227" s="83"/>
      <c r="G1227" s="83"/>
      <c r="H1227" s="83"/>
      <c r="I1227" s="83"/>
      <c r="J1227" s="83"/>
      <c r="K1227" s="83"/>
      <c r="L1227" s="84"/>
      <c r="N1227" s="103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5"/>
    </row>
    <row r="1228" spans="1:26" ht="21" customHeight="1" thickBot="1" x14ac:dyDescent="0.35"/>
    <row r="1229" spans="1:26" s="51" customFormat="1" ht="21" customHeight="1" x14ac:dyDescent="0.25">
      <c r="A1229" s="321" t="s">
        <v>46</v>
      </c>
      <c r="B1229" s="322"/>
      <c r="C1229" s="322"/>
      <c r="D1229" s="322"/>
      <c r="E1229" s="322"/>
      <c r="F1229" s="322"/>
      <c r="G1229" s="322"/>
      <c r="H1229" s="322"/>
      <c r="I1229" s="322"/>
      <c r="J1229" s="322"/>
      <c r="K1229" s="322"/>
      <c r="L1229" s="323"/>
      <c r="M1229" s="141"/>
      <c r="N1229" s="89"/>
      <c r="O1229" s="309" t="s">
        <v>48</v>
      </c>
      <c r="P1229" s="310"/>
      <c r="Q1229" s="310"/>
      <c r="R1229" s="311"/>
      <c r="S1229" s="90"/>
      <c r="T1229" s="309" t="s">
        <v>49</v>
      </c>
      <c r="U1229" s="310"/>
      <c r="V1229" s="310"/>
      <c r="W1229" s="310"/>
      <c r="X1229" s="310"/>
      <c r="Y1229" s="311"/>
      <c r="Z1229" s="91"/>
    </row>
    <row r="1230" spans="1:26" s="51" customFormat="1" ht="21" customHeight="1" x14ac:dyDescent="0.25">
      <c r="A1230" s="52"/>
      <c r="B1230" s="53"/>
      <c r="C1230" s="312" t="s">
        <v>102</v>
      </c>
      <c r="D1230" s="312"/>
      <c r="E1230" s="312"/>
      <c r="F1230" s="312"/>
      <c r="G1230" s="54" t="str">
        <f>$J$1</f>
        <v>March</v>
      </c>
      <c r="H1230" s="313">
        <f>$K$1</f>
        <v>2020</v>
      </c>
      <c r="I1230" s="313"/>
      <c r="J1230" s="53"/>
      <c r="K1230" s="55"/>
      <c r="L1230" s="56"/>
      <c r="M1230" s="55"/>
      <c r="N1230" s="92"/>
      <c r="O1230" s="93" t="s">
        <v>59</v>
      </c>
      <c r="P1230" s="93" t="s">
        <v>6</v>
      </c>
      <c r="Q1230" s="93" t="s">
        <v>5</v>
      </c>
      <c r="R1230" s="93" t="s">
        <v>60</v>
      </c>
      <c r="S1230" s="94"/>
      <c r="T1230" s="93" t="s">
        <v>59</v>
      </c>
      <c r="U1230" s="93" t="s">
        <v>61</v>
      </c>
      <c r="V1230" s="93" t="s">
        <v>23</v>
      </c>
      <c r="W1230" s="93" t="s">
        <v>22</v>
      </c>
      <c r="X1230" s="93" t="s">
        <v>24</v>
      </c>
      <c r="Y1230" s="93" t="s">
        <v>65</v>
      </c>
      <c r="Z1230" s="95"/>
    </row>
    <row r="1231" spans="1:26" s="51" customFormat="1" ht="21" customHeight="1" x14ac:dyDescent="0.25">
      <c r="A1231" s="52"/>
      <c r="B1231" s="53"/>
      <c r="C1231" s="53"/>
      <c r="D1231" s="58"/>
      <c r="E1231" s="58"/>
      <c r="F1231" s="58"/>
      <c r="G1231" s="58"/>
      <c r="H1231" s="58"/>
      <c r="I1231" s="53"/>
      <c r="J1231" s="59" t="s">
        <v>1</v>
      </c>
      <c r="K1231" s="60">
        <f>17000+2000</f>
        <v>19000</v>
      </c>
      <c r="L1231" s="61"/>
      <c r="M1231" s="53"/>
      <c r="N1231" s="96"/>
      <c r="O1231" s="97" t="s">
        <v>51</v>
      </c>
      <c r="P1231" s="97">
        <v>29</v>
      </c>
      <c r="Q1231" s="97">
        <v>2</v>
      </c>
      <c r="R1231" s="97">
        <f>15-Q1231</f>
        <v>13</v>
      </c>
      <c r="S1231" s="98"/>
      <c r="T1231" s="97" t="s">
        <v>51</v>
      </c>
      <c r="U1231" s="99">
        <v>10100</v>
      </c>
      <c r="V1231" s="99">
        <v>1000</v>
      </c>
      <c r="W1231" s="99">
        <f>V1231+U1231</f>
        <v>11100</v>
      </c>
      <c r="X1231" s="99">
        <v>2000</v>
      </c>
      <c r="Y1231" s="99">
        <f>W1231-X1231</f>
        <v>9100</v>
      </c>
      <c r="Z1231" s="95"/>
    </row>
    <row r="1232" spans="1:26" s="51" customFormat="1" ht="21" customHeight="1" x14ac:dyDescent="0.25">
      <c r="A1232" s="52"/>
      <c r="B1232" s="53" t="s">
        <v>0</v>
      </c>
      <c r="C1232" s="108" t="s">
        <v>119</v>
      </c>
      <c r="D1232" s="53"/>
      <c r="E1232" s="53"/>
      <c r="F1232" s="53"/>
      <c r="G1232" s="53"/>
      <c r="H1232" s="64"/>
      <c r="I1232" s="58"/>
      <c r="J1232" s="53"/>
      <c r="K1232" s="53"/>
      <c r="L1232" s="65"/>
      <c r="M1232" s="141"/>
      <c r="N1232" s="100"/>
      <c r="O1232" s="97" t="s">
        <v>77</v>
      </c>
      <c r="P1232" s="97">
        <v>28</v>
      </c>
      <c r="Q1232" s="97">
        <v>1</v>
      </c>
      <c r="R1232" s="97">
        <f>IF(Q1232="","",R1231-Q1232)</f>
        <v>12</v>
      </c>
      <c r="S1232" s="101"/>
      <c r="T1232" s="97" t="s">
        <v>77</v>
      </c>
      <c r="U1232" s="170">
        <f>IF($J$1="January","",Y1231)</f>
        <v>9100</v>
      </c>
      <c r="V1232" s="99">
        <f>3000+500</f>
        <v>3500</v>
      </c>
      <c r="W1232" s="170">
        <f>IF(U1232="","",U1232+V1232)</f>
        <v>12600</v>
      </c>
      <c r="X1232" s="99">
        <v>3600</v>
      </c>
      <c r="Y1232" s="170">
        <f>IF(W1232="","",W1232-X1232)</f>
        <v>9000</v>
      </c>
      <c r="Z1232" s="102"/>
    </row>
    <row r="1233" spans="1:26" s="51" customFormat="1" ht="21" customHeight="1" x14ac:dyDescent="0.25">
      <c r="A1233" s="52"/>
      <c r="B1233" s="67" t="s">
        <v>47</v>
      </c>
      <c r="C1233" s="108"/>
      <c r="D1233" s="53"/>
      <c r="E1233" s="53"/>
      <c r="F1233" s="314" t="s">
        <v>49</v>
      </c>
      <c r="G1233" s="314"/>
      <c r="H1233" s="53"/>
      <c r="I1233" s="314" t="s">
        <v>50</v>
      </c>
      <c r="J1233" s="314"/>
      <c r="K1233" s="314"/>
      <c r="L1233" s="69"/>
      <c r="M1233" s="53"/>
      <c r="N1233" s="96"/>
      <c r="O1233" s="97" t="s">
        <v>52</v>
      </c>
      <c r="P1233" s="97"/>
      <c r="Q1233" s="97"/>
      <c r="R1233" s="97" t="str">
        <f t="shared" ref="R1233:R1239" si="230">IF(Q1233="","",R1232-Q1233)</f>
        <v/>
      </c>
      <c r="S1233" s="101"/>
      <c r="T1233" s="97" t="s">
        <v>52</v>
      </c>
      <c r="U1233" s="170">
        <f>IF($J$1="February","",Y1232)</f>
        <v>9000</v>
      </c>
      <c r="V1233" s="99"/>
      <c r="W1233" s="170">
        <f t="shared" ref="W1233:W1242" si="231">IF(U1233="","",U1233+V1233)</f>
        <v>9000</v>
      </c>
      <c r="X1233" s="99"/>
      <c r="Y1233" s="170">
        <f t="shared" ref="Y1233:Y1242" si="232">IF(W1233="","",W1233-X1233)</f>
        <v>9000</v>
      </c>
      <c r="Z1233" s="102"/>
    </row>
    <row r="1234" spans="1:26" s="51" customFormat="1" ht="21" customHeight="1" x14ac:dyDescent="0.25">
      <c r="A1234" s="52"/>
      <c r="B1234" s="53"/>
      <c r="C1234" s="53"/>
      <c r="D1234" s="53"/>
      <c r="E1234" s="53"/>
      <c r="F1234" s="53"/>
      <c r="G1234" s="53"/>
      <c r="H1234" s="70"/>
      <c r="L1234" s="57"/>
      <c r="M1234" s="53"/>
      <c r="N1234" s="96"/>
      <c r="O1234" s="97" t="s">
        <v>53</v>
      </c>
      <c r="P1234" s="97"/>
      <c r="Q1234" s="97"/>
      <c r="R1234" s="97" t="str">
        <f t="shared" si="230"/>
        <v/>
      </c>
      <c r="S1234" s="101"/>
      <c r="T1234" s="97" t="s">
        <v>53</v>
      </c>
      <c r="U1234" s="170" t="str">
        <f>IF($J$1="March","",Y1233)</f>
        <v/>
      </c>
      <c r="V1234" s="99"/>
      <c r="W1234" s="170" t="str">
        <f t="shared" si="231"/>
        <v/>
      </c>
      <c r="X1234" s="99"/>
      <c r="Y1234" s="170" t="str">
        <f t="shared" si="232"/>
        <v/>
      </c>
      <c r="Z1234" s="102"/>
    </row>
    <row r="1235" spans="1:26" s="51" customFormat="1" ht="21" customHeight="1" x14ac:dyDescent="0.25">
      <c r="A1235" s="52"/>
      <c r="B1235" s="315" t="s">
        <v>48</v>
      </c>
      <c r="C1235" s="316"/>
      <c r="D1235" s="53"/>
      <c r="E1235" s="53"/>
      <c r="F1235" s="71" t="s">
        <v>70</v>
      </c>
      <c r="G1235" s="66">
        <f>IF($J$1="January",U1231,IF($J$1="February",U1232,IF($J$1="March",U1233,IF($J$1="April",U1234,IF($J$1="May",U1235,IF($J$1="June",U1236,IF($J$1="July",U1237,IF($J$1="August",U1238,IF($J$1="August",U1238,IF($J$1="September",U1239,IF($J$1="October",U1240,IF($J$1="November",U1241,IF($J$1="December",U1242)))))))))))))</f>
        <v>9000</v>
      </c>
      <c r="H1235" s="70"/>
      <c r="I1235" s="72">
        <f>IF(C1239&gt;0,$K$2,C1237)</f>
        <v>31</v>
      </c>
      <c r="J1235" s="73" t="s">
        <v>67</v>
      </c>
      <c r="K1235" s="74">
        <f>K1231/$K$2*I1235</f>
        <v>19000</v>
      </c>
      <c r="L1235" s="75"/>
      <c r="M1235" s="53"/>
      <c r="N1235" s="96"/>
      <c r="O1235" s="97" t="s">
        <v>54</v>
      </c>
      <c r="P1235" s="97"/>
      <c r="Q1235" s="97"/>
      <c r="R1235" s="97" t="str">
        <f t="shared" si="230"/>
        <v/>
      </c>
      <c r="S1235" s="101"/>
      <c r="T1235" s="97" t="s">
        <v>54</v>
      </c>
      <c r="U1235" s="170" t="str">
        <f>IF($J$1="April","",Y1234)</f>
        <v/>
      </c>
      <c r="V1235" s="99"/>
      <c r="W1235" s="170" t="str">
        <f t="shared" si="231"/>
        <v/>
      </c>
      <c r="X1235" s="99"/>
      <c r="Y1235" s="170" t="str">
        <f t="shared" si="232"/>
        <v/>
      </c>
      <c r="Z1235" s="102"/>
    </row>
    <row r="1236" spans="1:26" s="51" customFormat="1" ht="21" customHeight="1" x14ac:dyDescent="0.25">
      <c r="A1236" s="52"/>
      <c r="B1236" s="62"/>
      <c r="C1236" s="62"/>
      <c r="D1236" s="53"/>
      <c r="E1236" s="53"/>
      <c r="F1236" s="71" t="s">
        <v>23</v>
      </c>
      <c r="G1236" s="66">
        <f>IF($J$1="January",V1231,IF($J$1="February",V1232,IF($J$1="March",V1233,IF($J$1="April",V1234,IF($J$1="May",V1235,IF($J$1="June",V1236,IF($J$1="July",V1237,IF($J$1="August",V1238,IF($J$1="August",V1238,IF($J$1="September",V1239,IF($J$1="October",V1240,IF($J$1="November",V1241,IF($J$1="December",V1242)))))))))))))</f>
        <v>0</v>
      </c>
      <c r="H1236" s="70"/>
      <c r="I1236" s="115"/>
      <c r="J1236" s="73" t="s">
        <v>68</v>
      </c>
      <c r="K1236" s="76">
        <f>K1231/$K$2/8*I1236</f>
        <v>0</v>
      </c>
      <c r="L1236" s="77"/>
      <c r="M1236" s="53"/>
      <c r="N1236" s="96"/>
      <c r="O1236" s="97" t="s">
        <v>55</v>
      </c>
      <c r="P1236" s="97"/>
      <c r="Q1236" s="97"/>
      <c r="R1236" s="97" t="str">
        <f t="shared" si="230"/>
        <v/>
      </c>
      <c r="S1236" s="101"/>
      <c r="T1236" s="97" t="s">
        <v>55</v>
      </c>
      <c r="U1236" s="170" t="str">
        <f>IF($J$1="May","",Y1235)</f>
        <v/>
      </c>
      <c r="V1236" s="99"/>
      <c r="W1236" s="170" t="str">
        <f t="shared" si="231"/>
        <v/>
      </c>
      <c r="X1236" s="99"/>
      <c r="Y1236" s="170" t="str">
        <f t="shared" si="232"/>
        <v/>
      </c>
      <c r="Z1236" s="102"/>
    </row>
    <row r="1237" spans="1:26" s="51" customFormat="1" ht="21" customHeight="1" x14ac:dyDescent="0.25">
      <c r="A1237" s="52"/>
      <c r="B1237" s="71" t="s">
        <v>6</v>
      </c>
      <c r="C1237" s="62">
        <f>IF($J$1="January",P1231,IF($J$1="February",P1232,IF($J$1="March",P1233,IF($J$1="April",P1234,IF($J$1="May",P1235,IF($J$1="June",P1236,IF($J$1="July",P1237,IF($J$1="August",P1238,IF($J$1="August",P1238,IF($J$1="September",P1239,IF($J$1="October",P1240,IF($J$1="November",P1241,IF($J$1="December",P1242)))))))))))))</f>
        <v>0</v>
      </c>
      <c r="D1237" s="53"/>
      <c r="E1237" s="53"/>
      <c r="F1237" s="71" t="s">
        <v>71</v>
      </c>
      <c r="G1237" s="66">
        <f>IF($J$1="January",W1231,IF($J$1="February",W1232,IF($J$1="March",W1233,IF($J$1="April",W1234,IF($J$1="May",W1235,IF($J$1="June",W1236,IF($J$1="July",W1237,IF($J$1="August",W1238,IF($J$1="August",W1238,IF($J$1="September",W1239,IF($J$1="October",W1240,IF($J$1="November",W1241,IF($J$1="December",W1242)))))))))))))</f>
        <v>9000</v>
      </c>
      <c r="H1237" s="70"/>
      <c r="I1237" s="317" t="s">
        <v>75</v>
      </c>
      <c r="J1237" s="318"/>
      <c r="K1237" s="76">
        <f>K1235+K1236</f>
        <v>19000</v>
      </c>
      <c r="L1237" s="77"/>
      <c r="M1237" s="53"/>
      <c r="N1237" s="96"/>
      <c r="O1237" s="97" t="s">
        <v>56</v>
      </c>
      <c r="P1237" s="97"/>
      <c r="Q1237" s="97"/>
      <c r="R1237" s="97" t="str">
        <f t="shared" si="230"/>
        <v/>
      </c>
      <c r="S1237" s="101"/>
      <c r="T1237" s="97" t="s">
        <v>56</v>
      </c>
      <c r="U1237" s="170" t="str">
        <f>IF($J$1="June","",Y1236)</f>
        <v/>
      </c>
      <c r="V1237" s="99"/>
      <c r="W1237" s="170" t="str">
        <f t="shared" si="231"/>
        <v/>
      </c>
      <c r="X1237" s="99"/>
      <c r="Y1237" s="170" t="str">
        <f t="shared" si="232"/>
        <v/>
      </c>
      <c r="Z1237" s="102"/>
    </row>
    <row r="1238" spans="1:26" s="51" customFormat="1" ht="21" customHeight="1" x14ac:dyDescent="0.25">
      <c r="A1238" s="52"/>
      <c r="B1238" s="71" t="s">
        <v>5</v>
      </c>
      <c r="C1238" s="62">
        <f>IF($J$1="January",Q1231,IF($J$1="February",Q1232,IF($J$1="March",Q1233,IF($J$1="April",Q1234,IF($J$1="May",Q1235,IF($J$1="June",Q1236,IF($J$1="July",Q1237,IF($J$1="August",Q1238,IF($J$1="August",Q1238,IF($J$1="September",Q1239,IF($J$1="October",Q1240,IF($J$1="November",Q1241,IF($J$1="December",Q1242)))))))))))))</f>
        <v>0</v>
      </c>
      <c r="D1238" s="53"/>
      <c r="E1238" s="53"/>
      <c r="F1238" s="71" t="s">
        <v>24</v>
      </c>
      <c r="G1238" s="66">
        <f>IF($J$1="January",X1231,IF($J$1="February",X1232,IF($J$1="March",X1233,IF($J$1="April",X1234,IF($J$1="May",X1235,IF($J$1="June",X1236,IF($J$1="July",X1237,IF($J$1="August",X1238,IF($J$1="August",X1238,IF($J$1="September",X1239,IF($J$1="October",X1240,IF($J$1="November",X1241,IF($J$1="December",X1242)))))))))))))</f>
        <v>0</v>
      </c>
      <c r="H1238" s="70"/>
      <c r="I1238" s="317" t="s">
        <v>76</v>
      </c>
      <c r="J1238" s="318"/>
      <c r="K1238" s="66">
        <f>G1238</f>
        <v>0</v>
      </c>
      <c r="L1238" s="78"/>
      <c r="M1238" s="53"/>
      <c r="N1238" s="96"/>
      <c r="O1238" s="97" t="s">
        <v>57</v>
      </c>
      <c r="P1238" s="97"/>
      <c r="Q1238" s="97"/>
      <c r="R1238" s="97" t="str">
        <f t="shared" si="230"/>
        <v/>
      </c>
      <c r="S1238" s="101"/>
      <c r="T1238" s="97" t="s">
        <v>57</v>
      </c>
      <c r="U1238" s="170" t="str">
        <f>IF($J$1="July","",Y1237)</f>
        <v/>
      </c>
      <c r="V1238" s="99"/>
      <c r="W1238" s="170" t="str">
        <f t="shared" si="231"/>
        <v/>
      </c>
      <c r="X1238" s="99"/>
      <c r="Y1238" s="170" t="str">
        <f t="shared" si="232"/>
        <v/>
      </c>
      <c r="Z1238" s="102"/>
    </row>
    <row r="1239" spans="1:26" s="51" customFormat="1" ht="21" customHeight="1" x14ac:dyDescent="0.25">
      <c r="A1239" s="52"/>
      <c r="B1239" s="79" t="s">
        <v>74</v>
      </c>
      <c r="C1239" s="62" t="str">
        <f>IF($J$1="January",R1231,IF($J$1="February",R1232,IF($J$1="March",R1233,IF($J$1="April",R1234,IF($J$1="May",R1235,IF($J$1="June",R1236,IF($J$1="July",R1237,IF($J$1="August",R1238,IF($J$1="August",R1238,IF($J$1="September",R1239,IF($J$1="October",R1240,IF($J$1="November",R1241,IF($J$1="December",R1242)))))))))))))</f>
        <v/>
      </c>
      <c r="D1239" s="53"/>
      <c r="E1239" s="53"/>
      <c r="F1239" s="71" t="s">
        <v>73</v>
      </c>
      <c r="G1239" s="66">
        <f>IF($J$1="January",Y1231,IF($J$1="February",Y1232,IF($J$1="March",Y1233,IF($J$1="April",Y1234,IF($J$1="May",Y1235,IF($J$1="June",Y1236,IF($J$1="July",Y1237,IF($J$1="August",Y1238,IF($J$1="August",Y1238,IF($J$1="September",Y1239,IF($J$1="October",Y1240,IF($J$1="November",Y1241,IF($J$1="December",Y1242)))))))))))))</f>
        <v>9000</v>
      </c>
      <c r="H1239" s="53"/>
      <c r="I1239" s="319" t="s">
        <v>69</v>
      </c>
      <c r="J1239" s="320"/>
      <c r="K1239" s="80">
        <f>K1237-K1238</f>
        <v>19000</v>
      </c>
      <c r="L1239" s="81"/>
      <c r="M1239" s="53"/>
      <c r="N1239" s="96"/>
      <c r="O1239" s="97" t="s">
        <v>62</v>
      </c>
      <c r="P1239" s="97"/>
      <c r="Q1239" s="97"/>
      <c r="R1239" s="97" t="str">
        <f t="shared" si="230"/>
        <v/>
      </c>
      <c r="S1239" s="101"/>
      <c r="T1239" s="97" t="s">
        <v>62</v>
      </c>
      <c r="U1239" s="170" t="str">
        <f>IF($J$1="August","",Y1238)</f>
        <v/>
      </c>
      <c r="V1239" s="99"/>
      <c r="W1239" s="170" t="str">
        <f t="shared" si="231"/>
        <v/>
      </c>
      <c r="X1239" s="99"/>
      <c r="Y1239" s="170" t="str">
        <f t="shared" si="232"/>
        <v/>
      </c>
      <c r="Z1239" s="102"/>
    </row>
    <row r="1240" spans="1:26" s="51" customFormat="1" ht="21" customHeight="1" x14ac:dyDescent="0.25">
      <c r="A1240" s="52"/>
      <c r="B1240" s="53"/>
      <c r="C1240" s="53"/>
      <c r="D1240" s="53"/>
      <c r="E1240" s="53"/>
      <c r="F1240" s="53"/>
      <c r="G1240" s="53"/>
      <c r="H1240" s="53"/>
      <c r="I1240" s="53"/>
      <c r="J1240" s="184"/>
      <c r="K1240" s="53"/>
      <c r="L1240" s="69"/>
      <c r="M1240" s="53"/>
      <c r="N1240" s="96"/>
      <c r="O1240" s="97" t="s">
        <v>58</v>
      </c>
      <c r="P1240" s="97"/>
      <c r="Q1240" s="97"/>
      <c r="R1240" s="97">
        <v>0</v>
      </c>
      <c r="S1240" s="101"/>
      <c r="T1240" s="97" t="s">
        <v>58</v>
      </c>
      <c r="U1240" s="170" t="str">
        <f>IF($J$1="September","",Y1239)</f>
        <v/>
      </c>
      <c r="V1240" s="99"/>
      <c r="W1240" s="170" t="str">
        <f t="shared" si="231"/>
        <v/>
      </c>
      <c r="X1240" s="99"/>
      <c r="Y1240" s="170" t="str">
        <f t="shared" si="232"/>
        <v/>
      </c>
      <c r="Z1240" s="102"/>
    </row>
    <row r="1241" spans="1:26" s="51" customFormat="1" ht="21" customHeight="1" x14ac:dyDescent="0.25">
      <c r="A1241" s="52"/>
      <c r="B1241" s="333"/>
      <c r="C1241" s="333"/>
      <c r="D1241" s="333"/>
      <c r="E1241" s="333"/>
      <c r="F1241" s="333"/>
      <c r="G1241" s="333"/>
      <c r="H1241" s="333"/>
      <c r="I1241" s="333"/>
      <c r="J1241" s="333"/>
      <c r="K1241" s="333"/>
      <c r="L1241" s="69"/>
      <c r="M1241" s="53"/>
      <c r="N1241" s="96"/>
      <c r="O1241" s="97" t="s">
        <v>63</v>
      </c>
      <c r="P1241" s="97"/>
      <c r="Q1241" s="97"/>
      <c r="R1241" s="97">
        <v>0</v>
      </c>
      <c r="S1241" s="101"/>
      <c r="T1241" s="97" t="s">
        <v>63</v>
      </c>
      <c r="U1241" s="170" t="str">
        <f>IF($J$1="October","",Y1240)</f>
        <v/>
      </c>
      <c r="V1241" s="99"/>
      <c r="W1241" s="170" t="str">
        <f t="shared" si="231"/>
        <v/>
      </c>
      <c r="X1241" s="99"/>
      <c r="Y1241" s="170" t="str">
        <f t="shared" si="232"/>
        <v/>
      </c>
      <c r="Z1241" s="102"/>
    </row>
    <row r="1242" spans="1:26" s="51" customFormat="1" ht="21" customHeight="1" x14ac:dyDescent="0.25">
      <c r="A1242" s="52"/>
      <c r="B1242" s="333"/>
      <c r="C1242" s="333"/>
      <c r="D1242" s="333"/>
      <c r="E1242" s="333"/>
      <c r="F1242" s="333"/>
      <c r="G1242" s="333"/>
      <c r="H1242" s="333"/>
      <c r="I1242" s="333"/>
      <c r="J1242" s="333"/>
      <c r="K1242" s="333"/>
      <c r="L1242" s="69"/>
      <c r="M1242" s="53"/>
      <c r="N1242" s="96"/>
      <c r="O1242" s="97" t="s">
        <v>64</v>
      </c>
      <c r="P1242" s="97"/>
      <c r="Q1242" s="97"/>
      <c r="R1242" s="97">
        <v>0</v>
      </c>
      <c r="S1242" s="101"/>
      <c r="T1242" s="97" t="s">
        <v>64</v>
      </c>
      <c r="U1242" s="170" t="str">
        <f>IF($J$1="November","",Y1241)</f>
        <v/>
      </c>
      <c r="V1242" s="99"/>
      <c r="W1242" s="170" t="str">
        <f t="shared" si="231"/>
        <v/>
      </c>
      <c r="X1242" s="99"/>
      <c r="Y1242" s="170" t="str">
        <f t="shared" si="232"/>
        <v/>
      </c>
      <c r="Z1242" s="102"/>
    </row>
    <row r="1243" spans="1:26" s="51" customFormat="1" ht="21" customHeight="1" thickBot="1" x14ac:dyDescent="0.3">
      <c r="A1243" s="82"/>
      <c r="B1243" s="83"/>
      <c r="C1243" s="83"/>
      <c r="D1243" s="83"/>
      <c r="E1243" s="83"/>
      <c r="F1243" s="83"/>
      <c r="G1243" s="83"/>
      <c r="H1243" s="83"/>
      <c r="I1243" s="83"/>
      <c r="J1243" s="83"/>
      <c r="K1243" s="83"/>
      <c r="L1243" s="84"/>
      <c r="N1243" s="103"/>
      <c r="O1243" s="104"/>
      <c r="P1243" s="104"/>
      <c r="Q1243" s="104"/>
      <c r="R1243" s="104"/>
      <c r="S1243" s="104"/>
      <c r="T1243" s="104"/>
      <c r="U1243" s="104"/>
      <c r="V1243" s="104"/>
      <c r="W1243" s="104"/>
      <c r="X1243" s="104"/>
      <c r="Y1243" s="104"/>
      <c r="Z1243" s="105"/>
    </row>
    <row r="1244" spans="1:26" ht="15" thickBot="1" x14ac:dyDescent="0.35"/>
    <row r="1245" spans="1:26" s="51" customFormat="1" ht="21" customHeight="1" x14ac:dyDescent="0.25">
      <c r="A1245" s="321" t="s">
        <v>46</v>
      </c>
      <c r="B1245" s="322"/>
      <c r="C1245" s="322"/>
      <c r="D1245" s="322"/>
      <c r="E1245" s="322"/>
      <c r="F1245" s="322"/>
      <c r="G1245" s="322"/>
      <c r="H1245" s="322"/>
      <c r="I1245" s="322"/>
      <c r="J1245" s="322"/>
      <c r="K1245" s="322"/>
      <c r="L1245" s="323"/>
      <c r="M1245" s="175"/>
      <c r="N1245" s="89"/>
      <c r="O1245" s="309" t="s">
        <v>48</v>
      </c>
      <c r="P1245" s="310"/>
      <c r="Q1245" s="310"/>
      <c r="R1245" s="311"/>
      <c r="S1245" s="90"/>
      <c r="T1245" s="309" t="s">
        <v>49</v>
      </c>
      <c r="U1245" s="310"/>
      <c r="V1245" s="310"/>
      <c r="W1245" s="310"/>
      <c r="X1245" s="310"/>
      <c r="Y1245" s="311"/>
      <c r="Z1245" s="91"/>
    </row>
    <row r="1246" spans="1:26" s="51" customFormat="1" ht="21" customHeight="1" x14ac:dyDescent="0.25">
      <c r="A1246" s="52"/>
      <c r="B1246" s="53"/>
      <c r="C1246" s="312" t="s">
        <v>102</v>
      </c>
      <c r="D1246" s="312"/>
      <c r="E1246" s="312"/>
      <c r="F1246" s="312"/>
      <c r="G1246" s="54" t="str">
        <f>$J$1</f>
        <v>March</v>
      </c>
      <c r="H1246" s="313">
        <f>$K$1</f>
        <v>2020</v>
      </c>
      <c r="I1246" s="313"/>
      <c r="J1246" s="53"/>
      <c r="K1246" s="55"/>
      <c r="L1246" s="56"/>
      <c r="M1246" s="55"/>
      <c r="N1246" s="92"/>
      <c r="O1246" s="93" t="s">
        <v>59</v>
      </c>
      <c r="P1246" s="93" t="s">
        <v>6</v>
      </c>
      <c r="Q1246" s="93" t="s">
        <v>5</v>
      </c>
      <c r="R1246" s="93" t="s">
        <v>60</v>
      </c>
      <c r="S1246" s="94"/>
      <c r="T1246" s="93" t="s">
        <v>59</v>
      </c>
      <c r="U1246" s="93" t="s">
        <v>61</v>
      </c>
      <c r="V1246" s="93" t="s">
        <v>23</v>
      </c>
      <c r="W1246" s="93" t="s">
        <v>22</v>
      </c>
      <c r="X1246" s="93" t="s">
        <v>24</v>
      </c>
      <c r="Y1246" s="93" t="s">
        <v>65</v>
      </c>
      <c r="Z1246" s="95"/>
    </row>
    <row r="1247" spans="1:26" s="51" customFormat="1" ht="21" customHeight="1" x14ac:dyDescent="0.25">
      <c r="A1247" s="52"/>
      <c r="B1247" s="53"/>
      <c r="C1247" s="53"/>
      <c r="D1247" s="58"/>
      <c r="E1247" s="58"/>
      <c r="F1247" s="58"/>
      <c r="G1247" s="58"/>
      <c r="H1247" s="58"/>
      <c r="I1247" s="53"/>
      <c r="J1247" s="59" t="s">
        <v>1</v>
      </c>
      <c r="K1247" s="60">
        <v>30000</v>
      </c>
      <c r="L1247" s="61"/>
      <c r="M1247" s="53"/>
      <c r="N1247" s="96"/>
      <c r="O1247" s="97" t="s">
        <v>51</v>
      </c>
      <c r="P1247" s="97">
        <v>31</v>
      </c>
      <c r="Q1247" s="97">
        <v>0</v>
      </c>
      <c r="R1247" s="97">
        <f>15-Q1247</f>
        <v>15</v>
      </c>
      <c r="S1247" s="98"/>
      <c r="T1247" s="97" t="s">
        <v>51</v>
      </c>
      <c r="U1247" s="99"/>
      <c r="V1247" s="99"/>
      <c r="W1247" s="99">
        <f>V1247+U1247</f>
        <v>0</v>
      </c>
      <c r="X1247" s="99"/>
      <c r="Y1247" s="99">
        <f>W1247-X1247</f>
        <v>0</v>
      </c>
      <c r="Z1247" s="95"/>
    </row>
    <row r="1248" spans="1:26" s="51" customFormat="1" ht="21" customHeight="1" x14ac:dyDescent="0.25">
      <c r="A1248" s="52"/>
      <c r="B1248" s="53" t="s">
        <v>0</v>
      </c>
      <c r="C1248" s="108" t="s">
        <v>120</v>
      </c>
      <c r="D1248" s="53"/>
      <c r="E1248" s="53"/>
      <c r="F1248" s="53"/>
      <c r="G1248" s="53"/>
      <c r="H1248" s="64"/>
      <c r="I1248" s="58"/>
      <c r="J1248" s="53"/>
      <c r="K1248" s="53"/>
      <c r="L1248" s="65"/>
      <c r="M1248" s="175"/>
      <c r="N1248" s="100"/>
      <c r="O1248" s="97" t="s">
        <v>77</v>
      </c>
      <c r="P1248" s="97">
        <v>29</v>
      </c>
      <c r="Q1248" s="97">
        <v>0</v>
      </c>
      <c r="R1248" s="97">
        <f>R1247-Q1248</f>
        <v>15</v>
      </c>
      <c r="S1248" s="101"/>
      <c r="T1248" s="97" t="s">
        <v>77</v>
      </c>
      <c r="U1248" s="170">
        <f>IF($J$1="January","",Y1247)</f>
        <v>0</v>
      </c>
      <c r="V1248" s="99"/>
      <c r="W1248" s="170">
        <f>IF(U1248="","",U1248+V1248)</f>
        <v>0</v>
      </c>
      <c r="X1248" s="99"/>
      <c r="Y1248" s="170">
        <f>IF(W1248="","",W1248-X1248)</f>
        <v>0</v>
      </c>
      <c r="Z1248" s="102"/>
    </row>
    <row r="1249" spans="1:28" s="51" customFormat="1" ht="21" customHeight="1" x14ac:dyDescent="0.25">
      <c r="A1249" s="52"/>
      <c r="B1249" s="67" t="s">
        <v>47</v>
      </c>
      <c r="C1249" s="108"/>
      <c r="D1249" s="53"/>
      <c r="E1249" s="53"/>
      <c r="F1249" s="314" t="s">
        <v>49</v>
      </c>
      <c r="G1249" s="314"/>
      <c r="H1249" s="53"/>
      <c r="I1249" s="314" t="s">
        <v>50</v>
      </c>
      <c r="J1249" s="314"/>
      <c r="K1249" s="314"/>
      <c r="L1249" s="69"/>
      <c r="M1249" s="53"/>
      <c r="N1249" s="96"/>
      <c r="O1249" s="97" t="s">
        <v>52</v>
      </c>
      <c r="P1249" s="97">
        <v>30</v>
      </c>
      <c r="Q1249" s="97">
        <v>1</v>
      </c>
      <c r="R1249" s="97">
        <f>R1248-Q1249</f>
        <v>14</v>
      </c>
      <c r="S1249" s="101"/>
      <c r="T1249" s="97" t="s">
        <v>52</v>
      </c>
      <c r="U1249" s="170">
        <f>IF($J$1="February","",Y1248)</f>
        <v>0</v>
      </c>
      <c r="V1249" s="99"/>
      <c r="W1249" s="170">
        <f t="shared" ref="W1249:W1258" si="233">IF(U1249="","",U1249+V1249)</f>
        <v>0</v>
      </c>
      <c r="X1249" s="99"/>
      <c r="Y1249" s="170">
        <f t="shared" ref="Y1249:Y1258" si="234">IF(W1249="","",W1249-X1249)</f>
        <v>0</v>
      </c>
      <c r="Z1249" s="102"/>
    </row>
    <row r="1250" spans="1:28" s="51" customFormat="1" ht="21" customHeight="1" x14ac:dyDescent="0.25">
      <c r="A1250" s="52"/>
      <c r="B1250" s="53"/>
      <c r="C1250" s="53"/>
      <c r="D1250" s="53"/>
      <c r="E1250" s="53"/>
      <c r="F1250" s="53"/>
      <c r="G1250" s="53"/>
      <c r="H1250" s="70"/>
      <c r="L1250" s="57"/>
      <c r="M1250" s="53"/>
      <c r="N1250" s="96"/>
      <c r="O1250" s="97" t="s">
        <v>53</v>
      </c>
      <c r="P1250" s="97"/>
      <c r="Q1250" s="97"/>
      <c r="R1250" s="97">
        <f>R1249-Q1250</f>
        <v>14</v>
      </c>
      <c r="S1250" s="101"/>
      <c r="T1250" s="97" t="s">
        <v>53</v>
      </c>
      <c r="U1250" s="170" t="str">
        <f>IF($J$1="March","",Y1249)</f>
        <v/>
      </c>
      <c r="V1250" s="99"/>
      <c r="W1250" s="170" t="str">
        <f t="shared" si="233"/>
        <v/>
      </c>
      <c r="X1250" s="99"/>
      <c r="Y1250" s="170" t="str">
        <f t="shared" si="234"/>
        <v/>
      </c>
      <c r="Z1250" s="102"/>
    </row>
    <row r="1251" spans="1:28" s="51" customFormat="1" ht="21" customHeight="1" x14ac:dyDescent="0.25">
      <c r="A1251" s="52"/>
      <c r="B1251" s="315" t="s">
        <v>48</v>
      </c>
      <c r="C1251" s="316"/>
      <c r="D1251" s="53"/>
      <c r="E1251" s="53"/>
      <c r="F1251" s="71" t="s">
        <v>70</v>
      </c>
      <c r="G1251" s="66">
        <f>IF($J$1="January",U1247,IF($J$1="February",U1248,IF($J$1="March",U1249,IF($J$1="April",U1250,IF($J$1="May",U1251,IF($J$1="June",U1252,IF($J$1="July",U1253,IF($J$1="August",U1254,IF($J$1="August",U1254,IF($J$1="September",U1255,IF($J$1="October",U1256,IF($J$1="November",U1257,IF($J$1="December",U1258)))))))))))))</f>
        <v>0</v>
      </c>
      <c r="H1251" s="70"/>
      <c r="I1251" s="72">
        <f>IF(C1255&gt;0,$K$2,C1253)</f>
        <v>31</v>
      </c>
      <c r="J1251" s="73" t="s">
        <v>67</v>
      </c>
      <c r="K1251" s="74">
        <f>K1247/$K$2*I1251</f>
        <v>30000</v>
      </c>
      <c r="L1251" s="75"/>
      <c r="M1251" s="53"/>
      <c r="N1251" s="96"/>
      <c r="O1251" s="97" t="s">
        <v>54</v>
      </c>
      <c r="P1251" s="97"/>
      <c r="Q1251" s="97"/>
      <c r="R1251" s="97">
        <f>R1250-Q1251</f>
        <v>14</v>
      </c>
      <c r="S1251" s="101"/>
      <c r="T1251" s="97" t="s">
        <v>54</v>
      </c>
      <c r="U1251" s="170" t="str">
        <f>IF($J$1="April","",Y1250)</f>
        <v/>
      </c>
      <c r="V1251" s="99"/>
      <c r="W1251" s="170" t="str">
        <f t="shared" si="233"/>
        <v/>
      </c>
      <c r="X1251" s="99"/>
      <c r="Y1251" s="170" t="str">
        <f t="shared" si="234"/>
        <v/>
      </c>
      <c r="Z1251" s="102"/>
    </row>
    <row r="1252" spans="1:28" s="51" customFormat="1" ht="21" customHeight="1" x14ac:dyDescent="0.25">
      <c r="A1252" s="52"/>
      <c r="B1252" s="62"/>
      <c r="C1252" s="62"/>
      <c r="D1252" s="53"/>
      <c r="E1252" s="53"/>
      <c r="F1252" s="71" t="s">
        <v>23</v>
      </c>
      <c r="G1252" s="66">
        <f>IF($J$1="January",V1247,IF($J$1="February",V1248,IF($J$1="March",V1249,IF($J$1="April",V1250,IF($J$1="May",V1251,IF($J$1="June",V1252,IF($J$1="July",V1253,IF($J$1="August",V1254,IF($J$1="August",V1254,IF($J$1="September",V1255,IF($J$1="October",V1256,IF($J$1="November",V1257,IF($J$1="December",V1258)))))))))))))</f>
        <v>0</v>
      </c>
      <c r="H1252" s="70"/>
      <c r="I1252" s="115">
        <v>63</v>
      </c>
      <c r="J1252" s="73" t="s">
        <v>68</v>
      </c>
      <c r="K1252" s="76">
        <f>K1247/$K$2/8*I1252</f>
        <v>7620.9677419354839</v>
      </c>
      <c r="L1252" s="77"/>
      <c r="M1252" s="53"/>
      <c r="N1252" s="96"/>
      <c r="O1252" s="97" t="s">
        <v>55</v>
      </c>
      <c r="P1252" s="97"/>
      <c r="Q1252" s="97"/>
      <c r="R1252" s="97">
        <f>R1251-Q1252</f>
        <v>14</v>
      </c>
      <c r="S1252" s="101"/>
      <c r="T1252" s="97" t="s">
        <v>55</v>
      </c>
      <c r="U1252" s="170" t="str">
        <f>IF($J$1="May","",Y1251)</f>
        <v/>
      </c>
      <c r="V1252" s="99"/>
      <c r="W1252" s="170" t="str">
        <f t="shared" si="233"/>
        <v/>
      </c>
      <c r="X1252" s="99"/>
      <c r="Y1252" s="170" t="str">
        <f t="shared" si="234"/>
        <v/>
      </c>
      <c r="Z1252" s="102"/>
    </row>
    <row r="1253" spans="1:28" s="51" customFormat="1" ht="21" customHeight="1" x14ac:dyDescent="0.25">
      <c r="A1253" s="52"/>
      <c r="B1253" s="71" t="s">
        <v>6</v>
      </c>
      <c r="C1253" s="62">
        <f>IF($J$1="January",P1247,IF($J$1="February",P1248,IF($J$1="March",P1249,IF($J$1="April",P1250,IF($J$1="May",P1251,IF($J$1="June",P1252,IF($J$1="July",P1253,IF($J$1="August",P1254,IF($J$1="August",P1254,IF($J$1="September",P1255,IF($J$1="October",P1256,IF($J$1="November",P1257,IF($J$1="December",P1258)))))))))))))</f>
        <v>30</v>
      </c>
      <c r="D1253" s="53"/>
      <c r="E1253" s="53"/>
      <c r="F1253" s="71" t="s">
        <v>71</v>
      </c>
      <c r="G1253" s="66">
        <f>IF($J$1="January",W1247,IF($J$1="February",W1248,IF($J$1="March",W1249,IF($J$1="April",W1250,IF($J$1="May",W1251,IF($J$1="June",W1252,IF($J$1="July",W1253,IF($J$1="August",W1254,IF($J$1="August",W1254,IF($J$1="September",W1255,IF($J$1="October",W1256,IF($J$1="November",W1257,IF($J$1="December",W1258)))))))))))))</f>
        <v>0</v>
      </c>
      <c r="H1253" s="70"/>
      <c r="I1253" s="317" t="s">
        <v>75</v>
      </c>
      <c r="J1253" s="318"/>
      <c r="K1253" s="76">
        <f>K1251+K1252</f>
        <v>37620.967741935485</v>
      </c>
      <c r="L1253" s="77"/>
      <c r="M1253" s="53"/>
      <c r="N1253" s="96"/>
      <c r="O1253" s="97" t="s">
        <v>56</v>
      </c>
      <c r="P1253" s="97"/>
      <c r="Q1253" s="97"/>
      <c r="R1253" s="97">
        <v>0</v>
      </c>
      <c r="S1253" s="101"/>
      <c r="T1253" s="97" t="s">
        <v>56</v>
      </c>
      <c r="U1253" s="170" t="str">
        <f>IF($J$1="June","",Y1252)</f>
        <v/>
      </c>
      <c r="V1253" s="99"/>
      <c r="W1253" s="170" t="str">
        <f t="shared" si="233"/>
        <v/>
      </c>
      <c r="X1253" s="99"/>
      <c r="Y1253" s="170" t="str">
        <f t="shared" si="234"/>
        <v/>
      </c>
      <c r="Z1253" s="102"/>
    </row>
    <row r="1254" spans="1:28" s="51" customFormat="1" ht="21" customHeight="1" x14ac:dyDescent="0.25">
      <c r="A1254" s="52"/>
      <c r="B1254" s="71" t="s">
        <v>5</v>
      </c>
      <c r="C1254" s="62">
        <f>IF($J$1="January",Q1247,IF($J$1="February",Q1248,IF($J$1="March",Q1249,IF($J$1="April",Q1250,IF($J$1="May",Q1251,IF($J$1="June",Q1252,IF($J$1="July",Q1253,IF($J$1="August",Q1254,IF($J$1="August",Q1254,IF($J$1="September",Q1255,IF($J$1="October",Q1256,IF($J$1="November",Q1257,IF($J$1="December",Q1258)))))))))))))</f>
        <v>1</v>
      </c>
      <c r="D1254" s="53"/>
      <c r="E1254" s="53"/>
      <c r="F1254" s="71" t="s">
        <v>24</v>
      </c>
      <c r="G1254" s="66">
        <f>IF($J$1="January",X1247,IF($J$1="February",X1248,IF($J$1="March",X1249,IF($J$1="April",X1250,IF($J$1="May",X1251,IF($J$1="June",X1252,IF($J$1="July",X1253,IF($J$1="August",X1254,IF($J$1="August",X1254,IF($J$1="September",X1255,IF($J$1="October",X1256,IF($J$1="November",X1257,IF($J$1="December",X1258)))))))))))))</f>
        <v>0</v>
      </c>
      <c r="H1254" s="70"/>
      <c r="I1254" s="317" t="s">
        <v>76</v>
      </c>
      <c r="J1254" s="318"/>
      <c r="K1254" s="66">
        <f>G1254</f>
        <v>0</v>
      </c>
      <c r="L1254" s="78"/>
      <c r="M1254" s="53"/>
      <c r="N1254" s="96"/>
      <c r="O1254" s="97" t="s">
        <v>57</v>
      </c>
      <c r="P1254" s="97"/>
      <c r="Q1254" s="97"/>
      <c r="R1254" s="97">
        <v>0</v>
      </c>
      <c r="S1254" s="101"/>
      <c r="T1254" s="97" t="s">
        <v>57</v>
      </c>
      <c r="U1254" s="170" t="str">
        <f>IF($J$1="July","",Y1253)</f>
        <v/>
      </c>
      <c r="V1254" s="99"/>
      <c r="W1254" s="170" t="str">
        <f t="shared" si="233"/>
        <v/>
      </c>
      <c r="X1254" s="99"/>
      <c r="Y1254" s="170" t="str">
        <f t="shared" si="234"/>
        <v/>
      </c>
      <c r="Z1254" s="102"/>
    </row>
    <row r="1255" spans="1:28" s="51" customFormat="1" ht="21" customHeight="1" x14ac:dyDescent="0.25">
      <c r="A1255" s="52"/>
      <c r="B1255" s="79" t="s">
        <v>74</v>
      </c>
      <c r="C1255" s="62">
        <f>IF($J$1="January",R1247,IF($J$1="February",R1248,IF($J$1="March",R1249,IF($J$1="April",R1250,IF($J$1="May",R1251,IF($J$1="June",R1252,IF($J$1="July",R1253,IF($J$1="August",R1254,IF($J$1="August",R1254,IF($J$1="September",R1255,IF($J$1="October",R1256,IF($J$1="November",R1257,IF($J$1="December",R1258)))))))))))))</f>
        <v>14</v>
      </c>
      <c r="D1255" s="53"/>
      <c r="E1255" s="53"/>
      <c r="F1255" s="71" t="s">
        <v>73</v>
      </c>
      <c r="G1255" s="66">
        <f>IF($J$1="January",Y1247,IF($J$1="February",Y1248,IF($J$1="March",Y1249,IF($J$1="April",Y1250,IF($J$1="May",Y1251,IF($J$1="June",Y1252,IF($J$1="July",Y1253,IF($J$1="August",Y1254,IF($J$1="August",Y1254,IF($J$1="September",Y1255,IF($J$1="October",Y1256,IF($J$1="November",Y1257,IF($J$1="December",Y1258)))))))))))))</f>
        <v>0</v>
      </c>
      <c r="H1255" s="53"/>
      <c r="I1255" s="319" t="s">
        <v>69</v>
      </c>
      <c r="J1255" s="320"/>
      <c r="K1255" s="80">
        <f>K1253-K1254</f>
        <v>37620.967741935485</v>
      </c>
      <c r="L1255" s="81"/>
      <c r="M1255" s="53"/>
      <c r="N1255" s="96"/>
      <c r="O1255" s="97" t="s">
        <v>62</v>
      </c>
      <c r="P1255" s="97"/>
      <c r="Q1255" s="97"/>
      <c r="R1255" s="97" t="str">
        <f t="shared" ref="R1255:R1257" si="235">IF(Q1255="","",R1254-Q1255)</f>
        <v/>
      </c>
      <c r="S1255" s="101"/>
      <c r="T1255" s="97" t="s">
        <v>62</v>
      </c>
      <c r="U1255" s="170" t="str">
        <f>IF($J$1="August","",Y1254)</f>
        <v/>
      </c>
      <c r="V1255" s="99"/>
      <c r="W1255" s="170" t="str">
        <f t="shared" si="233"/>
        <v/>
      </c>
      <c r="X1255" s="99"/>
      <c r="Y1255" s="170" t="str">
        <f t="shared" si="234"/>
        <v/>
      </c>
      <c r="Z1255" s="102"/>
    </row>
    <row r="1256" spans="1:28" s="51" customFormat="1" ht="21" customHeight="1" x14ac:dyDescent="0.25">
      <c r="A1256" s="52"/>
      <c r="B1256" s="53"/>
      <c r="C1256" s="53"/>
      <c r="D1256" s="53"/>
      <c r="E1256" s="53"/>
      <c r="F1256" s="53"/>
      <c r="G1256" s="53"/>
      <c r="H1256" s="53"/>
      <c r="I1256" s="53"/>
      <c r="J1256" s="53"/>
      <c r="K1256" s="184"/>
      <c r="L1256" s="69"/>
      <c r="M1256" s="53"/>
      <c r="N1256" s="96"/>
      <c r="O1256" s="97" t="s">
        <v>58</v>
      </c>
      <c r="P1256" s="97"/>
      <c r="Q1256" s="97"/>
      <c r="R1256" s="97">
        <v>0</v>
      </c>
      <c r="S1256" s="101"/>
      <c r="T1256" s="97" t="s">
        <v>58</v>
      </c>
      <c r="U1256" s="170" t="str">
        <f>IF($J$1="September","",Y1255)</f>
        <v/>
      </c>
      <c r="V1256" s="99"/>
      <c r="W1256" s="170" t="str">
        <f t="shared" si="233"/>
        <v/>
      </c>
      <c r="X1256" s="99"/>
      <c r="Y1256" s="170" t="str">
        <f t="shared" si="234"/>
        <v/>
      </c>
      <c r="Z1256" s="102"/>
    </row>
    <row r="1257" spans="1:28" s="51" customFormat="1" ht="21" customHeight="1" x14ac:dyDescent="0.25">
      <c r="A1257" s="52"/>
      <c r="B1257" s="308" t="s">
        <v>104</v>
      </c>
      <c r="C1257" s="308"/>
      <c r="D1257" s="308"/>
      <c r="E1257" s="308"/>
      <c r="F1257" s="308"/>
      <c r="G1257" s="308"/>
      <c r="H1257" s="308"/>
      <c r="I1257" s="308"/>
      <c r="J1257" s="308"/>
      <c r="K1257" s="308"/>
      <c r="L1257" s="69"/>
      <c r="M1257" s="53"/>
      <c r="N1257" s="96"/>
      <c r="O1257" s="97" t="s">
        <v>63</v>
      </c>
      <c r="P1257" s="97"/>
      <c r="Q1257" s="97"/>
      <c r="R1257" s="97" t="str">
        <f t="shared" si="235"/>
        <v/>
      </c>
      <c r="S1257" s="101"/>
      <c r="T1257" s="97" t="s">
        <v>63</v>
      </c>
      <c r="U1257" s="170" t="str">
        <f>IF($J$1="October","",Y1256)</f>
        <v/>
      </c>
      <c r="V1257" s="99"/>
      <c r="W1257" s="170" t="str">
        <f t="shared" si="233"/>
        <v/>
      </c>
      <c r="X1257" s="99"/>
      <c r="Y1257" s="170" t="str">
        <f t="shared" si="234"/>
        <v/>
      </c>
      <c r="Z1257" s="102"/>
    </row>
    <row r="1258" spans="1:28" s="51" customFormat="1" ht="21" customHeight="1" x14ac:dyDescent="0.25">
      <c r="A1258" s="52"/>
      <c r="B1258" s="308"/>
      <c r="C1258" s="308"/>
      <c r="D1258" s="308"/>
      <c r="E1258" s="308"/>
      <c r="F1258" s="308"/>
      <c r="G1258" s="308"/>
      <c r="H1258" s="308"/>
      <c r="I1258" s="308"/>
      <c r="J1258" s="308"/>
      <c r="K1258" s="308"/>
      <c r="L1258" s="69"/>
      <c r="M1258" s="53"/>
      <c r="N1258" s="96"/>
      <c r="O1258" s="97" t="s">
        <v>64</v>
      </c>
      <c r="P1258" s="97"/>
      <c r="Q1258" s="97"/>
      <c r="R1258" s="97">
        <v>0</v>
      </c>
      <c r="S1258" s="101"/>
      <c r="T1258" s="97" t="s">
        <v>64</v>
      </c>
      <c r="U1258" s="170" t="str">
        <f>IF($J$1="November","",Y1257)</f>
        <v/>
      </c>
      <c r="V1258" s="99"/>
      <c r="W1258" s="170" t="str">
        <f t="shared" si="233"/>
        <v/>
      </c>
      <c r="X1258" s="99"/>
      <c r="Y1258" s="170" t="str">
        <f t="shared" si="234"/>
        <v/>
      </c>
      <c r="Z1258" s="102"/>
    </row>
    <row r="1259" spans="1:28" s="51" customFormat="1" ht="21" customHeight="1" thickBot="1" x14ac:dyDescent="0.3">
      <c r="A1259" s="82"/>
      <c r="B1259" s="83"/>
      <c r="C1259" s="83"/>
      <c r="D1259" s="83"/>
      <c r="E1259" s="83"/>
      <c r="F1259" s="83"/>
      <c r="G1259" s="83"/>
      <c r="H1259" s="83"/>
      <c r="I1259" s="83"/>
      <c r="J1259" s="83"/>
      <c r="K1259" s="83"/>
      <c r="L1259" s="84"/>
      <c r="N1259" s="103"/>
      <c r="O1259" s="104"/>
      <c r="P1259" s="104"/>
      <c r="Q1259" s="104"/>
      <c r="R1259" s="104"/>
      <c r="S1259" s="104"/>
      <c r="T1259" s="104"/>
      <c r="U1259" s="104"/>
      <c r="V1259" s="104"/>
      <c r="W1259" s="104"/>
      <c r="X1259" s="104"/>
      <c r="Y1259" s="104"/>
      <c r="Z1259" s="105"/>
    </row>
    <row r="1260" spans="1:28" ht="15" thickBot="1" x14ac:dyDescent="0.35">
      <c r="AB1260" s="176"/>
    </row>
    <row r="1261" spans="1:28" s="51" customFormat="1" ht="21" customHeight="1" x14ac:dyDescent="0.25">
      <c r="A1261" s="321" t="s">
        <v>46</v>
      </c>
      <c r="B1261" s="322"/>
      <c r="C1261" s="322"/>
      <c r="D1261" s="322"/>
      <c r="E1261" s="322"/>
      <c r="F1261" s="322"/>
      <c r="G1261" s="322"/>
      <c r="H1261" s="322"/>
      <c r="I1261" s="322"/>
      <c r="J1261" s="322"/>
      <c r="K1261" s="322"/>
      <c r="L1261" s="323"/>
      <c r="M1261" s="189"/>
      <c r="N1261" s="89"/>
      <c r="O1261" s="309" t="s">
        <v>48</v>
      </c>
      <c r="P1261" s="310"/>
      <c r="Q1261" s="310"/>
      <c r="R1261" s="311"/>
      <c r="S1261" s="90"/>
      <c r="T1261" s="309" t="s">
        <v>49</v>
      </c>
      <c r="U1261" s="310"/>
      <c r="V1261" s="310"/>
      <c r="W1261" s="310"/>
      <c r="X1261" s="310"/>
      <c r="Y1261" s="311"/>
      <c r="Z1261" s="91"/>
    </row>
    <row r="1262" spans="1:28" s="51" customFormat="1" ht="21" customHeight="1" x14ac:dyDescent="0.25">
      <c r="A1262" s="52"/>
      <c r="B1262" s="53"/>
      <c r="C1262" s="312" t="s">
        <v>102</v>
      </c>
      <c r="D1262" s="312"/>
      <c r="E1262" s="312"/>
      <c r="F1262" s="312"/>
      <c r="G1262" s="54" t="str">
        <f>$J$1</f>
        <v>March</v>
      </c>
      <c r="H1262" s="313">
        <f>$K$1</f>
        <v>2020</v>
      </c>
      <c r="I1262" s="313"/>
      <c r="J1262" s="53"/>
      <c r="K1262" s="55"/>
      <c r="L1262" s="56"/>
      <c r="M1262" s="55"/>
      <c r="N1262" s="92"/>
      <c r="O1262" s="93" t="s">
        <v>59</v>
      </c>
      <c r="P1262" s="93" t="s">
        <v>6</v>
      </c>
      <c r="Q1262" s="93" t="s">
        <v>5</v>
      </c>
      <c r="R1262" s="93" t="s">
        <v>60</v>
      </c>
      <c r="S1262" s="94"/>
      <c r="T1262" s="93" t="s">
        <v>59</v>
      </c>
      <c r="U1262" s="93" t="s">
        <v>61</v>
      </c>
      <c r="V1262" s="93" t="s">
        <v>23</v>
      </c>
      <c r="W1262" s="93" t="s">
        <v>22</v>
      </c>
      <c r="X1262" s="93" t="s">
        <v>24</v>
      </c>
      <c r="Y1262" s="93" t="s">
        <v>65</v>
      </c>
      <c r="Z1262" s="95"/>
    </row>
    <row r="1263" spans="1:28" s="51" customFormat="1" ht="21" customHeight="1" x14ac:dyDescent="0.25">
      <c r="A1263" s="52"/>
      <c r="B1263" s="53"/>
      <c r="C1263" s="53"/>
      <c r="D1263" s="58"/>
      <c r="E1263" s="58"/>
      <c r="F1263" s="58"/>
      <c r="G1263" s="58"/>
      <c r="H1263" s="58"/>
      <c r="I1263" s="53"/>
      <c r="J1263" s="59" t="s">
        <v>1</v>
      </c>
      <c r="K1263" s="60">
        <v>18000</v>
      </c>
      <c r="L1263" s="61"/>
      <c r="M1263" s="53"/>
      <c r="N1263" s="96"/>
      <c r="O1263" s="97" t="s">
        <v>51</v>
      </c>
      <c r="P1263" s="97">
        <v>31</v>
      </c>
      <c r="Q1263" s="97">
        <v>0</v>
      </c>
      <c r="R1263" s="97">
        <v>0</v>
      </c>
      <c r="S1263" s="98"/>
      <c r="T1263" s="97" t="s">
        <v>51</v>
      </c>
      <c r="U1263" s="99"/>
      <c r="V1263" s="99"/>
      <c r="W1263" s="99">
        <f>V1263+U1263</f>
        <v>0</v>
      </c>
      <c r="X1263" s="99"/>
      <c r="Y1263" s="99">
        <f>W1263-X1263</f>
        <v>0</v>
      </c>
      <c r="Z1263" s="95"/>
    </row>
    <row r="1264" spans="1:28" s="51" customFormat="1" ht="21" customHeight="1" x14ac:dyDescent="0.25">
      <c r="A1264" s="52"/>
      <c r="B1264" s="53" t="s">
        <v>0</v>
      </c>
      <c r="C1264" s="108" t="s">
        <v>155</v>
      </c>
      <c r="D1264" s="53"/>
      <c r="E1264" s="53"/>
      <c r="F1264" s="53"/>
      <c r="G1264" s="53"/>
      <c r="H1264" s="64"/>
      <c r="I1264" s="58"/>
      <c r="J1264" s="53"/>
      <c r="K1264" s="53"/>
      <c r="L1264" s="65"/>
      <c r="M1264" s="189"/>
      <c r="N1264" s="100"/>
      <c r="O1264" s="97" t="s">
        <v>77</v>
      </c>
      <c r="P1264" s="97">
        <v>19</v>
      </c>
      <c r="Q1264" s="97">
        <v>10</v>
      </c>
      <c r="R1264" s="97">
        <v>0</v>
      </c>
      <c r="S1264" s="101"/>
      <c r="T1264" s="97" t="s">
        <v>77</v>
      </c>
      <c r="U1264" s="170">
        <f>IF($J$1="January","",Y1263)</f>
        <v>0</v>
      </c>
      <c r="V1264" s="99"/>
      <c r="W1264" s="170">
        <f>IF(U1264="","",U1264+V1264)</f>
        <v>0</v>
      </c>
      <c r="X1264" s="99"/>
      <c r="Y1264" s="170">
        <f>IF(W1264="","",W1264-X1264)</f>
        <v>0</v>
      </c>
      <c r="Z1264" s="102"/>
    </row>
    <row r="1265" spans="1:26" s="51" customFormat="1" ht="21" customHeight="1" x14ac:dyDescent="0.25">
      <c r="A1265" s="52"/>
      <c r="B1265" s="67" t="s">
        <v>47</v>
      </c>
      <c r="C1265" s="108"/>
      <c r="D1265" s="53"/>
      <c r="E1265" s="53"/>
      <c r="F1265" s="314" t="s">
        <v>49</v>
      </c>
      <c r="G1265" s="314"/>
      <c r="H1265" s="53"/>
      <c r="I1265" s="314" t="s">
        <v>50</v>
      </c>
      <c r="J1265" s="314"/>
      <c r="K1265" s="314"/>
      <c r="L1265" s="69"/>
      <c r="M1265" s="53"/>
      <c r="N1265" s="96"/>
      <c r="O1265" s="97" t="s">
        <v>52</v>
      </c>
      <c r="P1265" s="97"/>
      <c r="Q1265" s="97"/>
      <c r="R1265" s="97">
        <v>0</v>
      </c>
      <c r="S1265" s="101"/>
      <c r="T1265" s="97" t="s">
        <v>52</v>
      </c>
      <c r="U1265" s="170">
        <f>IF($J$1="February","",Y1264)</f>
        <v>0</v>
      </c>
      <c r="V1265" s="99"/>
      <c r="W1265" s="170">
        <f t="shared" ref="W1265:W1274" si="236">IF(U1265="","",U1265+V1265)</f>
        <v>0</v>
      </c>
      <c r="X1265" s="99"/>
      <c r="Y1265" s="170">
        <f t="shared" ref="Y1265:Y1274" si="237">IF(W1265="","",W1265-X1265)</f>
        <v>0</v>
      </c>
      <c r="Z1265" s="102"/>
    </row>
    <row r="1266" spans="1:26" s="51" customFormat="1" ht="21" customHeight="1" x14ac:dyDescent="0.25">
      <c r="A1266" s="52"/>
      <c r="B1266" s="53"/>
      <c r="C1266" s="53"/>
      <c r="D1266" s="53"/>
      <c r="E1266" s="53"/>
      <c r="F1266" s="53"/>
      <c r="G1266" s="53"/>
      <c r="H1266" s="70"/>
      <c r="L1266" s="57"/>
      <c r="M1266" s="53"/>
      <c r="N1266" s="96"/>
      <c r="O1266" s="97" t="s">
        <v>53</v>
      </c>
      <c r="P1266" s="97"/>
      <c r="Q1266" s="97"/>
      <c r="R1266" s="97" t="str">
        <f>IF(Q1266="","",R1265-Q1266)</f>
        <v/>
      </c>
      <c r="S1266" s="101"/>
      <c r="T1266" s="97" t="s">
        <v>53</v>
      </c>
      <c r="U1266" s="170" t="str">
        <f>IF($J$1="March","",Y1265)</f>
        <v/>
      </c>
      <c r="V1266" s="99"/>
      <c r="W1266" s="170" t="str">
        <f t="shared" si="236"/>
        <v/>
      </c>
      <c r="X1266" s="99"/>
      <c r="Y1266" s="170" t="str">
        <f t="shared" si="237"/>
        <v/>
      </c>
      <c r="Z1266" s="102"/>
    </row>
    <row r="1267" spans="1:26" s="51" customFormat="1" ht="21" customHeight="1" x14ac:dyDescent="0.25">
      <c r="A1267" s="52"/>
      <c r="B1267" s="315" t="s">
        <v>48</v>
      </c>
      <c r="C1267" s="316"/>
      <c r="D1267" s="53"/>
      <c r="E1267" s="53"/>
      <c r="F1267" s="71" t="s">
        <v>70</v>
      </c>
      <c r="G1267" s="66">
        <f>IF($J$1="January",U1263,IF($J$1="February",U1264,IF($J$1="March",U1265,IF($J$1="April",U1266,IF($J$1="May",U1267,IF($J$1="June",U1268,IF($J$1="July",U1269,IF($J$1="August",U1270,IF($J$1="August",U1270,IF($J$1="September",U1271,IF($J$1="October",U1272,IF($J$1="November",U1273,IF($J$1="December",U1274)))))))))))))</f>
        <v>0</v>
      </c>
      <c r="H1267" s="70"/>
      <c r="I1267" s="72">
        <f>IF(C1271&gt;0,$K$2,C1269)</f>
        <v>0</v>
      </c>
      <c r="J1267" s="73" t="s">
        <v>67</v>
      </c>
      <c r="K1267" s="74">
        <f>K1263/$K$2*I1267</f>
        <v>0</v>
      </c>
      <c r="L1267" s="75"/>
      <c r="M1267" s="53"/>
      <c r="N1267" s="96"/>
      <c r="O1267" s="97" t="s">
        <v>54</v>
      </c>
      <c r="P1267" s="97"/>
      <c r="Q1267" s="97"/>
      <c r="R1267" s="97">
        <v>0</v>
      </c>
      <c r="S1267" s="101"/>
      <c r="T1267" s="97" t="s">
        <v>54</v>
      </c>
      <c r="U1267" s="170" t="str">
        <f>IF($J$1="April","",Y1266)</f>
        <v/>
      </c>
      <c r="V1267" s="99"/>
      <c r="W1267" s="170" t="str">
        <f t="shared" si="236"/>
        <v/>
      </c>
      <c r="X1267" s="99"/>
      <c r="Y1267" s="170" t="str">
        <f t="shared" si="237"/>
        <v/>
      </c>
      <c r="Z1267" s="102"/>
    </row>
    <row r="1268" spans="1:26" s="51" customFormat="1" ht="21" customHeight="1" x14ac:dyDescent="0.25">
      <c r="A1268" s="52"/>
      <c r="B1268" s="62"/>
      <c r="C1268" s="62"/>
      <c r="D1268" s="53"/>
      <c r="E1268" s="53"/>
      <c r="F1268" s="71" t="s">
        <v>23</v>
      </c>
      <c r="G1268" s="66">
        <f>IF($J$1="January",V1263,IF($J$1="February",V1264,IF($J$1="March",V1265,IF($J$1="April",V1266,IF($J$1="May",V1267,IF($J$1="June",V1268,IF($J$1="July",V1269,IF($J$1="August",V1270,IF($J$1="August",V1270,IF($J$1="September",V1271,IF($J$1="October",V1272,IF($J$1="November",V1273,IF($J$1="December",V1274)))))))))))))</f>
        <v>0</v>
      </c>
      <c r="H1268" s="70"/>
      <c r="I1268" s="115"/>
      <c r="J1268" s="73" t="s">
        <v>68</v>
      </c>
      <c r="K1268" s="76">
        <f>K1263/$K$2/8*I1268</f>
        <v>0</v>
      </c>
      <c r="L1268" s="77"/>
      <c r="M1268" s="53"/>
      <c r="N1268" s="96"/>
      <c r="O1268" s="97" t="s">
        <v>55</v>
      </c>
      <c r="P1268" s="97"/>
      <c r="Q1268" s="97"/>
      <c r="R1268" s="97">
        <v>0</v>
      </c>
      <c r="S1268" s="101"/>
      <c r="T1268" s="97" t="s">
        <v>55</v>
      </c>
      <c r="U1268" s="170" t="str">
        <f>IF($J$1="May","",Y1267)</f>
        <v/>
      </c>
      <c r="V1268" s="99"/>
      <c r="W1268" s="170" t="str">
        <f t="shared" si="236"/>
        <v/>
      </c>
      <c r="X1268" s="99"/>
      <c r="Y1268" s="170" t="str">
        <f t="shared" si="237"/>
        <v/>
      </c>
      <c r="Z1268" s="102"/>
    </row>
    <row r="1269" spans="1:26" s="51" customFormat="1" ht="21" customHeight="1" x14ac:dyDescent="0.25">
      <c r="A1269" s="52"/>
      <c r="B1269" s="71" t="s">
        <v>6</v>
      </c>
      <c r="C1269" s="62">
        <f>IF($J$1="January",P1263,IF($J$1="February",P1264,IF($J$1="March",P1265,IF($J$1="April",P1266,IF($J$1="May",P1267,IF($J$1="June",P1268,IF($J$1="July",P1269,IF($J$1="August",P1270,IF($J$1="August",P1270,IF($J$1="September",P1271,IF($J$1="October",P1272,IF($J$1="November",P1273,IF($J$1="December",P1274)))))))))))))</f>
        <v>0</v>
      </c>
      <c r="D1269" s="53"/>
      <c r="E1269" s="53"/>
      <c r="F1269" s="71" t="s">
        <v>71</v>
      </c>
      <c r="G1269" s="66">
        <f>IF($J$1="January",W1263,IF($J$1="February",W1264,IF($J$1="March",W1265,IF($J$1="April",W1266,IF($J$1="May",W1267,IF($J$1="June",W1268,IF($J$1="July",W1269,IF($J$1="August",W1270,IF($J$1="August",W1270,IF($J$1="September",W1271,IF($J$1="October",W1272,IF($J$1="November",W1273,IF($J$1="December",W1274)))))))))))))</f>
        <v>0</v>
      </c>
      <c r="H1269" s="70"/>
      <c r="I1269" s="317" t="s">
        <v>75</v>
      </c>
      <c r="J1269" s="318"/>
      <c r="K1269" s="76">
        <f>K1267+K1268</f>
        <v>0</v>
      </c>
      <c r="L1269" s="77"/>
      <c r="M1269" s="53"/>
      <c r="N1269" s="96"/>
      <c r="O1269" s="97" t="s">
        <v>56</v>
      </c>
      <c r="P1269" s="97"/>
      <c r="Q1269" s="97"/>
      <c r="R1269" s="97">
        <v>0</v>
      </c>
      <c r="S1269" s="101"/>
      <c r="T1269" s="97" t="s">
        <v>56</v>
      </c>
      <c r="U1269" s="170" t="str">
        <f>IF($J$1="June","",Y1268)</f>
        <v/>
      </c>
      <c r="V1269" s="99"/>
      <c r="W1269" s="170" t="str">
        <f t="shared" si="236"/>
        <v/>
      </c>
      <c r="X1269" s="99"/>
      <c r="Y1269" s="170" t="str">
        <f t="shared" si="237"/>
        <v/>
      </c>
      <c r="Z1269" s="102"/>
    </row>
    <row r="1270" spans="1:26" s="51" customFormat="1" ht="21" customHeight="1" x14ac:dyDescent="0.25">
      <c r="A1270" s="52"/>
      <c r="B1270" s="71" t="s">
        <v>5</v>
      </c>
      <c r="C1270" s="62">
        <f>IF($J$1="January",Q1263,IF($J$1="February",Q1264,IF($J$1="March",Q1265,IF($J$1="April",Q1266,IF($J$1="May",Q1267,IF($J$1="June",Q1268,IF($J$1="July",Q1269,IF($J$1="August",Q1270,IF($J$1="August",Q1270,IF($J$1="September",Q1271,IF($J$1="October",Q1272,IF($J$1="November",Q1273,IF($J$1="December",Q1274)))))))))))))</f>
        <v>0</v>
      </c>
      <c r="D1270" s="53"/>
      <c r="E1270" s="53"/>
      <c r="F1270" s="71" t="s">
        <v>24</v>
      </c>
      <c r="G1270" s="66">
        <f>IF($J$1="January",X1263,IF($J$1="February",X1264,IF($J$1="March",X1265,IF($J$1="April",X1266,IF($J$1="May",X1267,IF($J$1="June",X1268,IF($J$1="July",X1269,IF($J$1="August",X1270,IF($J$1="August",X1270,IF($J$1="September",X1271,IF($J$1="October",X1272,IF($J$1="November",X1273,IF($J$1="December",X1274)))))))))))))</f>
        <v>0</v>
      </c>
      <c r="H1270" s="70"/>
      <c r="I1270" s="317" t="s">
        <v>76</v>
      </c>
      <c r="J1270" s="318"/>
      <c r="K1270" s="66">
        <f>G1270</f>
        <v>0</v>
      </c>
      <c r="L1270" s="78"/>
      <c r="M1270" s="53"/>
      <c r="N1270" s="96"/>
      <c r="O1270" s="97" t="s">
        <v>57</v>
      </c>
      <c r="P1270" s="97"/>
      <c r="Q1270" s="97"/>
      <c r="R1270" s="97">
        <v>0</v>
      </c>
      <c r="S1270" s="101"/>
      <c r="T1270" s="97" t="s">
        <v>57</v>
      </c>
      <c r="U1270" s="170" t="str">
        <f>IF($J$1="July","",Y1269)</f>
        <v/>
      </c>
      <c r="V1270" s="99"/>
      <c r="W1270" s="170" t="str">
        <f t="shared" si="236"/>
        <v/>
      </c>
      <c r="X1270" s="99"/>
      <c r="Y1270" s="170" t="str">
        <f t="shared" si="237"/>
        <v/>
      </c>
      <c r="Z1270" s="102"/>
    </row>
    <row r="1271" spans="1:26" s="51" customFormat="1" ht="21" customHeight="1" x14ac:dyDescent="0.25">
      <c r="A1271" s="52"/>
      <c r="B1271" s="79" t="s">
        <v>74</v>
      </c>
      <c r="C1271" s="62">
        <f>IF($J$1="January",R1263,IF($J$1="February",R1264,IF($J$1="March",R1265,IF($J$1="April",R1266,IF($J$1="May",R1267,IF($J$1="June",R1268,IF($J$1="July",R1269,IF($J$1="August",R1270,IF($J$1="August",R1270,IF($J$1="September",R1271,IF($J$1="October",R1272,IF($J$1="November",R1273,IF($J$1="December",R1274)))))))))))))</f>
        <v>0</v>
      </c>
      <c r="D1271" s="53"/>
      <c r="E1271" s="53"/>
      <c r="F1271" s="71" t="s">
        <v>73</v>
      </c>
      <c r="G1271" s="66">
        <f>IF($J$1="January",Y1263,IF($J$1="February",Y1264,IF($J$1="March",Y1265,IF($J$1="April",Y1266,IF($J$1="May",Y1267,IF($J$1="June",Y1268,IF($J$1="July",Y1269,IF($J$1="August",Y1270,IF($J$1="August",Y1270,IF($J$1="September",Y1271,IF($J$1="October",Y1272,IF($J$1="November",Y1273,IF($J$1="December",Y1274)))))))))))))</f>
        <v>0</v>
      </c>
      <c r="H1271" s="53"/>
      <c r="I1271" s="319" t="s">
        <v>69</v>
      </c>
      <c r="J1271" s="320"/>
      <c r="K1271" s="80">
        <f>K1269-K1270</f>
        <v>0</v>
      </c>
      <c r="L1271" s="81"/>
      <c r="M1271" s="53"/>
      <c r="N1271" s="96"/>
      <c r="O1271" s="97" t="s">
        <v>62</v>
      </c>
      <c r="P1271" s="97"/>
      <c r="Q1271" s="97"/>
      <c r="R1271" s="97">
        <v>0</v>
      </c>
      <c r="S1271" s="101"/>
      <c r="T1271" s="97" t="s">
        <v>62</v>
      </c>
      <c r="U1271" s="170" t="str">
        <f>IF($J$1="August","",Y1270)</f>
        <v/>
      </c>
      <c r="V1271" s="99"/>
      <c r="W1271" s="170" t="str">
        <f t="shared" si="236"/>
        <v/>
      </c>
      <c r="X1271" s="99"/>
      <c r="Y1271" s="170" t="str">
        <f t="shared" si="237"/>
        <v/>
      </c>
      <c r="Z1271" s="102"/>
    </row>
    <row r="1272" spans="1:26" s="51" customFormat="1" ht="21" customHeight="1" x14ac:dyDescent="0.25">
      <c r="A1272" s="52"/>
      <c r="B1272" s="53"/>
      <c r="C1272" s="53"/>
      <c r="D1272" s="53"/>
      <c r="E1272" s="53"/>
      <c r="F1272" s="53"/>
      <c r="G1272" s="53"/>
      <c r="H1272" s="53"/>
      <c r="I1272" s="53"/>
      <c r="J1272" s="53"/>
      <c r="K1272" s="184"/>
      <c r="L1272" s="69"/>
      <c r="M1272" s="53"/>
      <c r="N1272" s="96"/>
      <c r="O1272" s="97" t="s">
        <v>58</v>
      </c>
      <c r="P1272" s="97"/>
      <c r="Q1272" s="97"/>
      <c r="R1272" s="97">
        <v>0</v>
      </c>
      <c r="S1272" s="101"/>
      <c r="T1272" s="97" t="s">
        <v>58</v>
      </c>
      <c r="U1272" s="170" t="str">
        <f>IF($J$1="September","",Y1271)</f>
        <v/>
      </c>
      <c r="V1272" s="99"/>
      <c r="W1272" s="170" t="str">
        <f t="shared" si="236"/>
        <v/>
      </c>
      <c r="X1272" s="99"/>
      <c r="Y1272" s="170" t="str">
        <f t="shared" si="237"/>
        <v/>
      </c>
      <c r="Z1272" s="102"/>
    </row>
    <row r="1273" spans="1:26" s="51" customFormat="1" ht="21" customHeight="1" x14ac:dyDescent="0.25">
      <c r="A1273" s="52"/>
      <c r="B1273" s="308" t="s">
        <v>104</v>
      </c>
      <c r="C1273" s="308"/>
      <c r="D1273" s="308"/>
      <c r="E1273" s="308"/>
      <c r="F1273" s="308"/>
      <c r="G1273" s="308"/>
      <c r="H1273" s="308"/>
      <c r="I1273" s="308"/>
      <c r="J1273" s="308"/>
      <c r="K1273" s="308"/>
      <c r="L1273" s="69"/>
      <c r="M1273" s="53"/>
      <c r="N1273" s="96"/>
      <c r="O1273" s="97" t="s">
        <v>63</v>
      </c>
      <c r="P1273" s="97"/>
      <c r="Q1273" s="97"/>
      <c r="R1273" s="97">
        <v>0</v>
      </c>
      <c r="S1273" s="101"/>
      <c r="T1273" s="97" t="s">
        <v>63</v>
      </c>
      <c r="U1273" s="170" t="str">
        <f>IF($J$1="October","",Y1272)</f>
        <v/>
      </c>
      <c r="V1273" s="99"/>
      <c r="W1273" s="170" t="str">
        <f t="shared" si="236"/>
        <v/>
      </c>
      <c r="X1273" s="99"/>
      <c r="Y1273" s="170" t="str">
        <f t="shared" si="237"/>
        <v/>
      </c>
      <c r="Z1273" s="102"/>
    </row>
    <row r="1274" spans="1:26" s="51" customFormat="1" ht="21" customHeight="1" x14ac:dyDescent="0.25">
      <c r="A1274" s="52"/>
      <c r="B1274" s="308"/>
      <c r="C1274" s="308"/>
      <c r="D1274" s="308"/>
      <c r="E1274" s="308"/>
      <c r="F1274" s="308"/>
      <c r="G1274" s="308"/>
      <c r="H1274" s="308"/>
      <c r="I1274" s="308"/>
      <c r="J1274" s="308"/>
      <c r="K1274" s="308"/>
      <c r="L1274" s="69"/>
      <c r="M1274" s="53"/>
      <c r="N1274" s="96"/>
      <c r="O1274" s="97" t="s">
        <v>64</v>
      </c>
      <c r="P1274" s="97"/>
      <c r="Q1274" s="97"/>
      <c r="R1274" s="97">
        <v>0</v>
      </c>
      <c r="S1274" s="101"/>
      <c r="T1274" s="97" t="s">
        <v>64</v>
      </c>
      <c r="U1274" s="170" t="str">
        <f>IF($J$1="November","",Y1273)</f>
        <v/>
      </c>
      <c r="V1274" s="99"/>
      <c r="W1274" s="170" t="str">
        <f t="shared" si="236"/>
        <v/>
      </c>
      <c r="X1274" s="99"/>
      <c r="Y1274" s="170" t="str">
        <f t="shared" si="237"/>
        <v/>
      </c>
      <c r="Z1274" s="102"/>
    </row>
    <row r="1275" spans="1:26" s="51" customFormat="1" ht="21" customHeight="1" thickBot="1" x14ac:dyDescent="0.3">
      <c r="A1275" s="82"/>
      <c r="B1275" s="83"/>
      <c r="C1275" s="83"/>
      <c r="D1275" s="83"/>
      <c r="E1275" s="83"/>
      <c r="F1275" s="83"/>
      <c r="G1275" s="83"/>
      <c r="H1275" s="83"/>
      <c r="I1275" s="83"/>
      <c r="J1275" s="83"/>
      <c r="K1275" s="83"/>
      <c r="L1275" s="84"/>
      <c r="N1275" s="103"/>
      <c r="O1275" s="104"/>
      <c r="P1275" s="104"/>
      <c r="Q1275" s="104"/>
      <c r="R1275" s="104"/>
      <c r="S1275" s="104"/>
      <c r="T1275" s="104"/>
      <c r="U1275" s="104"/>
      <c r="V1275" s="104"/>
      <c r="W1275" s="104"/>
      <c r="X1275" s="104"/>
      <c r="Y1275" s="104"/>
      <c r="Z1275" s="105"/>
    </row>
    <row r="1276" spans="1:26" ht="15" thickBot="1" x14ac:dyDescent="0.35"/>
    <row r="1277" spans="1:26" s="51" customFormat="1" ht="21" customHeight="1" x14ac:dyDescent="0.25">
      <c r="A1277" s="321" t="s">
        <v>46</v>
      </c>
      <c r="B1277" s="322"/>
      <c r="C1277" s="322"/>
      <c r="D1277" s="322"/>
      <c r="E1277" s="322"/>
      <c r="F1277" s="322"/>
      <c r="G1277" s="322"/>
      <c r="H1277" s="322"/>
      <c r="I1277" s="322"/>
      <c r="J1277" s="322"/>
      <c r="K1277" s="322"/>
      <c r="L1277" s="323"/>
      <c r="M1277" s="189"/>
      <c r="N1277" s="89"/>
      <c r="O1277" s="309" t="s">
        <v>48</v>
      </c>
      <c r="P1277" s="310"/>
      <c r="Q1277" s="310"/>
      <c r="R1277" s="311"/>
      <c r="S1277" s="90"/>
      <c r="T1277" s="309" t="s">
        <v>49</v>
      </c>
      <c r="U1277" s="310"/>
      <c r="V1277" s="310"/>
      <c r="W1277" s="310"/>
      <c r="X1277" s="310"/>
      <c r="Y1277" s="311"/>
      <c r="Z1277" s="91"/>
    </row>
    <row r="1278" spans="1:26" s="51" customFormat="1" ht="21" customHeight="1" x14ac:dyDescent="0.25">
      <c r="A1278" s="52"/>
      <c r="B1278" s="53"/>
      <c r="C1278" s="312" t="s">
        <v>102</v>
      </c>
      <c r="D1278" s="312"/>
      <c r="E1278" s="312"/>
      <c r="F1278" s="312"/>
      <c r="G1278" s="54" t="str">
        <f>$J$1</f>
        <v>March</v>
      </c>
      <c r="H1278" s="313">
        <f>$K$1</f>
        <v>2020</v>
      </c>
      <c r="I1278" s="313"/>
      <c r="J1278" s="53"/>
      <c r="K1278" s="55"/>
      <c r="L1278" s="56"/>
      <c r="M1278" s="55"/>
      <c r="N1278" s="92"/>
      <c r="O1278" s="93" t="s">
        <v>59</v>
      </c>
      <c r="P1278" s="93" t="s">
        <v>6</v>
      </c>
      <c r="Q1278" s="93" t="s">
        <v>5</v>
      </c>
      <c r="R1278" s="93" t="s">
        <v>60</v>
      </c>
      <c r="S1278" s="94"/>
      <c r="T1278" s="93" t="s">
        <v>59</v>
      </c>
      <c r="U1278" s="93" t="s">
        <v>61</v>
      </c>
      <c r="V1278" s="93" t="s">
        <v>23</v>
      </c>
      <c r="W1278" s="93" t="s">
        <v>22</v>
      </c>
      <c r="X1278" s="93" t="s">
        <v>24</v>
      </c>
      <c r="Y1278" s="93" t="s">
        <v>65</v>
      </c>
      <c r="Z1278" s="95"/>
    </row>
    <row r="1279" spans="1:26" s="51" customFormat="1" ht="21" customHeight="1" x14ac:dyDescent="0.25">
      <c r="A1279" s="52"/>
      <c r="B1279" s="53"/>
      <c r="C1279" s="53"/>
      <c r="D1279" s="58"/>
      <c r="E1279" s="58"/>
      <c r="F1279" s="58"/>
      <c r="G1279" s="58"/>
      <c r="H1279" s="58"/>
      <c r="I1279" s="53"/>
      <c r="J1279" s="59" t="s">
        <v>1</v>
      </c>
      <c r="K1279" s="60">
        <v>23000</v>
      </c>
      <c r="L1279" s="61"/>
      <c r="M1279" s="53"/>
      <c r="N1279" s="96"/>
      <c r="O1279" s="97" t="s">
        <v>51</v>
      </c>
      <c r="P1279" s="97">
        <v>29</v>
      </c>
      <c r="Q1279" s="97">
        <v>2</v>
      </c>
      <c r="R1279" s="97">
        <f>15-Q1279</f>
        <v>13</v>
      </c>
      <c r="S1279" s="98"/>
      <c r="T1279" s="97" t="s">
        <v>51</v>
      </c>
      <c r="U1279" s="99">
        <v>5000</v>
      </c>
      <c r="V1279" s="99">
        <v>1000</v>
      </c>
      <c r="W1279" s="99">
        <f>V1279+U1279</f>
        <v>6000</v>
      </c>
      <c r="X1279" s="99">
        <v>2000</v>
      </c>
      <c r="Y1279" s="99">
        <f>W1279-X1279</f>
        <v>4000</v>
      </c>
      <c r="Z1279" s="95"/>
    </row>
    <row r="1280" spans="1:26" s="51" customFormat="1" ht="21" customHeight="1" x14ac:dyDescent="0.25">
      <c r="A1280" s="52"/>
      <c r="B1280" s="53" t="s">
        <v>0</v>
      </c>
      <c r="C1280" s="108" t="s">
        <v>126</v>
      </c>
      <c r="D1280" s="53"/>
      <c r="E1280" s="53"/>
      <c r="F1280" s="53"/>
      <c r="G1280" s="53"/>
      <c r="H1280" s="64"/>
      <c r="I1280" s="58"/>
      <c r="J1280" s="53"/>
      <c r="K1280" s="53"/>
      <c r="L1280" s="65"/>
      <c r="M1280" s="189"/>
      <c r="N1280" s="100"/>
      <c r="O1280" s="97" t="s">
        <v>77</v>
      </c>
      <c r="P1280" s="97">
        <v>28</v>
      </c>
      <c r="Q1280" s="97">
        <v>1</v>
      </c>
      <c r="R1280" s="97">
        <f>R1279-Q1280</f>
        <v>12</v>
      </c>
      <c r="S1280" s="101"/>
      <c r="T1280" s="97" t="s">
        <v>77</v>
      </c>
      <c r="U1280" s="170">
        <f>IF($J$1="January","",Y1279)</f>
        <v>4000</v>
      </c>
      <c r="V1280" s="99"/>
      <c r="W1280" s="170">
        <f>IF(U1280="","",U1280+V1280)</f>
        <v>4000</v>
      </c>
      <c r="X1280" s="99">
        <v>2000</v>
      </c>
      <c r="Y1280" s="170">
        <f>IF(W1280="","",W1280-X1280)</f>
        <v>2000</v>
      </c>
      <c r="Z1280" s="102"/>
    </row>
    <row r="1281" spans="1:26" s="51" customFormat="1" ht="21" customHeight="1" x14ac:dyDescent="0.25">
      <c r="A1281" s="52"/>
      <c r="B1281" s="67" t="s">
        <v>47</v>
      </c>
      <c r="C1281" s="108"/>
      <c r="D1281" s="53"/>
      <c r="E1281" s="53"/>
      <c r="F1281" s="314" t="s">
        <v>49</v>
      </c>
      <c r="G1281" s="314"/>
      <c r="H1281" s="53"/>
      <c r="I1281" s="314" t="s">
        <v>50</v>
      </c>
      <c r="J1281" s="314"/>
      <c r="K1281" s="314"/>
      <c r="L1281" s="69"/>
      <c r="M1281" s="53"/>
      <c r="N1281" s="96"/>
      <c r="O1281" s="97" t="s">
        <v>52</v>
      </c>
      <c r="P1281" s="97"/>
      <c r="Q1281" s="97"/>
      <c r="R1281" s="97">
        <v>0</v>
      </c>
      <c r="S1281" s="101"/>
      <c r="T1281" s="97" t="s">
        <v>52</v>
      </c>
      <c r="U1281" s="170">
        <f>IF($J$1="February","",Y1280)</f>
        <v>2000</v>
      </c>
      <c r="V1281" s="99"/>
      <c r="W1281" s="170">
        <f t="shared" ref="W1281:W1290" si="238">IF(U1281="","",U1281+V1281)</f>
        <v>2000</v>
      </c>
      <c r="X1281" s="99"/>
      <c r="Y1281" s="170">
        <f t="shared" ref="Y1281:Y1290" si="239">IF(W1281="","",W1281-X1281)</f>
        <v>2000</v>
      </c>
      <c r="Z1281" s="102"/>
    </row>
    <row r="1282" spans="1:26" s="51" customFormat="1" ht="21" customHeight="1" x14ac:dyDescent="0.25">
      <c r="A1282" s="52"/>
      <c r="B1282" s="53"/>
      <c r="C1282" s="53"/>
      <c r="D1282" s="53"/>
      <c r="E1282" s="53"/>
      <c r="F1282" s="53"/>
      <c r="G1282" s="53"/>
      <c r="H1282" s="70"/>
      <c r="L1282" s="57"/>
      <c r="M1282" s="53"/>
      <c r="N1282" s="96"/>
      <c r="O1282" s="97" t="s">
        <v>53</v>
      </c>
      <c r="P1282" s="97"/>
      <c r="Q1282" s="97"/>
      <c r="R1282" s="97">
        <v>0</v>
      </c>
      <c r="S1282" s="101"/>
      <c r="T1282" s="97" t="s">
        <v>53</v>
      </c>
      <c r="U1282" s="170" t="str">
        <f>IF($J$1="March","",Y1281)</f>
        <v/>
      </c>
      <c r="V1282" s="99"/>
      <c r="W1282" s="170" t="str">
        <f t="shared" si="238"/>
        <v/>
      </c>
      <c r="X1282" s="99"/>
      <c r="Y1282" s="170" t="str">
        <f t="shared" si="239"/>
        <v/>
      </c>
      <c r="Z1282" s="102"/>
    </row>
    <row r="1283" spans="1:26" s="51" customFormat="1" ht="21" customHeight="1" x14ac:dyDescent="0.25">
      <c r="A1283" s="52"/>
      <c r="B1283" s="315" t="s">
        <v>48</v>
      </c>
      <c r="C1283" s="316"/>
      <c r="D1283" s="53"/>
      <c r="E1283" s="53"/>
      <c r="F1283" s="71" t="s">
        <v>70</v>
      </c>
      <c r="G1283" s="66">
        <f>IF($J$1="January",U1279,IF($J$1="February",U1280,IF($J$1="March",U1281,IF($J$1="April",U1282,IF($J$1="May",U1283,IF($J$1="June",U1284,IF($J$1="July",U1285,IF($J$1="August",U1286,IF($J$1="August",U1286,IF($J$1="September",U1287,IF($J$1="October",U1288,IF($J$1="November",U1289,IF($J$1="December",U1290)))))))))))))</f>
        <v>2000</v>
      </c>
      <c r="H1283" s="70"/>
      <c r="I1283" s="72">
        <f>IF(C1287&gt;0,$K$2,C1285)</f>
        <v>0</v>
      </c>
      <c r="J1283" s="73" t="s">
        <v>67</v>
      </c>
      <c r="K1283" s="74">
        <f>K1279/$K$2*I1283</f>
        <v>0</v>
      </c>
      <c r="L1283" s="75"/>
      <c r="M1283" s="53"/>
      <c r="N1283" s="96"/>
      <c r="O1283" s="97" t="s">
        <v>54</v>
      </c>
      <c r="P1283" s="97"/>
      <c r="Q1283" s="97"/>
      <c r="R1283" s="97">
        <v>0</v>
      </c>
      <c r="S1283" s="101"/>
      <c r="T1283" s="97" t="s">
        <v>54</v>
      </c>
      <c r="U1283" s="170" t="str">
        <f>IF($J$1="April","",Y1282)</f>
        <v/>
      </c>
      <c r="V1283" s="99"/>
      <c r="W1283" s="170" t="str">
        <f t="shared" si="238"/>
        <v/>
      </c>
      <c r="X1283" s="99"/>
      <c r="Y1283" s="170" t="str">
        <f t="shared" si="239"/>
        <v/>
      </c>
      <c r="Z1283" s="102"/>
    </row>
    <row r="1284" spans="1:26" s="51" customFormat="1" ht="21" customHeight="1" x14ac:dyDescent="0.25">
      <c r="A1284" s="52"/>
      <c r="B1284" s="62"/>
      <c r="C1284" s="62"/>
      <c r="D1284" s="53"/>
      <c r="E1284" s="53"/>
      <c r="F1284" s="71" t="s">
        <v>23</v>
      </c>
      <c r="G1284" s="66">
        <f>IF($J$1="January",V1279,IF($J$1="February",V1280,IF($J$1="March",V1281,IF($J$1="April",V1282,IF($J$1="May",V1283,IF($J$1="June",V1284,IF($J$1="July",V1285,IF($J$1="August",V1286,IF($J$1="August",V1286,IF($J$1="September",V1287,IF($J$1="October",V1288,IF($J$1="November",V1289,IF($J$1="December",V1290)))))))))))))</f>
        <v>0</v>
      </c>
      <c r="H1284" s="70"/>
      <c r="I1284" s="249">
        <v>10.5</v>
      </c>
      <c r="J1284" s="73" t="s">
        <v>68</v>
      </c>
      <c r="K1284" s="76">
        <f>K1279/$K$2/8*I1284</f>
        <v>973.79032258064512</v>
      </c>
      <c r="L1284" s="77"/>
      <c r="M1284" s="53"/>
      <c r="N1284" s="96"/>
      <c r="O1284" s="97" t="s">
        <v>55</v>
      </c>
      <c r="P1284" s="97"/>
      <c r="Q1284" s="97"/>
      <c r="R1284" s="97"/>
      <c r="S1284" s="101"/>
      <c r="T1284" s="97" t="s">
        <v>55</v>
      </c>
      <c r="U1284" s="170" t="str">
        <f>IF($J$1="May","",Y1283)</f>
        <v/>
      </c>
      <c r="V1284" s="99"/>
      <c r="W1284" s="170" t="str">
        <f t="shared" si="238"/>
        <v/>
      </c>
      <c r="X1284" s="99"/>
      <c r="Y1284" s="170" t="str">
        <f t="shared" si="239"/>
        <v/>
      </c>
      <c r="Z1284" s="102"/>
    </row>
    <row r="1285" spans="1:26" s="51" customFormat="1" ht="21" customHeight="1" x14ac:dyDescent="0.25">
      <c r="A1285" s="52"/>
      <c r="B1285" s="71" t="s">
        <v>6</v>
      </c>
      <c r="C1285" s="62">
        <f>IF($J$1="January",P1279,IF($J$1="February",P1280,IF($J$1="March",P1281,IF($J$1="April",P1282,IF($J$1="May",P1283,IF($J$1="June",P1284,IF($J$1="July",P1285,IF($J$1="August",P1286,IF($J$1="August",P1286,IF($J$1="September",P1287,IF($J$1="October",P1288,IF($J$1="November",P1289,IF($J$1="December",P1290)))))))))))))</f>
        <v>0</v>
      </c>
      <c r="D1285" s="53"/>
      <c r="E1285" s="53"/>
      <c r="F1285" s="71" t="s">
        <v>71</v>
      </c>
      <c r="G1285" s="66">
        <f>IF($J$1="January",W1279,IF($J$1="February",W1280,IF($J$1="March",W1281,IF($J$1="April",W1282,IF($J$1="May",W1283,IF($J$1="June",W1284,IF($J$1="July",W1285,IF($J$1="August",W1286,IF($J$1="August",W1286,IF($J$1="September",W1287,IF($J$1="October",W1288,IF($J$1="November",W1289,IF($J$1="December",W1290)))))))))))))</f>
        <v>2000</v>
      </c>
      <c r="H1285" s="70"/>
      <c r="I1285" s="317" t="s">
        <v>75</v>
      </c>
      <c r="J1285" s="318"/>
      <c r="K1285" s="76">
        <f>K1283+K1284</f>
        <v>973.79032258064512</v>
      </c>
      <c r="L1285" s="77"/>
      <c r="M1285" s="53"/>
      <c r="N1285" s="96"/>
      <c r="O1285" s="97" t="s">
        <v>56</v>
      </c>
      <c r="P1285" s="97"/>
      <c r="Q1285" s="97"/>
      <c r="R1285" s="97">
        <f>R1284-Q1285</f>
        <v>0</v>
      </c>
      <c r="S1285" s="101"/>
      <c r="T1285" s="97" t="s">
        <v>56</v>
      </c>
      <c r="U1285" s="170" t="str">
        <f>IF($J$1="June","",Y1284)</f>
        <v/>
      </c>
      <c r="V1285" s="99"/>
      <c r="W1285" s="170" t="str">
        <f t="shared" si="238"/>
        <v/>
      </c>
      <c r="X1285" s="99"/>
      <c r="Y1285" s="170" t="str">
        <f t="shared" si="239"/>
        <v/>
      </c>
      <c r="Z1285" s="102"/>
    </row>
    <row r="1286" spans="1:26" s="51" customFormat="1" ht="21" customHeight="1" x14ac:dyDescent="0.25">
      <c r="A1286" s="52"/>
      <c r="B1286" s="71" t="s">
        <v>5</v>
      </c>
      <c r="C1286" s="62">
        <f>IF($J$1="January",Q1279,IF($J$1="February",Q1280,IF($J$1="March",Q1281,IF($J$1="April",Q1282,IF($J$1="May",Q1283,IF($J$1="June",Q1284,IF($J$1="July",Q1285,IF($J$1="August",Q1286,IF($J$1="August",Q1286,IF($J$1="September",Q1287,IF($J$1="October",Q1288,IF($J$1="November",Q1289,IF($J$1="December",Q1290)))))))))))))</f>
        <v>0</v>
      </c>
      <c r="D1286" s="53"/>
      <c r="E1286" s="53"/>
      <c r="F1286" s="71" t="s">
        <v>24</v>
      </c>
      <c r="G1286" s="66">
        <f>IF($J$1="January",X1279,IF($J$1="February",X1280,IF($J$1="March",X1281,IF($J$1="April",X1282,IF($J$1="May",X1283,IF($J$1="June",X1284,IF($J$1="July",X1285,IF($J$1="August",X1286,IF($J$1="August",X1286,IF($J$1="September",X1287,IF($J$1="October",X1288,IF($J$1="November",X1289,IF($J$1="December",X1290)))))))))))))</f>
        <v>0</v>
      </c>
      <c r="H1286" s="70"/>
      <c r="I1286" s="317" t="s">
        <v>76</v>
      </c>
      <c r="J1286" s="318"/>
      <c r="K1286" s="66">
        <f>G1286</f>
        <v>0</v>
      </c>
      <c r="L1286" s="78"/>
      <c r="M1286" s="53"/>
      <c r="N1286" s="96"/>
      <c r="O1286" s="97" t="s">
        <v>57</v>
      </c>
      <c r="P1286" s="97"/>
      <c r="Q1286" s="97"/>
      <c r="R1286" s="97">
        <f>R1285-Q1286</f>
        <v>0</v>
      </c>
      <c r="S1286" s="101"/>
      <c r="T1286" s="97" t="s">
        <v>57</v>
      </c>
      <c r="U1286" s="170" t="str">
        <f>IF($J$1="July","",Y1285)</f>
        <v/>
      </c>
      <c r="V1286" s="99"/>
      <c r="W1286" s="170" t="str">
        <f t="shared" si="238"/>
        <v/>
      </c>
      <c r="X1286" s="99"/>
      <c r="Y1286" s="170" t="str">
        <f t="shared" si="239"/>
        <v/>
      </c>
      <c r="Z1286" s="102"/>
    </row>
    <row r="1287" spans="1:26" s="51" customFormat="1" ht="21" customHeight="1" x14ac:dyDescent="0.25">
      <c r="A1287" s="52"/>
      <c r="B1287" s="79" t="s">
        <v>74</v>
      </c>
      <c r="C1287" s="62">
        <f>IF($J$1="January",R1279,IF($J$1="February",R1280,IF($J$1="March",R1281,IF($J$1="April",R1282,IF($J$1="May",R1283,IF($J$1="June",R1284,IF($J$1="July",R1285,IF($J$1="August",R1286,IF($J$1="August",R1286,IF($J$1="September",R1287,IF($J$1="October",R1288,IF($J$1="November",R1289,IF($J$1="December",R1290)))))))))))))</f>
        <v>0</v>
      </c>
      <c r="D1287" s="53"/>
      <c r="E1287" s="53"/>
      <c r="F1287" s="71" t="s">
        <v>73</v>
      </c>
      <c r="G1287" s="66">
        <f>IF($J$1="January",Y1279,IF($J$1="February",Y1280,IF($J$1="March",Y1281,IF($J$1="April",Y1282,IF($J$1="May",Y1283,IF($J$1="June",Y1284,IF($J$1="July",Y1285,IF($J$1="August",Y1286,IF($J$1="August",Y1286,IF($J$1="September",Y1287,IF($J$1="October",Y1288,IF($J$1="November",Y1289,IF($J$1="December",Y1290)))))))))))))</f>
        <v>2000</v>
      </c>
      <c r="H1287" s="53"/>
      <c r="I1287" s="319" t="s">
        <v>69</v>
      </c>
      <c r="J1287" s="320"/>
      <c r="K1287" s="80">
        <f>K1285-K1286</f>
        <v>973.79032258064512</v>
      </c>
      <c r="L1287" s="81"/>
      <c r="M1287" s="53"/>
      <c r="N1287" s="96"/>
      <c r="O1287" s="97" t="s">
        <v>62</v>
      </c>
      <c r="P1287" s="97"/>
      <c r="Q1287" s="97"/>
      <c r="R1287" s="97">
        <v>0</v>
      </c>
      <c r="S1287" s="101"/>
      <c r="T1287" s="97" t="s">
        <v>62</v>
      </c>
      <c r="U1287" s="170" t="str">
        <f>IF($J$1="August","",Y1286)</f>
        <v/>
      </c>
      <c r="V1287" s="99"/>
      <c r="W1287" s="170" t="str">
        <f t="shared" si="238"/>
        <v/>
      </c>
      <c r="X1287" s="99"/>
      <c r="Y1287" s="170" t="str">
        <f t="shared" si="239"/>
        <v/>
      </c>
      <c r="Z1287" s="102"/>
    </row>
    <row r="1288" spans="1:26" s="51" customFormat="1" ht="21" customHeight="1" x14ac:dyDescent="0.25">
      <c r="A1288" s="52"/>
      <c r="B1288" s="53"/>
      <c r="C1288" s="53"/>
      <c r="D1288" s="53"/>
      <c r="E1288" s="53"/>
      <c r="F1288" s="53"/>
      <c r="G1288" s="53"/>
      <c r="H1288" s="53"/>
      <c r="I1288" s="53"/>
      <c r="J1288" s="53"/>
      <c r="K1288" s="53"/>
      <c r="L1288" s="69"/>
      <c r="M1288" s="53"/>
      <c r="N1288" s="96"/>
      <c r="O1288" s="97" t="s">
        <v>58</v>
      </c>
      <c r="P1288" s="97"/>
      <c r="Q1288" s="97"/>
      <c r="R1288" s="97">
        <v>0</v>
      </c>
      <c r="S1288" s="101"/>
      <c r="T1288" s="97" t="s">
        <v>58</v>
      </c>
      <c r="U1288" s="170" t="str">
        <f>IF($J$1="September","",Y1287)</f>
        <v/>
      </c>
      <c r="V1288" s="99"/>
      <c r="W1288" s="170" t="str">
        <f t="shared" si="238"/>
        <v/>
      </c>
      <c r="X1288" s="99"/>
      <c r="Y1288" s="170" t="str">
        <f t="shared" si="239"/>
        <v/>
      </c>
      <c r="Z1288" s="102"/>
    </row>
    <row r="1289" spans="1:26" s="51" customFormat="1" ht="21" customHeight="1" x14ac:dyDescent="0.25">
      <c r="A1289" s="52"/>
      <c r="B1289" s="308" t="s">
        <v>104</v>
      </c>
      <c r="C1289" s="308"/>
      <c r="D1289" s="308"/>
      <c r="E1289" s="308"/>
      <c r="F1289" s="308"/>
      <c r="G1289" s="308"/>
      <c r="H1289" s="308"/>
      <c r="I1289" s="308"/>
      <c r="J1289" s="308"/>
      <c r="K1289" s="308"/>
      <c r="L1289" s="69"/>
      <c r="M1289" s="53"/>
      <c r="N1289" s="96"/>
      <c r="O1289" s="97" t="s">
        <v>63</v>
      </c>
      <c r="P1289" s="97"/>
      <c r="Q1289" s="97"/>
      <c r="R1289" s="97">
        <v>0</v>
      </c>
      <c r="S1289" s="101"/>
      <c r="T1289" s="97" t="s">
        <v>63</v>
      </c>
      <c r="U1289" s="170" t="str">
        <f>IF($J$1="October","",Y1288)</f>
        <v/>
      </c>
      <c r="V1289" s="99"/>
      <c r="W1289" s="170" t="str">
        <f t="shared" si="238"/>
        <v/>
      </c>
      <c r="X1289" s="99"/>
      <c r="Y1289" s="170" t="str">
        <f t="shared" si="239"/>
        <v/>
      </c>
      <c r="Z1289" s="102"/>
    </row>
    <row r="1290" spans="1:26" s="51" customFormat="1" ht="21" customHeight="1" x14ac:dyDescent="0.25">
      <c r="A1290" s="52"/>
      <c r="B1290" s="308"/>
      <c r="C1290" s="308"/>
      <c r="D1290" s="308"/>
      <c r="E1290" s="308"/>
      <c r="F1290" s="308"/>
      <c r="G1290" s="308"/>
      <c r="H1290" s="308"/>
      <c r="I1290" s="308"/>
      <c r="J1290" s="308"/>
      <c r="K1290" s="308"/>
      <c r="L1290" s="69"/>
      <c r="M1290" s="53"/>
      <c r="N1290" s="96"/>
      <c r="O1290" s="97" t="s">
        <v>64</v>
      </c>
      <c r="P1290" s="97"/>
      <c r="Q1290" s="97"/>
      <c r="R1290" s="97">
        <v>0</v>
      </c>
      <c r="S1290" s="101"/>
      <c r="T1290" s="97" t="s">
        <v>64</v>
      </c>
      <c r="U1290" s="170" t="str">
        <f>IF($J$1="November","",Y1289)</f>
        <v/>
      </c>
      <c r="V1290" s="99"/>
      <c r="W1290" s="170" t="str">
        <f t="shared" si="238"/>
        <v/>
      </c>
      <c r="X1290" s="99"/>
      <c r="Y1290" s="170" t="str">
        <f t="shared" si="239"/>
        <v/>
      </c>
      <c r="Z1290" s="102"/>
    </row>
    <row r="1291" spans="1:26" s="51" customFormat="1" ht="21" customHeight="1" thickBot="1" x14ac:dyDescent="0.3">
      <c r="A1291" s="82"/>
      <c r="B1291" s="83"/>
      <c r="C1291" s="83"/>
      <c r="D1291" s="83"/>
      <c r="E1291" s="83"/>
      <c r="F1291" s="83"/>
      <c r="G1291" s="83"/>
      <c r="H1291" s="83"/>
      <c r="I1291" s="83"/>
      <c r="J1291" s="83"/>
      <c r="K1291" s="83"/>
      <c r="L1291" s="84"/>
      <c r="N1291" s="103"/>
      <c r="O1291" s="104"/>
      <c r="P1291" s="104"/>
      <c r="Q1291" s="104"/>
      <c r="R1291" s="104"/>
      <c r="S1291" s="104"/>
      <c r="T1291" s="104"/>
      <c r="U1291" s="104"/>
      <c r="V1291" s="104"/>
      <c r="W1291" s="104"/>
      <c r="X1291" s="104"/>
      <c r="Y1291" s="104"/>
      <c r="Z1291" s="105"/>
    </row>
    <row r="1292" spans="1:26" ht="15" thickBot="1" x14ac:dyDescent="0.35"/>
    <row r="1293" spans="1:26" s="51" customFormat="1" ht="21" customHeight="1" x14ac:dyDescent="0.25">
      <c r="A1293" s="321" t="s">
        <v>46</v>
      </c>
      <c r="B1293" s="322"/>
      <c r="C1293" s="322"/>
      <c r="D1293" s="322"/>
      <c r="E1293" s="322"/>
      <c r="F1293" s="322"/>
      <c r="G1293" s="322"/>
      <c r="H1293" s="322"/>
      <c r="I1293" s="322"/>
      <c r="J1293" s="322"/>
      <c r="K1293" s="322"/>
      <c r="L1293" s="323"/>
      <c r="M1293" s="190"/>
      <c r="N1293" s="89"/>
      <c r="O1293" s="309" t="s">
        <v>48</v>
      </c>
      <c r="P1293" s="310"/>
      <c r="Q1293" s="310"/>
      <c r="R1293" s="311"/>
      <c r="S1293" s="90"/>
      <c r="T1293" s="309" t="s">
        <v>49</v>
      </c>
      <c r="U1293" s="310"/>
      <c r="V1293" s="310"/>
      <c r="W1293" s="310"/>
      <c r="X1293" s="310"/>
      <c r="Y1293" s="311"/>
      <c r="Z1293" s="91"/>
    </row>
    <row r="1294" spans="1:26" s="51" customFormat="1" ht="21" customHeight="1" x14ac:dyDescent="0.25">
      <c r="A1294" s="52"/>
      <c r="B1294" s="53"/>
      <c r="C1294" s="312" t="s">
        <v>102</v>
      </c>
      <c r="D1294" s="312"/>
      <c r="E1294" s="312"/>
      <c r="F1294" s="312"/>
      <c r="G1294" s="54" t="str">
        <f>$J$1</f>
        <v>March</v>
      </c>
      <c r="H1294" s="313">
        <f>$K$1</f>
        <v>2020</v>
      </c>
      <c r="I1294" s="313"/>
      <c r="J1294" s="53"/>
      <c r="K1294" s="55"/>
      <c r="L1294" s="56"/>
      <c r="M1294" s="55"/>
      <c r="N1294" s="92"/>
      <c r="O1294" s="93" t="s">
        <v>59</v>
      </c>
      <c r="P1294" s="93" t="s">
        <v>6</v>
      </c>
      <c r="Q1294" s="93" t="s">
        <v>5</v>
      </c>
      <c r="R1294" s="93" t="s">
        <v>60</v>
      </c>
      <c r="S1294" s="94"/>
      <c r="T1294" s="93" t="s">
        <v>59</v>
      </c>
      <c r="U1294" s="93" t="s">
        <v>61</v>
      </c>
      <c r="V1294" s="93" t="s">
        <v>23</v>
      </c>
      <c r="W1294" s="93" t="s">
        <v>22</v>
      </c>
      <c r="X1294" s="93" t="s">
        <v>24</v>
      </c>
      <c r="Y1294" s="93" t="s">
        <v>65</v>
      </c>
      <c r="Z1294" s="95"/>
    </row>
    <row r="1295" spans="1:26" s="51" customFormat="1" ht="21" customHeight="1" x14ac:dyDescent="0.25">
      <c r="A1295" s="52"/>
      <c r="B1295" s="53"/>
      <c r="C1295" s="53"/>
      <c r="D1295" s="58"/>
      <c r="E1295" s="58"/>
      <c r="F1295" s="58"/>
      <c r="G1295" s="58"/>
      <c r="H1295" s="58"/>
      <c r="I1295" s="53"/>
      <c r="J1295" s="59" t="s">
        <v>1</v>
      </c>
      <c r="K1295" s="60">
        <v>18000</v>
      </c>
      <c r="L1295" s="61"/>
      <c r="M1295" s="53"/>
      <c r="N1295" s="96"/>
      <c r="O1295" s="97" t="s">
        <v>51</v>
      </c>
      <c r="P1295" s="97">
        <v>31</v>
      </c>
      <c r="Q1295" s="97">
        <v>0</v>
      </c>
      <c r="R1295" s="97">
        <v>0</v>
      </c>
      <c r="S1295" s="98"/>
      <c r="T1295" s="97" t="s">
        <v>51</v>
      </c>
      <c r="U1295" s="99"/>
      <c r="V1295" s="99"/>
      <c r="W1295" s="99">
        <f>V1295+U1295</f>
        <v>0</v>
      </c>
      <c r="X1295" s="99"/>
      <c r="Y1295" s="99">
        <f>W1295-X1295</f>
        <v>0</v>
      </c>
      <c r="Z1295" s="95"/>
    </row>
    <row r="1296" spans="1:26" s="51" customFormat="1" ht="21" customHeight="1" x14ac:dyDescent="0.25">
      <c r="A1296" s="52"/>
      <c r="B1296" s="53" t="s">
        <v>0</v>
      </c>
      <c r="C1296" s="108" t="s">
        <v>151</v>
      </c>
      <c r="D1296" s="53"/>
      <c r="E1296" s="53"/>
      <c r="F1296" s="53"/>
      <c r="G1296" s="53"/>
      <c r="H1296" s="64"/>
      <c r="I1296" s="58"/>
      <c r="J1296" s="53"/>
      <c r="K1296" s="53"/>
      <c r="L1296" s="65"/>
      <c r="M1296" s="190"/>
      <c r="N1296" s="100"/>
      <c r="O1296" s="97" t="s">
        <v>77</v>
      </c>
      <c r="P1296" s="97">
        <v>29</v>
      </c>
      <c r="Q1296" s="97">
        <v>0</v>
      </c>
      <c r="R1296" s="97">
        <v>0</v>
      </c>
      <c r="S1296" s="101"/>
      <c r="T1296" s="97" t="s">
        <v>77</v>
      </c>
      <c r="U1296" s="170">
        <f>IF($J$1="January","",Y1295)</f>
        <v>0</v>
      </c>
      <c r="V1296" s="99"/>
      <c r="W1296" s="170">
        <f>IF(U1296="","",U1296+V1296)</f>
        <v>0</v>
      </c>
      <c r="X1296" s="99"/>
      <c r="Y1296" s="170">
        <f>IF(W1296="","",W1296-X1296)</f>
        <v>0</v>
      </c>
      <c r="Z1296" s="102"/>
    </row>
    <row r="1297" spans="1:26" s="51" customFormat="1" ht="21" customHeight="1" x14ac:dyDescent="0.25">
      <c r="A1297" s="52"/>
      <c r="B1297" s="67" t="s">
        <v>47</v>
      </c>
      <c r="C1297" s="108"/>
      <c r="D1297" s="53"/>
      <c r="E1297" s="53"/>
      <c r="F1297" s="314" t="s">
        <v>49</v>
      </c>
      <c r="G1297" s="314"/>
      <c r="H1297" s="53"/>
      <c r="I1297" s="314" t="s">
        <v>50</v>
      </c>
      <c r="J1297" s="314"/>
      <c r="K1297" s="314"/>
      <c r="L1297" s="69"/>
      <c r="M1297" s="53"/>
      <c r="N1297" s="96"/>
      <c r="O1297" s="97" t="s">
        <v>52</v>
      </c>
      <c r="P1297" s="97"/>
      <c r="Q1297" s="97"/>
      <c r="R1297" s="97" t="str">
        <f>IF(Q1297="","",R1296-Q1297)</f>
        <v/>
      </c>
      <c r="S1297" s="101"/>
      <c r="T1297" s="97" t="s">
        <v>52</v>
      </c>
      <c r="U1297" s="170">
        <f>IF($J$1="February","",Y1296)</f>
        <v>0</v>
      </c>
      <c r="V1297" s="99"/>
      <c r="W1297" s="170">
        <f t="shared" ref="W1297:W1306" si="240">IF(U1297="","",U1297+V1297)</f>
        <v>0</v>
      </c>
      <c r="X1297" s="99"/>
      <c r="Y1297" s="170">
        <f t="shared" ref="Y1297:Y1306" si="241">IF(W1297="","",W1297-X1297)</f>
        <v>0</v>
      </c>
      <c r="Z1297" s="102"/>
    </row>
    <row r="1298" spans="1:26" s="51" customFormat="1" ht="21" customHeight="1" x14ac:dyDescent="0.25">
      <c r="A1298" s="52"/>
      <c r="B1298" s="53"/>
      <c r="C1298" s="53"/>
      <c r="D1298" s="53"/>
      <c r="E1298" s="53"/>
      <c r="F1298" s="53"/>
      <c r="G1298" s="53"/>
      <c r="H1298" s="70"/>
      <c r="L1298" s="57"/>
      <c r="M1298" s="53"/>
      <c r="N1298" s="96"/>
      <c r="O1298" s="97" t="s">
        <v>53</v>
      </c>
      <c r="P1298" s="97"/>
      <c r="Q1298" s="97"/>
      <c r="R1298" s="97" t="str">
        <f>IF(Q1298="","",R1297-Q1298)</f>
        <v/>
      </c>
      <c r="S1298" s="101"/>
      <c r="T1298" s="97" t="s">
        <v>53</v>
      </c>
      <c r="U1298" s="170" t="str">
        <f>IF($J$1="March","",Y1297)</f>
        <v/>
      </c>
      <c r="V1298" s="99"/>
      <c r="W1298" s="170" t="str">
        <f t="shared" si="240"/>
        <v/>
      </c>
      <c r="X1298" s="99"/>
      <c r="Y1298" s="170" t="str">
        <f t="shared" si="241"/>
        <v/>
      </c>
      <c r="Z1298" s="102"/>
    </row>
    <row r="1299" spans="1:26" s="51" customFormat="1" ht="21" customHeight="1" x14ac:dyDescent="0.25">
      <c r="A1299" s="52"/>
      <c r="B1299" s="315" t="s">
        <v>48</v>
      </c>
      <c r="C1299" s="316"/>
      <c r="D1299" s="53"/>
      <c r="E1299" s="53"/>
      <c r="F1299" s="71" t="s">
        <v>70</v>
      </c>
      <c r="G1299" s="66">
        <f>IF($J$1="January",U1295,IF($J$1="February",U1296,IF($J$1="March",U1297,IF($J$1="April",U1298,IF($J$1="May",U1299,IF($J$1="June",U1300,IF($J$1="July",U1301,IF($J$1="August",U1302,IF($J$1="August",U1302,IF($J$1="September",U1303,IF($J$1="October",U1304,IF($J$1="November",U1305,IF($J$1="December",U1306)))))))))))))</f>
        <v>0</v>
      </c>
      <c r="H1299" s="70"/>
      <c r="I1299" s="72">
        <f>IF(C1303&gt;0,$K$2,C1301)</f>
        <v>31</v>
      </c>
      <c r="J1299" s="73" t="s">
        <v>67</v>
      </c>
      <c r="K1299" s="74">
        <f>K1295/$K$2*I1299</f>
        <v>18000</v>
      </c>
      <c r="L1299" s="75"/>
      <c r="M1299" s="53"/>
      <c r="N1299" s="96"/>
      <c r="O1299" s="97" t="s">
        <v>54</v>
      </c>
      <c r="P1299" s="97"/>
      <c r="Q1299" s="97"/>
      <c r="R1299" s="97">
        <v>0</v>
      </c>
      <c r="S1299" s="101"/>
      <c r="T1299" s="97" t="s">
        <v>54</v>
      </c>
      <c r="U1299" s="170" t="str">
        <f>IF($J$1="April","",Y1298)</f>
        <v/>
      </c>
      <c r="V1299" s="99"/>
      <c r="W1299" s="170" t="str">
        <f t="shared" si="240"/>
        <v/>
      </c>
      <c r="X1299" s="99"/>
      <c r="Y1299" s="170" t="str">
        <f t="shared" si="241"/>
        <v/>
      </c>
      <c r="Z1299" s="102"/>
    </row>
    <row r="1300" spans="1:26" s="51" customFormat="1" ht="21" customHeight="1" x14ac:dyDescent="0.25">
      <c r="A1300" s="52"/>
      <c r="B1300" s="62"/>
      <c r="C1300" s="62"/>
      <c r="D1300" s="53"/>
      <c r="E1300" s="53"/>
      <c r="F1300" s="71" t="s">
        <v>23</v>
      </c>
      <c r="G1300" s="66">
        <f>IF($J$1="January",V1295,IF($J$1="February",V1296,IF($J$1="March",V1297,IF($J$1="April",V1298,IF($J$1="May",V1299,IF($J$1="June",V1300,IF($J$1="July",V1301,IF($J$1="August",V1302,IF($J$1="August",V1302,IF($J$1="September",V1303,IF($J$1="October",V1304,IF($J$1="November",V1305,IF($J$1="December",V1306)))))))))))))</f>
        <v>0</v>
      </c>
      <c r="H1300" s="70"/>
      <c r="I1300" s="115"/>
      <c r="J1300" s="73" t="s">
        <v>68</v>
      </c>
      <c r="K1300" s="76">
        <f>K1295/$K$2/8*I1300</f>
        <v>0</v>
      </c>
      <c r="L1300" s="77"/>
      <c r="M1300" s="53"/>
      <c r="N1300" s="96"/>
      <c r="O1300" s="97" t="s">
        <v>55</v>
      </c>
      <c r="P1300" s="97"/>
      <c r="Q1300" s="97"/>
      <c r="R1300" s="97">
        <v>0</v>
      </c>
      <c r="S1300" s="101"/>
      <c r="T1300" s="97" t="s">
        <v>55</v>
      </c>
      <c r="U1300" s="170" t="str">
        <f>IF($J$1="May","",Y1299)</f>
        <v/>
      </c>
      <c r="V1300" s="99"/>
      <c r="W1300" s="170" t="str">
        <f t="shared" si="240"/>
        <v/>
      </c>
      <c r="X1300" s="99"/>
      <c r="Y1300" s="170" t="str">
        <f t="shared" si="241"/>
        <v/>
      </c>
      <c r="Z1300" s="102"/>
    </row>
    <row r="1301" spans="1:26" s="51" customFormat="1" ht="21" customHeight="1" x14ac:dyDescent="0.25">
      <c r="A1301" s="52"/>
      <c r="B1301" s="71" t="s">
        <v>6</v>
      </c>
      <c r="C1301" s="62">
        <f>IF($J$1="January",P1295,IF($J$1="February",P1296,IF($J$1="March",P1297,IF($J$1="April",P1298,IF($J$1="May",P1299,IF($J$1="June",P1300,IF($J$1="July",P1301,IF($J$1="August",P1302,IF($J$1="August",P1302,IF($J$1="September",P1303,IF($J$1="October",P1304,IF($J$1="November",P1305,IF($J$1="December",P1306)))))))))))))</f>
        <v>0</v>
      </c>
      <c r="D1301" s="53"/>
      <c r="E1301" s="53"/>
      <c r="F1301" s="71" t="s">
        <v>71</v>
      </c>
      <c r="G1301" s="66">
        <f>IF($J$1="January",W1295,IF($J$1="February",W1296,IF($J$1="March",W1297,IF($J$1="April",W1298,IF($J$1="May",W1299,IF($J$1="June",W1300,IF($J$1="July",W1301,IF($J$1="August",W1302,IF($J$1="August",W1302,IF($J$1="September",W1303,IF($J$1="October",W1304,IF($J$1="November",W1305,IF($J$1="December",W1306)))))))))))))</f>
        <v>0</v>
      </c>
      <c r="H1301" s="70"/>
      <c r="I1301" s="317" t="s">
        <v>75</v>
      </c>
      <c r="J1301" s="318"/>
      <c r="K1301" s="76">
        <f>K1299+K1300</f>
        <v>18000</v>
      </c>
      <c r="L1301" s="77"/>
      <c r="M1301" s="53"/>
      <c r="N1301" s="96"/>
      <c r="O1301" s="97" t="s">
        <v>56</v>
      </c>
      <c r="P1301" s="97"/>
      <c r="Q1301" s="97"/>
      <c r="R1301" s="97">
        <v>0</v>
      </c>
      <c r="S1301" s="101"/>
      <c r="T1301" s="97" t="s">
        <v>56</v>
      </c>
      <c r="U1301" s="170" t="str">
        <f>IF($J$1="June","",Y1300)</f>
        <v/>
      </c>
      <c r="V1301" s="99"/>
      <c r="W1301" s="170" t="str">
        <f t="shared" si="240"/>
        <v/>
      </c>
      <c r="X1301" s="99"/>
      <c r="Y1301" s="170" t="str">
        <f t="shared" si="241"/>
        <v/>
      </c>
      <c r="Z1301" s="102"/>
    </row>
    <row r="1302" spans="1:26" s="51" customFormat="1" ht="21" customHeight="1" x14ac:dyDescent="0.25">
      <c r="A1302" s="52"/>
      <c r="B1302" s="71" t="s">
        <v>5</v>
      </c>
      <c r="C1302" s="62">
        <f>IF($J$1="January",Q1295,IF($J$1="February",Q1296,IF($J$1="March",Q1297,IF($J$1="April",Q1298,IF($J$1="May",Q1299,IF($J$1="June",Q1300,IF($J$1="July",Q1301,IF($J$1="August",Q1302,IF($J$1="August",Q1302,IF($J$1="September",Q1303,IF($J$1="October",Q1304,IF($J$1="November",Q1305,IF($J$1="December",Q1306)))))))))))))</f>
        <v>0</v>
      </c>
      <c r="D1302" s="53"/>
      <c r="E1302" s="53"/>
      <c r="F1302" s="71" t="s">
        <v>24</v>
      </c>
      <c r="G1302" s="66">
        <f>IF($J$1="January",X1295,IF($J$1="February",X1296,IF($J$1="March",X1297,IF($J$1="April",X1298,IF($J$1="May",X1299,IF($J$1="June",X1300,IF($J$1="July",X1301,IF($J$1="August",X1302,IF($J$1="August",X1302,IF($J$1="September",X1303,IF($J$1="October",X1304,IF($J$1="November",X1305,IF($J$1="December",X1306)))))))))))))</f>
        <v>0</v>
      </c>
      <c r="H1302" s="70"/>
      <c r="I1302" s="317" t="s">
        <v>76</v>
      </c>
      <c r="J1302" s="318"/>
      <c r="K1302" s="66">
        <f>G1302</f>
        <v>0</v>
      </c>
      <c r="L1302" s="78"/>
      <c r="M1302" s="53"/>
      <c r="N1302" s="96"/>
      <c r="O1302" s="97" t="s">
        <v>57</v>
      </c>
      <c r="P1302" s="97"/>
      <c r="Q1302" s="97"/>
      <c r="R1302" s="97">
        <v>0</v>
      </c>
      <c r="S1302" s="101"/>
      <c r="T1302" s="97" t="s">
        <v>57</v>
      </c>
      <c r="U1302" s="170" t="str">
        <f>IF($J$1="July","",Y1301)</f>
        <v/>
      </c>
      <c r="V1302" s="99"/>
      <c r="W1302" s="170" t="str">
        <f t="shared" si="240"/>
        <v/>
      </c>
      <c r="X1302" s="99"/>
      <c r="Y1302" s="170" t="str">
        <f t="shared" si="241"/>
        <v/>
      </c>
      <c r="Z1302" s="102"/>
    </row>
    <row r="1303" spans="1:26" s="51" customFormat="1" ht="21" customHeight="1" x14ac:dyDescent="0.25">
      <c r="A1303" s="52"/>
      <c r="B1303" s="79" t="s">
        <v>74</v>
      </c>
      <c r="C1303" s="62" t="str">
        <f>IF($J$1="January",R1295,IF($J$1="February",R1296,IF($J$1="March",R1297,IF($J$1="April",R1298,IF($J$1="May",R1299,IF($J$1="June",R1300,IF($J$1="July",R1301,IF($J$1="August",R1302,IF($J$1="August",R1302,IF($J$1="September",R1303,IF($J$1="October",R1304,IF($J$1="November",R1305,IF($J$1="December",R1306)))))))))))))</f>
        <v/>
      </c>
      <c r="D1303" s="53"/>
      <c r="E1303" s="53"/>
      <c r="F1303" s="71" t="s">
        <v>73</v>
      </c>
      <c r="G1303" s="66">
        <f>IF($J$1="January",Y1295,IF($J$1="February",Y1296,IF($J$1="March",Y1297,IF($J$1="April",Y1298,IF($J$1="May",Y1299,IF($J$1="June",Y1300,IF($J$1="July",Y1301,IF($J$1="August",Y1302,IF($J$1="August",Y1302,IF($J$1="September",Y1303,IF($J$1="October",Y1304,IF($J$1="November",Y1305,IF($J$1="December",Y1306)))))))))))))</f>
        <v>0</v>
      </c>
      <c r="H1303" s="53"/>
      <c r="I1303" s="319" t="s">
        <v>69</v>
      </c>
      <c r="J1303" s="320"/>
      <c r="K1303" s="80">
        <f>K1301-K1302</f>
        <v>18000</v>
      </c>
      <c r="L1303" s="81"/>
      <c r="M1303" s="53"/>
      <c r="N1303" s="96"/>
      <c r="O1303" s="97" t="s">
        <v>62</v>
      </c>
      <c r="P1303" s="97"/>
      <c r="Q1303" s="97"/>
      <c r="R1303" s="97" t="str">
        <f>IF(Q1303="","",R1302-Q1303)</f>
        <v/>
      </c>
      <c r="S1303" s="101"/>
      <c r="T1303" s="97" t="s">
        <v>62</v>
      </c>
      <c r="U1303" s="170" t="str">
        <f>IF($J$1="August","",Y1302)</f>
        <v/>
      </c>
      <c r="V1303" s="99"/>
      <c r="W1303" s="170" t="str">
        <f t="shared" si="240"/>
        <v/>
      </c>
      <c r="X1303" s="99"/>
      <c r="Y1303" s="170" t="str">
        <f t="shared" si="241"/>
        <v/>
      </c>
      <c r="Z1303" s="102"/>
    </row>
    <row r="1304" spans="1:26" s="51" customFormat="1" ht="21" customHeight="1" x14ac:dyDescent="0.25">
      <c r="A1304" s="52"/>
      <c r="B1304" s="53"/>
      <c r="C1304" s="53"/>
      <c r="D1304" s="53"/>
      <c r="E1304" s="53"/>
      <c r="F1304" s="53"/>
      <c r="G1304" s="53"/>
      <c r="H1304" s="53"/>
      <c r="I1304" s="53"/>
      <c r="J1304" s="53"/>
      <c r="K1304" s="53"/>
      <c r="L1304" s="69"/>
      <c r="M1304" s="53"/>
      <c r="N1304" s="96"/>
      <c r="O1304" s="97" t="s">
        <v>58</v>
      </c>
      <c r="P1304" s="97"/>
      <c r="Q1304" s="97"/>
      <c r="R1304" s="97">
        <v>0</v>
      </c>
      <c r="S1304" s="101"/>
      <c r="T1304" s="97" t="s">
        <v>58</v>
      </c>
      <c r="U1304" s="170" t="str">
        <f>IF($J$1="September","",Y1303)</f>
        <v/>
      </c>
      <c r="V1304" s="99"/>
      <c r="W1304" s="170" t="str">
        <f t="shared" si="240"/>
        <v/>
      </c>
      <c r="X1304" s="99"/>
      <c r="Y1304" s="170" t="str">
        <f t="shared" si="241"/>
        <v/>
      </c>
      <c r="Z1304" s="102"/>
    </row>
    <row r="1305" spans="1:26" s="51" customFormat="1" ht="21" customHeight="1" x14ac:dyDescent="0.25">
      <c r="A1305" s="52"/>
      <c r="B1305" s="308" t="s">
        <v>104</v>
      </c>
      <c r="C1305" s="308"/>
      <c r="D1305" s="308"/>
      <c r="E1305" s="308"/>
      <c r="F1305" s="308"/>
      <c r="G1305" s="308"/>
      <c r="H1305" s="308"/>
      <c r="I1305" s="308"/>
      <c r="J1305" s="308"/>
      <c r="K1305" s="308"/>
      <c r="L1305" s="69"/>
      <c r="M1305" s="53"/>
      <c r="N1305" s="96"/>
      <c r="O1305" s="97" t="s">
        <v>63</v>
      </c>
      <c r="P1305" s="97"/>
      <c r="Q1305" s="97"/>
      <c r="R1305" s="97" t="str">
        <f>IF(Q1305="","",R1304-Q1305)</f>
        <v/>
      </c>
      <c r="S1305" s="101"/>
      <c r="T1305" s="97" t="s">
        <v>63</v>
      </c>
      <c r="U1305" s="170" t="str">
        <f>IF($J$1="October","",Y1304)</f>
        <v/>
      </c>
      <c r="V1305" s="99"/>
      <c r="W1305" s="170" t="str">
        <f t="shared" si="240"/>
        <v/>
      </c>
      <c r="X1305" s="99"/>
      <c r="Y1305" s="170" t="str">
        <f t="shared" si="241"/>
        <v/>
      </c>
      <c r="Z1305" s="102"/>
    </row>
    <row r="1306" spans="1:26" s="51" customFormat="1" ht="21" customHeight="1" x14ac:dyDescent="0.25">
      <c r="A1306" s="52"/>
      <c r="B1306" s="308"/>
      <c r="C1306" s="308"/>
      <c r="D1306" s="308"/>
      <c r="E1306" s="308"/>
      <c r="F1306" s="308"/>
      <c r="G1306" s="308"/>
      <c r="H1306" s="308"/>
      <c r="I1306" s="308"/>
      <c r="J1306" s="308"/>
      <c r="K1306" s="308"/>
      <c r="L1306" s="69"/>
      <c r="M1306" s="53"/>
      <c r="N1306" s="96"/>
      <c r="O1306" s="97" t="s">
        <v>64</v>
      </c>
      <c r="P1306" s="97"/>
      <c r="Q1306" s="97"/>
      <c r="R1306" s="97" t="str">
        <f>IF(Q1306="","",R1305-Q1306)</f>
        <v/>
      </c>
      <c r="S1306" s="101"/>
      <c r="T1306" s="97" t="s">
        <v>64</v>
      </c>
      <c r="U1306" s="170" t="str">
        <f>IF($J$1="November","",Y1305)</f>
        <v/>
      </c>
      <c r="V1306" s="99"/>
      <c r="W1306" s="170" t="str">
        <f t="shared" si="240"/>
        <v/>
      </c>
      <c r="X1306" s="99"/>
      <c r="Y1306" s="170" t="str">
        <f t="shared" si="241"/>
        <v/>
      </c>
      <c r="Z1306" s="102"/>
    </row>
    <row r="1307" spans="1:26" s="51" customFormat="1" ht="21" customHeight="1" thickBot="1" x14ac:dyDescent="0.3">
      <c r="A1307" s="82"/>
      <c r="B1307" s="83"/>
      <c r="C1307" s="83"/>
      <c r="D1307" s="83"/>
      <c r="E1307" s="83"/>
      <c r="F1307" s="83"/>
      <c r="G1307" s="83"/>
      <c r="H1307" s="83"/>
      <c r="I1307" s="83"/>
      <c r="J1307" s="83"/>
      <c r="K1307" s="83"/>
      <c r="L1307" s="84"/>
      <c r="N1307" s="103"/>
      <c r="O1307" s="104"/>
      <c r="P1307" s="104"/>
      <c r="Q1307" s="104"/>
      <c r="R1307" s="104"/>
      <c r="S1307" s="104"/>
      <c r="T1307" s="104"/>
      <c r="U1307" s="104"/>
      <c r="V1307" s="104"/>
      <c r="W1307" s="104"/>
      <c r="X1307" s="104"/>
      <c r="Y1307" s="104"/>
      <c r="Z1307" s="105"/>
    </row>
    <row r="1309" spans="1:26" s="51" customFormat="1" ht="21" hidden="1" customHeight="1" x14ac:dyDescent="0.25">
      <c r="A1309" s="330" t="s">
        <v>46</v>
      </c>
      <c r="B1309" s="331"/>
      <c r="C1309" s="331"/>
      <c r="D1309" s="331"/>
      <c r="E1309" s="331"/>
      <c r="F1309" s="331"/>
      <c r="G1309" s="331"/>
      <c r="H1309" s="331"/>
      <c r="I1309" s="331"/>
      <c r="J1309" s="331"/>
      <c r="K1309" s="331"/>
      <c r="L1309" s="332"/>
      <c r="M1309" s="190"/>
      <c r="N1309" s="89"/>
      <c r="O1309" s="309" t="s">
        <v>48</v>
      </c>
      <c r="P1309" s="310"/>
      <c r="Q1309" s="310"/>
      <c r="R1309" s="311"/>
      <c r="S1309" s="90"/>
      <c r="T1309" s="309" t="s">
        <v>49</v>
      </c>
      <c r="U1309" s="310"/>
      <c r="V1309" s="310"/>
      <c r="W1309" s="310"/>
      <c r="X1309" s="310"/>
      <c r="Y1309" s="311"/>
      <c r="Z1309" s="91"/>
    </row>
    <row r="1310" spans="1:26" s="51" customFormat="1" ht="21" hidden="1" customHeight="1" x14ac:dyDescent="0.25">
      <c r="A1310" s="52"/>
      <c r="B1310" s="53"/>
      <c r="C1310" s="312" t="s">
        <v>102</v>
      </c>
      <c r="D1310" s="312"/>
      <c r="E1310" s="312"/>
      <c r="F1310" s="312"/>
      <c r="G1310" s="54" t="str">
        <f>$J$1</f>
        <v>March</v>
      </c>
      <c r="H1310" s="313">
        <f>$K$1</f>
        <v>2020</v>
      </c>
      <c r="I1310" s="313"/>
      <c r="J1310" s="53"/>
      <c r="K1310" s="55"/>
      <c r="L1310" s="56"/>
      <c r="M1310" s="55"/>
      <c r="N1310" s="92"/>
      <c r="O1310" s="93" t="s">
        <v>59</v>
      </c>
      <c r="P1310" s="93" t="s">
        <v>6</v>
      </c>
      <c r="Q1310" s="93" t="s">
        <v>5</v>
      </c>
      <c r="R1310" s="93" t="s">
        <v>60</v>
      </c>
      <c r="S1310" s="94"/>
      <c r="T1310" s="93" t="s">
        <v>59</v>
      </c>
      <c r="U1310" s="93" t="s">
        <v>61</v>
      </c>
      <c r="V1310" s="93" t="s">
        <v>23</v>
      </c>
      <c r="W1310" s="93" t="s">
        <v>22</v>
      </c>
      <c r="X1310" s="93" t="s">
        <v>24</v>
      </c>
      <c r="Y1310" s="93" t="s">
        <v>65</v>
      </c>
      <c r="Z1310" s="95"/>
    </row>
    <row r="1311" spans="1:26" s="51" customFormat="1" ht="21" hidden="1" customHeight="1" x14ac:dyDescent="0.25">
      <c r="A1311" s="52"/>
      <c r="B1311" s="53"/>
      <c r="C1311" s="53"/>
      <c r="D1311" s="58"/>
      <c r="E1311" s="58"/>
      <c r="F1311" s="58"/>
      <c r="G1311" s="58"/>
      <c r="H1311" s="58"/>
      <c r="I1311" s="53"/>
      <c r="J1311" s="59" t="s">
        <v>1</v>
      </c>
      <c r="K1311" s="60"/>
      <c r="L1311" s="61"/>
      <c r="M1311" s="53"/>
      <c r="N1311" s="96"/>
      <c r="O1311" s="97" t="s">
        <v>51</v>
      </c>
      <c r="P1311" s="97"/>
      <c r="Q1311" s="97"/>
      <c r="R1311" s="97">
        <v>0</v>
      </c>
      <c r="S1311" s="98"/>
      <c r="T1311" s="97" t="s">
        <v>51</v>
      </c>
      <c r="U1311" s="99"/>
      <c r="V1311" s="99"/>
      <c r="W1311" s="99">
        <f>V1311+U1311</f>
        <v>0</v>
      </c>
      <c r="X1311" s="99"/>
      <c r="Y1311" s="99">
        <f>W1311-X1311</f>
        <v>0</v>
      </c>
      <c r="Z1311" s="95"/>
    </row>
    <row r="1312" spans="1:26" s="51" customFormat="1" ht="21" hidden="1" customHeight="1" x14ac:dyDescent="0.25">
      <c r="A1312" s="52"/>
      <c r="B1312" s="53" t="s">
        <v>0</v>
      </c>
      <c r="C1312" s="108"/>
      <c r="D1312" s="53"/>
      <c r="E1312" s="53"/>
      <c r="F1312" s="53"/>
      <c r="G1312" s="53"/>
      <c r="H1312" s="64"/>
      <c r="I1312" s="58"/>
      <c r="J1312" s="53"/>
      <c r="K1312" s="53"/>
      <c r="L1312" s="65"/>
      <c r="M1312" s="190"/>
      <c r="N1312" s="100"/>
      <c r="O1312" s="97" t="s">
        <v>77</v>
      </c>
      <c r="P1312" s="97"/>
      <c r="Q1312" s="97"/>
      <c r="R1312" s="97">
        <v>0</v>
      </c>
      <c r="S1312" s="101"/>
      <c r="T1312" s="97" t="s">
        <v>77</v>
      </c>
      <c r="U1312" s="170">
        <f>Y1311</f>
        <v>0</v>
      </c>
      <c r="V1312" s="99"/>
      <c r="W1312" s="170">
        <f>IF(U1312="","",U1312+V1312)</f>
        <v>0</v>
      </c>
      <c r="X1312" s="99"/>
      <c r="Y1312" s="170">
        <f>IF(W1312="","",W1312-X1312)</f>
        <v>0</v>
      </c>
      <c r="Z1312" s="102"/>
    </row>
    <row r="1313" spans="1:26" s="51" customFormat="1" ht="21" hidden="1" customHeight="1" x14ac:dyDescent="0.25">
      <c r="A1313" s="52"/>
      <c r="B1313" s="67" t="s">
        <v>47</v>
      </c>
      <c r="C1313" s="200"/>
      <c r="D1313" s="53"/>
      <c r="E1313" s="53"/>
      <c r="F1313" s="314" t="s">
        <v>49</v>
      </c>
      <c r="G1313" s="314"/>
      <c r="H1313" s="53"/>
      <c r="I1313" s="314" t="s">
        <v>50</v>
      </c>
      <c r="J1313" s="314"/>
      <c r="K1313" s="314"/>
      <c r="L1313" s="69"/>
      <c r="M1313" s="53"/>
      <c r="N1313" s="96"/>
      <c r="O1313" s="97" t="s">
        <v>52</v>
      </c>
      <c r="P1313" s="97"/>
      <c r="Q1313" s="97"/>
      <c r="R1313" s="97" t="str">
        <f>IF(Q1313="","",R1312-Q1313)</f>
        <v/>
      </c>
      <c r="S1313" s="101"/>
      <c r="T1313" s="97" t="s">
        <v>52</v>
      </c>
      <c r="U1313" s="170">
        <f>IF($J$1="April",Y1312,Y1312)</f>
        <v>0</v>
      </c>
      <c r="V1313" s="99"/>
      <c r="W1313" s="170">
        <f t="shared" ref="W1313:W1322" si="242">IF(U1313="","",U1313+V1313)</f>
        <v>0</v>
      </c>
      <c r="X1313" s="99"/>
      <c r="Y1313" s="170">
        <f t="shared" ref="Y1313:Y1322" si="243">IF(W1313="","",W1313-X1313)</f>
        <v>0</v>
      </c>
      <c r="Z1313" s="102"/>
    </row>
    <row r="1314" spans="1:26" s="51" customFormat="1" ht="21" hidden="1" customHeight="1" x14ac:dyDescent="0.25">
      <c r="A1314" s="52"/>
      <c r="B1314" s="53"/>
      <c r="C1314" s="53"/>
      <c r="D1314" s="53"/>
      <c r="E1314" s="53"/>
      <c r="F1314" s="53"/>
      <c r="G1314" s="53"/>
      <c r="H1314" s="70"/>
      <c r="L1314" s="57"/>
      <c r="M1314" s="53"/>
      <c r="N1314" s="96"/>
      <c r="O1314" s="97" t="s">
        <v>53</v>
      </c>
      <c r="P1314" s="97"/>
      <c r="Q1314" s="97"/>
      <c r="R1314" s="97" t="str">
        <f>IF(Q1314="","",R1313-Q1314)</f>
        <v/>
      </c>
      <c r="S1314" s="101"/>
      <c r="T1314" s="97" t="s">
        <v>53</v>
      </c>
      <c r="U1314" s="170">
        <f>IF($J$1="April",Y1313,Y1313)</f>
        <v>0</v>
      </c>
      <c r="V1314" s="99"/>
      <c r="W1314" s="170">
        <f t="shared" si="242"/>
        <v>0</v>
      </c>
      <c r="X1314" s="99"/>
      <c r="Y1314" s="170">
        <f t="shared" si="243"/>
        <v>0</v>
      </c>
      <c r="Z1314" s="102"/>
    </row>
    <row r="1315" spans="1:26" s="51" customFormat="1" ht="21" hidden="1" customHeight="1" x14ac:dyDescent="0.25">
      <c r="A1315" s="52"/>
      <c r="B1315" s="315" t="s">
        <v>48</v>
      </c>
      <c r="C1315" s="316"/>
      <c r="D1315" s="53"/>
      <c r="E1315" s="53"/>
      <c r="F1315" s="71" t="s">
        <v>70</v>
      </c>
      <c r="G1315" s="66">
        <f>IF($J$1="January",U1311,IF($J$1="February",U1312,IF($J$1="March",U1313,IF($J$1="April",U1314,IF($J$1="May",U1315,IF($J$1="June",U1316,IF($J$1="July",U1317,IF($J$1="August",U1318,IF($J$1="August",U1318,IF($J$1="September",U1319,IF($J$1="October",U1320,IF($J$1="November",U1321,IF($J$1="December",U1322)))))))))))))</f>
        <v>0</v>
      </c>
      <c r="H1315" s="70"/>
      <c r="I1315" s="72"/>
      <c r="J1315" s="73" t="s">
        <v>67</v>
      </c>
      <c r="K1315" s="74">
        <f>K1311/$K$2*I1315</f>
        <v>0</v>
      </c>
      <c r="L1315" s="75"/>
      <c r="M1315" s="53"/>
      <c r="N1315" s="96"/>
      <c r="O1315" s="97" t="s">
        <v>54</v>
      </c>
      <c r="P1315" s="97"/>
      <c r="Q1315" s="97"/>
      <c r="R1315" s="97">
        <v>0</v>
      </c>
      <c r="S1315" s="101"/>
      <c r="T1315" s="97" t="s">
        <v>54</v>
      </c>
      <c r="U1315" s="170">
        <f>IF($J$1="May",Y1314,Y1314)</f>
        <v>0</v>
      </c>
      <c r="V1315" s="99"/>
      <c r="W1315" s="170">
        <f t="shared" si="242"/>
        <v>0</v>
      </c>
      <c r="X1315" s="99"/>
      <c r="Y1315" s="170">
        <f t="shared" si="243"/>
        <v>0</v>
      </c>
      <c r="Z1315" s="102"/>
    </row>
    <row r="1316" spans="1:26" s="51" customFormat="1" ht="21" hidden="1" customHeight="1" x14ac:dyDescent="0.25">
      <c r="A1316" s="52"/>
      <c r="B1316" s="62"/>
      <c r="C1316" s="62"/>
      <c r="D1316" s="53"/>
      <c r="E1316" s="53"/>
      <c r="F1316" s="71" t="s">
        <v>23</v>
      </c>
      <c r="G1316" s="66">
        <f>IF($J$1="January",V1311,IF($J$1="February",V1312,IF($J$1="March",V1313,IF($J$1="April",V1314,IF($J$1="May",V1315,IF($J$1="June",V1316,IF($J$1="July",V1317,IF($J$1="August",V1318,IF($J$1="August",V1318,IF($J$1="September",V1319,IF($J$1="October",V1320,IF($J$1="November",V1321,IF($J$1="December",V1322)))))))))))))</f>
        <v>0</v>
      </c>
      <c r="H1316" s="70"/>
      <c r="I1316" s="115"/>
      <c r="J1316" s="73" t="s">
        <v>68</v>
      </c>
      <c r="K1316" s="76">
        <f>K1311/$K$2/8*I1316</f>
        <v>0</v>
      </c>
      <c r="L1316" s="77"/>
      <c r="M1316" s="53"/>
      <c r="N1316" s="96"/>
      <c r="O1316" s="97" t="s">
        <v>55</v>
      </c>
      <c r="P1316" s="97"/>
      <c r="Q1316" s="97"/>
      <c r="R1316" s="97">
        <v>0</v>
      </c>
      <c r="S1316" s="101"/>
      <c r="T1316" s="97" t="s">
        <v>55</v>
      </c>
      <c r="U1316" s="170">
        <f>IF($J$1="April",Y1315,Y1315)</f>
        <v>0</v>
      </c>
      <c r="V1316" s="99"/>
      <c r="W1316" s="170">
        <f t="shared" si="242"/>
        <v>0</v>
      </c>
      <c r="X1316" s="99"/>
      <c r="Y1316" s="170">
        <f t="shared" si="243"/>
        <v>0</v>
      </c>
      <c r="Z1316" s="102"/>
    </row>
    <row r="1317" spans="1:26" s="51" customFormat="1" ht="21" hidden="1" customHeight="1" x14ac:dyDescent="0.25">
      <c r="A1317" s="52"/>
      <c r="B1317" s="71" t="s">
        <v>6</v>
      </c>
      <c r="C1317" s="62">
        <f>IF($J$1="January",P1311,IF($J$1="February",P1312,IF($J$1="March",P1313,IF($J$1="April",P1314,IF($J$1="May",P1315,IF($J$1="June",P1316,IF($J$1="July",P1317,IF($J$1="August",P1318,IF($J$1="August",P1318,IF($J$1="September",P1319,IF($J$1="October",P1320,IF($J$1="November",P1321,IF($J$1="December",P1322)))))))))))))</f>
        <v>0</v>
      </c>
      <c r="D1317" s="53"/>
      <c r="E1317" s="53"/>
      <c r="F1317" s="71" t="s">
        <v>71</v>
      </c>
      <c r="G1317" s="66">
        <f>IF($J$1="January",W1311,IF($J$1="February",W1312,IF($J$1="March",W1313,IF($J$1="April",W1314,IF($J$1="May",W1315,IF($J$1="June",W1316,IF($J$1="July",W1317,IF($J$1="August",W1318,IF($J$1="August",W1318,IF($J$1="September",W1319,IF($J$1="October",W1320,IF($J$1="November",W1321,IF($J$1="December",W1322)))))))))))))</f>
        <v>0</v>
      </c>
      <c r="H1317" s="70"/>
      <c r="I1317" s="317" t="s">
        <v>75</v>
      </c>
      <c r="J1317" s="318"/>
      <c r="K1317" s="76">
        <f>K1315+K1316</f>
        <v>0</v>
      </c>
      <c r="L1317" s="77"/>
      <c r="M1317" s="53"/>
      <c r="N1317" s="96"/>
      <c r="O1317" s="97" t="s">
        <v>56</v>
      </c>
      <c r="P1317" s="97"/>
      <c r="Q1317" s="97"/>
      <c r="R1317" s="97">
        <v>0</v>
      </c>
      <c r="S1317" s="101"/>
      <c r="T1317" s="97" t="s">
        <v>56</v>
      </c>
      <c r="U1317" s="170" t="str">
        <f>IF($J$1="July",Y1316,"")</f>
        <v/>
      </c>
      <c r="V1317" s="99"/>
      <c r="W1317" s="170" t="str">
        <f t="shared" si="242"/>
        <v/>
      </c>
      <c r="X1317" s="99"/>
      <c r="Y1317" s="170" t="str">
        <f t="shared" si="243"/>
        <v/>
      </c>
      <c r="Z1317" s="102"/>
    </row>
    <row r="1318" spans="1:26" s="51" customFormat="1" ht="21" hidden="1" customHeight="1" x14ac:dyDescent="0.25">
      <c r="A1318" s="52"/>
      <c r="B1318" s="71" t="s">
        <v>5</v>
      </c>
      <c r="C1318" s="62">
        <f>IF($J$1="January",Q1311,IF($J$1="February",Q1312,IF($J$1="March",Q1313,IF($J$1="April",Q1314,IF($J$1="May",Q1315,IF($J$1="June",Q1316,IF($J$1="July",Q1317,IF($J$1="August",Q1318,IF($J$1="August",Q1318,IF($J$1="September",Q1319,IF($J$1="October",Q1320,IF($J$1="November",Q1321,IF($J$1="December",Q1322)))))))))))))</f>
        <v>0</v>
      </c>
      <c r="D1318" s="53"/>
      <c r="E1318" s="53"/>
      <c r="F1318" s="71" t="s">
        <v>24</v>
      </c>
      <c r="G1318" s="66">
        <f>IF($J$1="January",X1311,IF($J$1="February",X1312,IF($J$1="March",X1313,IF($J$1="April",X1314,IF($J$1="May",X1315,IF($J$1="June",X1316,IF($J$1="July",X1317,IF($J$1="August",X1318,IF($J$1="August",X1318,IF($J$1="September",X1319,IF($J$1="October",X1320,IF($J$1="November",X1321,IF($J$1="December",X1322)))))))))))))</f>
        <v>0</v>
      </c>
      <c r="H1318" s="70"/>
      <c r="I1318" s="317" t="s">
        <v>76</v>
      </c>
      <c r="J1318" s="318"/>
      <c r="K1318" s="66">
        <f>G1318</f>
        <v>0</v>
      </c>
      <c r="L1318" s="78"/>
      <c r="M1318" s="53"/>
      <c r="N1318" s="96"/>
      <c r="O1318" s="97" t="s">
        <v>57</v>
      </c>
      <c r="P1318" s="97"/>
      <c r="Q1318" s="97"/>
      <c r="R1318" s="97">
        <v>0</v>
      </c>
      <c r="S1318" s="101"/>
      <c r="T1318" s="97" t="s">
        <v>57</v>
      </c>
      <c r="U1318" s="170" t="str">
        <f>IF($J$1="August",Y1317,"")</f>
        <v/>
      </c>
      <c r="V1318" s="99"/>
      <c r="W1318" s="170" t="str">
        <f t="shared" si="242"/>
        <v/>
      </c>
      <c r="X1318" s="99"/>
      <c r="Y1318" s="170" t="str">
        <f t="shared" si="243"/>
        <v/>
      </c>
      <c r="Z1318" s="102"/>
    </row>
    <row r="1319" spans="1:26" s="51" customFormat="1" ht="21" hidden="1" customHeight="1" x14ac:dyDescent="0.25">
      <c r="A1319" s="52"/>
      <c r="B1319" s="79" t="s">
        <v>74</v>
      </c>
      <c r="C1319" s="62" t="str">
        <f>IF($J$1="January",R1311,IF($J$1="February",R1312,IF($J$1="March",R1313,IF($J$1="April",R1314,IF($J$1="May",R1315,IF($J$1="June",R1316,IF($J$1="July",R1317,IF($J$1="August",R1318,IF($J$1="August",R1318,IF($J$1="September",R1319,IF($J$1="October",R1320,IF($J$1="November",R1321,IF($J$1="December",R1322)))))))))))))</f>
        <v/>
      </c>
      <c r="D1319" s="53"/>
      <c r="E1319" s="53"/>
      <c r="F1319" s="71" t="s">
        <v>73</v>
      </c>
      <c r="G1319" s="66">
        <f>IF($J$1="January",Y1311,IF($J$1="February",Y1312,IF($J$1="March",Y1313,IF($J$1="April",Y1314,IF($J$1="May",Y1315,IF($J$1="June",Y1316,IF($J$1="July",Y1317,IF($J$1="August",Y1318,IF($J$1="August",Y1318,IF($J$1="September",Y1319,IF($J$1="October",Y1320,IF($J$1="November",Y1321,IF($J$1="December",Y1322)))))))))))))</f>
        <v>0</v>
      </c>
      <c r="H1319" s="53"/>
      <c r="I1319" s="319" t="s">
        <v>69</v>
      </c>
      <c r="J1319" s="320"/>
      <c r="K1319" s="80">
        <f>K1317-K1318</f>
        <v>0</v>
      </c>
      <c r="L1319" s="81"/>
      <c r="M1319" s="53"/>
      <c r="N1319" s="96"/>
      <c r="O1319" s="97" t="s">
        <v>62</v>
      </c>
      <c r="P1319" s="97"/>
      <c r="Q1319" s="97"/>
      <c r="R1319" s="97">
        <v>0</v>
      </c>
      <c r="S1319" s="101">
        <v>0</v>
      </c>
      <c r="T1319" s="97" t="s">
        <v>62</v>
      </c>
      <c r="U1319" s="170" t="str">
        <f>IF($J$1="Sept",Y1318,"")</f>
        <v/>
      </c>
      <c r="V1319" s="99"/>
      <c r="W1319" s="170" t="str">
        <f t="shared" si="242"/>
        <v/>
      </c>
      <c r="X1319" s="99"/>
      <c r="Y1319" s="170" t="str">
        <f t="shared" si="243"/>
        <v/>
      </c>
      <c r="Z1319" s="102"/>
    </row>
    <row r="1320" spans="1:26" s="51" customFormat="1" ht="21" hidden="1" customHeight="1" x14ac:dyDescent="0.25">
      <c r="A1320" s="52"/>
      <c r="B1320" s="53"/>
      <c r="C1320" s="53"/>
      <c r="D1320" s="53"/>
      <c r="E1320" s="53"/>
      <c r="F1320" s="53"/>
      <c r="G1320" s="53"/>
      <c r="H1320" s="53"/>
      <c r="I1320" s="53"/>
      <c r="J1320" s="53"/>
      <c r="K1320" s="184"/>
      <c r="L1320" s="69"/>
      <c r="M1320" s="53"/>
      <c r="N1320" s="96"/>
      <c r="O1320" s="97" t="s">
        <v>58</v>
      </c>
      <c r="P1320" s="97"/>
      <c r="Q1320" s="97"/>
      <c r="R1320" s="97">
        <v>0</v>
      </c>
      <c r="S1320" s="101"/>
      <c r="T1320" s="97" t="s">
        <v>58</v>
      </c>
      <c r="U1320" s="170" t="str">
        <f>IF($J$1="October",Y1319,"")</f>
        <v/>
      </c>
      <c r="V1320" s="99"/>
      <c r="W1320" s="170" t="str">
        <f t="shared" si="242"/>
        <v/>
      </c>
      <c r="X1320" s="99"/>
      <c r="Y1320" s="170" t="str">
        <f t="shared" si="243"/>
        <v/>
      </c>
      <c r="Z1320" s="102"/>
    </row>
    <row r="1321" spans="1:26" s="51" customFormat="1" ht="21" hidden="1" customHeight="1" x14ac:dyDescent="0.25">
      <c r="A1321" s="52"/>
      <c r="B1321" s="308" t="s">
        <v>104</v>
      </c>
      <c r="C1321" s="308"/>
      <c r="D1321" s="308"/>
      <c r="E1321" s="308"/>
      <c r="F1321" s="308"/>
      <c r="G1321" s="308"/>
      <c r="H1321" s="308"/>
      <c r="I1321" s="308"/>
      <c r="J1321" s="308"/>
      <c r="K1321" s="308"/>
      <c r="L1321" s="69"/>
      <c r="M1321" s="53"/>
      <c r="N1321" s="96"/>
      <c r="O1321" s="97" t="s">
        <v>63</v>
      </c>
      <c r="P1321" s="97"/>
      <c r="Q1321" s="97"/>
      <c r="R1321" s="97">
        <v>0</v>
      </c>
      <c r="S1321" s="101"/>
      <c r="T1321" s="97" t="s">
        <v>63</v>
      </c>
      <c r="U1321" s="170" t="str">
        <f>IF($J$1="November",Y1320,"")</f>
        <v/>
      </c>
      <c r="V1321" s="99"/>
      <c r="W1321" s="170" t="str">
        <f t="shared" si="242"/>
        <v/>
      </c>
      <c r="X1321" s="99"/>
      <c r="Y1321" s="170" t="str">
        <f t="shared" si="243"/>
        <v/>
      </c>
      <c r="Z1321" s="102"/>
    </row>
    <row r="1322" spans="1:26" s="51" customFormat="1" ht="21" hidden="1" customHeight="1" x14ac:dyDescent="0.25">
      <c r="A1322" s="52"/>
      <c r="B1322" s="308"/>
      <c r="C1322" s="308"/>
      <c r="D1322" s="308"/>
      <c r="E1322" s="308"/>
      <c r="F1322" s="308"/>
      <c r="G1322" s="308"/>
      <c r="H1322" s="308"/>
      <c r="I1322" s="308"/>
      <c r="J1322" s="308"/>
      <c r="K1322" s="308"/>
      <c r="L1322" s="69"/>
      <c r="M1322" s="53"/>
      <c r="N1322" s="96"/>
      <c r="O1322" s="97" t="s">
        <v>64</v>
      </c>
      <c r="P1322" s="97"/>
      <c r="Q1322" s="97"/>
      <c r="R1322" s="97" t="str">
        <f>IF(Q1322="","",R1321-Q1322)</f>
        <v/>
      </c>
      <c r="S1322" s="101"/>
      <c r="T1322" s="97" t="s">
        <v>64</v>
      </c>
      <c r="U1322" s="170" t="str">
        <f>IF($J$1="Dec",Y1321,"")</f>
        <v/>
      </c>
      <c r="V1322" s="99"/>
      <c r="W1322" s="170" t="str">
        <f t="shared" si="242"/>
        <v/>
      </c>
      <c r="X1322" s="99"/>
      <c r="Y1322" s="170" t="str">
        <f t="shared" si="243"/>
        <v/>
      </c>
      <c r="Z1322" s="102"/>
    </row>
    <row r="1323" spans="1:26" s="51" customFormat="1" ht="21" hidden="1" customHeight="1" thickBot="1" x14ac:dyDescent="0.3">
      <c r="A1323" s="82"/>
      <c r="B1323" s="83"/>
      <c r="C1323" s="83"/>
      <c r="D1323" s="83"/>
      <c r="E1323" s="83"/>
      <c r="F1323" s="83"/>
      <c r="G1323" s="83"/>
      <c r="H1323" s="83"/>
      <c r="I1323" s="83"/>
      <c r="J1323" s="83"/>
      <c r="K1323" s="83"/>
      <c r="L1323" s="84"/>
      <c r="N1323" s="103"/>
      <c r="O1323" s="104"/>
      <c r="P1323" s="104"/>
      <c r="Q1323" s="104"/>
      <c r="R1323" s="104"/>
      <c r="S1323" s="104"/>
      <c r="T1323" s="104"/>
      <c r="U1323" s="104"/>
      <c r="V1323" s="104"/>
      <c r="W1323" s="104"/>
      <c r="X1323" s="104"/>
      <c r="Y1323" s="104"/>
      <c r="Z1323" s="105"/>
    </row>
    <row r="1324" spans="1:26" ht="15" thickBot="1" x14ac:dyDescent="0.35"/>
    <row r="1325" spans="1:26" s="51" customFormat="1" ht="21" customHeight="1" x14ac:dyDescent="0.25">
      <c r="A1325" s="321" t="s">
        <v>46</v>
      </c>
      <c r="B1325" s="322"/>
      <c r="C1325" s="322"/>
      <c r="D1325" s="322"/>
      <c r="E1325" s="322"/>
      <c r="F1325" s="322"/>
      <c r="G1325" s="322"/>
      <c r="H1325" s="322"/>
      <c r="I1325" s="322"/>
      <c r="J1325" s="322"/>
      <c r="K1325" s="322"/>
      <c r="L1325" s="323"/>
      <c r="M1325" s="190"/>
      <c r="N1325" s="89"/>
      <c r="O1325" s="309" t="s">
        <v>48</v>
      </c>
      <c r="P1325" s="310"/>
      <c r="Q1325" s="310"/>
      <c r="R1325" s="311"/>
      <c r="S1325" s="90"/>
      <c r="T1325" s="309" t="s">
        <v>49</v>
      </c>
      <c r="U1325" s="310"/>
      <c r="V1325" s="310"/>
      <c r="W1325" s="310"/>
      <c r="X1325" s="310"/>
      <c r="Y1325" s="311"/>
      <c r="Z1325" s="91"/>
    </row>
    <row r="1326" spans="1:26" s="51" customFormat="1" ht="21" customHeight="1" x14ac:dyDescent="0.25">
      <c r="A1326" s="52"/>
      <c r="B1326" s="53"/>
      <c r="C1326" s="312" t="s">
        <v>102</v>
      </c>
      <c r="D1326" s="312"/>
      <c r="E1326" s="312"/>
      <c r="F1326" s="312"/>
      <c r="G1326" s="54" t="str">
        <f>$J$1</f>
        <v>March</v>
      </c>
      <c r="H1326" s="313">
        <f>$K$1</f>
        <v>2020</v>
      </c>
      <c r="I1326" s="313"/>
      <c r="J1326" s="53"/>
      <c r="K1326" s="55"/>
      <c r="L1326" s="56"/>
      <c r="M1326" s="55"/>
      <c r="N1326" s="92"/>
      <c r="O1326" s="93" t="s">
        <v>59</v>
      </c>
      <c r="P1326" s="93" t="s">
        <v>6</v>
      </c>
      <c r="Q1326" s="93" t="s">
        <v>5</v>
      </c>
      <c r="R1326" s="93" t="s">
        <v>60</v>
      </c>
      <c r="S1326" s="94"/>
      <c r="T1326" s="93" t="s">
        <v>59</v>
      </c>
      <c r="U1326" s="93" t="s">
        <v>61</v>
      </c>
      <c r="V1326" s="93" t="s">
        <v>23</v>
      </c>
      <c r="W1326" s="93" t="s">
        <v>22</v>
      </c>
      <c r="X1326" s="93" t="s">
        <v>24</v>
      </c>
      <c r="Y1326" s="93" t="s">
        <v>65</v>
      </c>
      <c r="Z1326" s="95"/>
    </row>
    <row r="1327" spans="1:26" s="51" customFormat="1" ht="21" customHeight="1" x14ac:dyDescent="0.25">
      <c r="A1327" s="52"/>
      <c r="B1327" s="53"/>
      <c r="C1327" s="53"/>
      <c r="D1327" s="58"/>
      <c r="E1327" s="58"/>
      <c r="F1327" s="58"/>
      <c r="G1327" s="58"/>
      <c r="H1327" s="58"/>
      <c r="I1327" s="53"/>
      <c r="J1327" s="59" t="s">
        <v>1</v>
      </c>
      <c r="K1327" s="60">
        <v>16000</v>
      </c>
      <c r="L1327" s="61"/>
      <c r="M1327" s="53"/>
      <c r="N1327" s="96"/>
      <c r="O1327" s="97" t="s">
        <v>51</v>
      </c>
      <c r="P1327" s="97">
        <v>29</v>
      </c>
      <c r="Q1327" s="97">
        <v>2</v>
      </c>
      <c r="R1327" s="97">
        <v>0</v>
      </c>
      <c r="S1327" s="98"/>
      <c r="T1327" s="97" t="s">
        <v>51</v>
      </c>
      <c r="U1327" s="99"/>
      <c r="V1327" s="99">
        <v>10000</v>
      </c>
      <c r="W1327" s="99">
        <f>V1327+U1327</f>
        <v>10000</v>
      </c>
      <c r="X1327" s="99">
        <v>1000</v>
      </c>
      <c r="Y1327" s="99">
        <f>W1327-X1327</f>
        <v>9000</v>
      </c>
      <c r="Z1327" s="95"/>
    </row>
    <row r="1328" spans="1:26" s="51" customFormat="1" ht="21" customHeight="1" x14ac:dyDescent="0.25">
      <c r="A1328" s="52"/>
      <c r="B1328" s="53" t="s">
        <v>0</v>
      </c>
      <c r="C1328" s="108" t="s">
        <v>131</v>
      </c>
      <c r="D1328" s="53"/>
      <c r="E1328" s="53"/>
      <c r="F1328" s="53"/>
      <c r="G1328" s="53"/>
      <c r="H1328" s="64"/>
      <c r="I1328" s="58"/>
      <c r="J1328" s="53"/>
      <c r="K1328" s="53"/>
      <c r="L1328" s="65"/>
      <c r="M1328" s="190"/>
      <c r="N1328" s="100"/>
      <c r="O1328" s="97" t="s">
        <v>77</v>
      </c>
      <c r="P1328" s="97">
        <v>27</v>
      </c>
      <c r="Q1328" s="97">
        <v>2</v>
      </c>
      <c r="R1328" s="97">
        <v>0</v>
      </c>
      <c r="S1328" s="101"/>
      <c r="T1328" s="97" t="s">
        <v>77</v>
      </c>
      <c r="U1328" s="170">
        <f>IF($J$1="January","",Y1327)</f>
        <v>9000</v>
      </c>
      <c r="V1328" s="99">
        <v>1000</v>
      </c>
      <c r="W1328" s="170">
        <f>IF(U1328="","",U1328+V1328)</f>
        <v>10000</v>
      </c>
      <c r="X1328" s="99">
        <v>2000</v>
      </c>
      <c r="Y1328" s="170">
        <f>IF(W1328="","",W1328-X1328)</f>
        <v>8000</v>
      </c>
      <c r="Z1328" s="102"/>
    </row>
    <row r="1329" spans="1:26" s="51" customFormat="1" ht="21" customHeight="1" x14ac:dyDescent="0.25">
      <c r="A1329" s="52"/>
      <c r="B1329" s="67" t="s">
        <v>47</v>
      </c>
      <c r="C1329" s="108"/>
      <c r="D1329" s="53"/>
      <c r="E1329" s="53"/>
      <c r="F1329" s="314" t="s">
        <v>49</v>
      </c>
      <c r="G1329" s="314"/>
      <c r="H1329" s="53"/>
      <c r="I1329" s="314" t="s">
        <v>50</v>
      </c>
      <c r="J1329" s="314"/>
      <c r="K1329" s="314"/>
      <c r="L1329" s="69"/>
      <c r="M1329" s="53"/>
      <c r="N1329" s="96"/>
      <c r="O1329" s="97" t="s">
        <v>52</v>
      </c>
      <c r="P1329" s="97"/>
      <c r="Q1329" s="97"/>
      <c r="R1329" s="97">
        <v>0</v>
      </c>
      <c r="S1329" s="101"/>
      <c r="T1329" s="97" t="s">
        <v>52</v>
      </c>
      <c r="U1329" s="170">
        <f>IF($J$1="February","",Y1328)</f>
        <v>8000</v>
      </c>
      <c r="V1329" s="99"/>
      <c r="W1329" s="170">
        <f t="shared" ref="W1329:W1338" si="244">IF(U1329="","",U1329+V1329)</f>
        <v>8000</v>
      </c>
      <c r="X1329" s="99"/>
      <c r="Y1329" s="170">
        <f t="shared" ref="Y1329:Y1338" si="245">IF(W1329="","",W1329-X1329)</f>
        <v>8000</v>
      </c>
      <c r="Z1329" s="102"/>
    </row>
    <row r="1330" spans="1:26" s="51" customFormat="1" ht="21" customHeight="1" x14ac:dyDescent="0.25">
      <c r="A1330" s="52"/>
      <c r="B1330" s="53"/>
      <c r="C1330" s="53"/>
      <c r="D1330" s="53"/>
      <c r="E1330" s="53"/>
      <c r="F1330" s="53"/>
      <c r="G1330" s="53"/>
      <c r="H1330" s="70"/>
      <c r="L1330" s="57"/>
      <c r="M1330" s="53"/>
      <c r="N1330" s="96"/>
      <c r="O1330" s="97" t="s">
        <v>53</v>
      </c>
      <c r="P1330" s="97"/>
      <c r="Q1330" s="97"/>
      <c r="R1330" s="97">
        <v>0</v>
      </c>
      <c r="S1330" s="101"/>
      <c r="T1330" s="97" t="s">
        <v>53</v>
      </c>
      <c r="U1330" s="170" t="str">
        <f>IF($J$1="March","",Y1329)</f>
        <v/>
      </c>
      <c r="V1330" s="99"/>
      <c r="W1330" s="170" t="str">
        <f t="shared" si="244"/>
        <v/>
      </c>
      <c r="X1330" s="99"/>
      <c r="Y1330" s="170" t="str">
        <f t="shared" si="245"/>
        <v/>
      </c>
      <c r="Z1330" s="102"/>
    </row>
    <row r="1331" spans="1:26" s="51" customFormat="1" ht="21" customHeight="1" x14ac:dyDescent="0.25">
      <c r="A1331" s="52"/>
      <c r="B1331" s="315" t="s">
        <v>48</v>
      </c>
      <c r="C1331" s="316"/>
      <c r="D1331" s="53"/>
      <c r="E1331" s="53"/>
      <c r="F1331" s="71" t="s">
        <v>70</v>
      </c>
      <c r="G1331" s="66">
        <f>IF($J$1="January",U1327,IF($J$1="February",U1328,IF($J$1="March",U1329,IF($J$1="April",U1330,IF($J$1="May",U1331,IF($J$1="June",U1332,IF($J$1="July",U1333,IF($J$1="August",U1334,IF($J$1="August",U1334,IF($J$1="September",U1335,IF($J$1="October",U1336,IF($J$1="November",U1337,IF($J$1="December",U1338)))))))))))))</f>
        <v>8000</v>
      </c>
      <c r="H1331" s="70"/>
      <c r="I1331" s="72">
        <f>IF(C1335&gt;0,$K$2,C1333)</f>
        <v>0</v>
      </c>
      <c r="J1331" s="73" t="s">
        <v>67</v>
      </c>
      <c r="K1331" s="74">
        <f>K1327/$K$2*I1331</f>
        <v>0</v>
      </c>
      <c r="L1331" s="75"/>
      <c r="M1331" s="53"/>
      <c r="N1331" s="96"/>
      <c r="O1331" s="97" t="s">
        <v>54</v>
      </c>
      <c r="P1331" s="97"/>
      <c r="Q1331" s="97"/>
      <c r="R1331" s="97">
        <v>0</v>
      </c>
      <c r="S1331" s="101"/>
      <c r="T1331" s="97" t="s">
        <v>54</v>
      </c>
      <c r="U1331" s="170" t="str">
        <f>IF($J$1="April","",Y1330)</f>
        <v/>
      </c>
      <c r="V1331" s="99"/>
      <c r="W1331" s="170" t="str">
        <f t="shared" si="244"/>
        <v/>
      </c>
      <c r="X1331" s="99"/>
      <c r="Y1331" s="170" t="str">
        <f t="shared" si="245"/>
        <v/>
      </c>
      <c r="Z1331" s="102"/>
    </row>
    <row r="1332" spans="1:26" s="51" customFormat="1" ht="21" customHeight="1" x14ac:dyDescent="0.25">
      <c r="A1332" s="52"/>
      <c r="B1332" s="62"/>
      <c r="C1332" s="62"/>
      <c r="D1332" s="53"/>
      <c r="E1332" s="53"/>
      <c r="F1332" s="71" t="s">
        <v>23</v>
      </c>
      <c r="G1332" s="66">
        <f>IF($J$1="January",V1327,IF($J$1="February",V1328,IF($J$1="March",V1329,IF($J$1="April",V1330,IF($J$1="May",V1331,IF($J$1="June",V1332,IF($J$1="July",V1333,IF($J$1="August",V1334,IF($J$1="August",V1334,IF($J$1="September",V1335,IF($J$1="October",V1336,IF($J$1="November",V1337,IF($J$1="December",V1338)))))))))))))</f>
        <v>0</v>
      </c>
      <c r="H1332" s="70"/>
      <c r="I1332" s="115">
        <f>26+81</f>
        <v>107</v>
      </c>
      <c r="J1332" s="73" t="s">
        <v>68</v>
      </c>
      <c r="K1332" s="76">
        <f>K1327/$K$2/8*I1332</f>
        <v>6903.2258064516127</v>
      </c>
      <c r="L1332" s="77"/>
      <c r="M1332" s="53"/>
      <c r="N1332" s="96"/>
      <c r="O1332" s="97" t="s">
        <v>55</v>
      </c>
      <c r="P1332" s="97"/>
      <c r="Q1332" s="97"/>
      <c r="R1332" s="97">
        <v>0</v>
      </c>
      <c r="S1332" s="101"/>
      <c r="T1332" s="97" t="s">
        <v>55</v>
      </c>
      <c r="U1332" s="170" t="str">
        <f>IF($J$1="May","",Y1331)</f>
        <v/>
      </c>
      <c r="V1332" s="99"/>
      <c r="W1332" s="170" t="str">
        <f t="shared" si="244"/>
        <v/>
      </c>
      <c r="X1332" s="99"/>
      <c r="Y1332" s="170" t="str">
        <f t="shared" si="245"/>
        <v/>
      </c>
      <c r="Z1332" s="102"/>
    </row>
    <row r="1333" spans="1:26" s="51" customFormat="1" ht="21" customHeight="1" x14ac:dyDescent="0.25">
      <c r="A1333" s="52"/>
      <c r="B1333" s="71" t="s">
        <v>6</v>
      </c>
      <c r="C1333" s="62">
        <f>IF($J$1="January",P1327,IF($J$1="February",P1328,IF($J$1="March",P1329,IF($J$1="April",P1330,IF($J$1="May",P1331,IF($J$1="June",P1332,IF($J$1="July",P1333,IF($J$1="August",P1334,IF($J$1="August",P1334,IF($J$1="September",P1335,IF($J$1="October",P1336,IF($J$1="November",P1337,IF($J$1="December",P1338)))))))))))))</f>
        <v>0</v>
      </c>
      <c r="D1333" s="53"/>
      <c r="E1333" s="53"/>
      <c r="F1333" s="71" t="s">
        <v>71</v>
      </c>
      <c r="G1333" s="66">
        <f>IF($J$1="January",W1327,IF($J$1="February",W1328,IF($J$1="March",W1329,IF($J$1="April",W1330,IF($J$1="May",W1331,IF($J$1="June",W1332,IF($J$1="July",W1333,IF($J$1="August",W1334,IF($J$1="August",W1334,IF($J$1="September",W1335,IF($J$1="October",W1336,IF($J$1="November",W1337,IF($J$1="December",W1338)))))))))))))</f>
        <v>8000</v>
      </c>
      <c r="H1333" s="70"/>
      <c r="I1333" s="317" t="s">
        <v>75</v>
      </c>
      <c r="J1333" s="318"/>
      <c r="K1333" s="76">
        <f>K1331+K1332</f>
        <v>6903.2258064516127</v>
      </c>
      <c r="L1333" s="77"/>
      <c r="M1333" s="53"/>
      <c r="N1333" s="96"/>
      <c r="O1333" s="97" t="s">
        <v>56</v>
      </c>
      <c r="P1333" s="97"/>
      <c r="Q1333" s="97"/>
      <c r="R1333" s="97">
        <v>0</v>
      </c>
      <c r="S1333" s="101"/>
      <c r="T1333" s="97" t="s">
        <v>56</v>
      </c>
      <c r="U1333" s="170" t="str">
        <f>IF($J$1="June","",Y1332)</f>
        <v/>
      </c>
      <c r="V1333" s="99"/>
      <c r="W1333" s="170" t="str">
        <f t="shared" si="244"/>
        <v/>
      </c>
      <c r="X1333" s="99"/>
      <c r="Y1333" s="170" t="str">
        <f t="shared" si="245"/>
        <v/>
      </c>
      <c r="Z1333" s="102"/>
    </row>
    <row r="1334" spans="1:26" s="51" customFormat="1" ht="21" customHeight="1" x14ac:dyDescent="0.25">
      <c r="A1334" s="52"/>
      <c r="B1334" s="71" t="s">
        <v>5</v>
      </c>
      <c r="C1334" s="62">
        <f>IF($J$1="January",Q1327,IF($J$1="February",Q1328,IF($J$1="March",Q1329,IF($J$1="April",Q1330,IF($J$1="May",Q1331,IF($J$1="June",Q1332,IF($J$1="July",Q1333,IF($J$1="August",Q1334,IF($J$1="August",Q1334,IF($J$1="September",Q1335,IF($J$1="October",Q1336,IF($J$1="November",Q1337,IF($J$1="December",Q1338)))))))))))))</f>
        <v>0</v>
      </c>
      <c r="D1334" s="53"/>
      <c r="E1334" s="53"/>
      <c r="F1334" s="71" t="s">
        <v>24</v>
      </c>
      <c r="G1334" s="66">
        <f>IF($J$1="January",X1327,IF($J$1="February",X1328,IF($J$1="March",X1329,IF($J$1="April",X1330,IF($J$1="May",X1331,IF($J$1="June",X1332,IF($J$1="July",X1333,IF($J$1="August",X1334,IF($J$1="August",X1334,IF($J$1="September",X1335,IF($J$1="October",X1336,IF($J$1="November",X1337,IF($J$1="December",X1338)))))))))))))</f>
        <v>0</v>
      </c>
      <c r="H1334" s="70"/>
      <c r="I1334" s="317" t="s">
        <v>76</v>
      </c>
      <c r="J1334" s="318"/>
      <c r="K1334" s="66">
        <f>G1334</f>
        <v>0</v>
      </c>
      <c r="L1334" s="78"/>
      <c r="M1334" s="53"/>
      <c r="N1334" s="96"/>
      <c r="O1334" s="97" t="s">
        <v>57</v>
      </c>
      <c r="P1334" s="97"/>
      <c r="Q1334" s="97"/>
      <c r="R1334" s="97">
        <v>0</v>
      </c>
      <c r="S1334" s="101"/>
      <c r="T1334" s="97" t="s">
        <v>57</v>
      </c>
      <c r="U1334" s="170" t="str">
        <f>IF($J$1="July","",Y1333)</f>
        <v/>
      </c>
      <c r="V1334" s="99"/>
      <c r="W1334" s="170" t="str">
        <f t="shared" si="244"/>
        <v/>
      </c>
      <c r="X1334" s="99"/>
      <c r="Y1334" s="170" t="str">
        <f t="shared" si="245"/>
        <v/>
      </c>
      <c r="Z1334" s="102"/>
    </row>
    <row r="1335" spans="1:26" s="51" customFormat="1" ht="21" customHeight="1" x14ac:dyDescent="0.25">
      <c r="A1335" s="52"/>
      <c r="B1335" s="79" t="s">
        <v>74</v>
      </c>
      <c r="C1335" s="62">
        <f>IF($J$1="January",R1327,IF($J$1="February",R1328,IF($J$1="March",R1329,IF($J$1="April",R1330,IF($J$1="May",R1331,IF($J$1="June",R1332,IF($J$1="July",R1333,IF($J$1="August",R1334,IF($J$1="August",R1334,IF($J$1="September",R1335,IF($J$1="October",R1336,IF($J$1="November",R1337,IF($J$1="December",R1338)))))))))))))</f>
        <v>0</v>
      </c>
      <c r="D1335" s="53"/>
      <c r="E1335" s="53"/>
      <c r="F1335" s="71" t="s">
        <v>73</v>
      </c>
      <c r="G1335" s="66">
        <f>IF($J$1="January",Y1327,IF($J$1="February",Y1328,IF($J$1="March",Y1329,IF($J$1="April",Y1330,IF($J$1="May",Y1331,IF($J$1="June",Y1332,IF($J$1="July",Y1333,IF($J$1="August",Y1334,IF($J$1="August",Y1334,IF($J$1="September",Y1335,IF($J$1="October",Y1336,IF($J$1="November",Y1337,IF($J$1="December",Y1338)))))))))))))</f>
        <v>8000</v>
      </c>
      <c r="H1335" s="53"/>
      <c r="I1335" s="319" t="s">
        <v>69</v>
      </c>
      <c r="J1335" s="320"/>
      <c r="K1335" s="80">
        <f>K1333-K1334</f>
        <v>6903.2258064516127</v>
      </c>
      <c r="L1335" s="81"/>
      <c r="M1335" s="53"/>
      <c r="N1335" s="96"/>
      <c r="O1335" s="97" t="s">
        <v>62</v>
      </c>
      <c r="P1335" s="97"/>
      <c r="Q1335" s="97"/>
      <c r="R1335" s="97">
        <v>0</v>
      </c>
      <c r="S1335" s="101"/>
      <c r="T1335" s="97" t="s">
        <v>62</v>
      </c>
      <c r="U1335" s="170" t="str">
        <f>IF($J$1="August","",Y1334)</f>
        <v/>
      </c>
      <c r="V1335" s="99"/>
      <c r="W1335" s="170" t="str">
        <f t="shared" si="244"/>
        <v/>
      </c>
      <c r="X1335" s="99"/>
      <c r="Y1335" s="170" t="str">
        <f t="shared" si="245"/>
        <v/>
      </c>
      <c r="Z1335" s="102"/>
    </row>
    <row r="1336" spans="1:26" s="51" customFormat="1" ht="21" customHeight="1" x14ac:dyDescent="0.25">
      <c r="A1336" s="52"/>
      <c r="B1336" s="53"/>
      <c r="C1336" s="53"/>
      <c r="D1336" s="53"/>
      <c r="E1336" s="53"/>
      <c r="F1336" s="53"/>
      <c r="G1336" s="53"/>
      <c r="H1336" s="53"/>
      <c r="I1336" s="53"/>
      <c r="J1336" s="53"/>
      <c r="K1336" s="53"/>
      <c r="L1336" s="69"/>
      <c r="M1336" s="53"/>
      <c r="N1336" s="96"/>
      <c r="O1336" s="97" t="s">
        <v>58</v>
      </c>
      <c r="P1336" s="97"/>
      <c r="Q1336" s="97"/>
      <c r="R1336" s="97">
        <v>0</v>
      </c>
      <c r="S1336" s="101"/>
      <c r="T1336" s="97" t="s">
        <v>58</v>
      </c>
      <c r="U1336" s="170" t="str">
        <f>IF($J$1="September","",Y1335)</f>
        <v/>
      </c>
      <c r="V1336" s="99"/>
      <c r="W1336" s="170" t="str">
        <f t="shared" si="244"/>
        <v/>
      </c>
      <c r="X1336" s="99"/>
      <c r="Y1336" s="170" t="str">
        <f t="shared" si="245"/>
        <v/>
      </c>
      <c r="Z1336" s="102"/>
    </row>
    <row r="1337" spans="1:26" s="51" customFormat="1" ht="21" customHeight="1" x14ac:dyDescent="0.25">
      <c r="A1337" s="52"/>
      <c r="B1337" s="308" t="s">
        <v>104</v>
      </c>
      <c r="C1337" s="308"/>
      <c r="D1337" s="308"/>
      <c r="E1337" s="308"/>
      <c r="F1337" s="308"/>
      <c r="G1337" s="308"/>
      <c r="H1337" s="308"/>
      <c r="I1337" s="308"/>
      <c r="J1337" s="308"/>
      <c r="K1337" s="308"/>
      <c r="L1337" s="69"/>
      <c r="M1337" s="53"/>
      <c r="N1337" s="96"/>
      <c r="O1337" s="97" t="s">
        <v>63</v>
      </c>
      <c r="P1337" s="97"/>
      <c r="Q1337" s="97"/>
      <c r="R1337" s="97">
        <v>0</v>
      </c>
      <c r="S1337" s="101"/>
      <c r="T1337" s="97" t="s">
        <v>63</v>
      </c>
      <c r="U1337" s="170" t="str">
        <f>IF($J$1="October","",Y1336)</f>
        <v/>
      </c>
      <c r="V1337" s="99"/>
      <c r="W1337" s="170" t="str">
        <f t="shared" si="244"/>
        <v/>
      </c>
      <c r="X1337" s="99"/>
      <c r="Y1337" s="170" t="str">
        <f t="shared" si="245"/>
        <v/>
      </c>
      <c r="Z1337" s="102"/>
    </row>
    <row r="1338" spans="1:26" s="51" customFormat="1" ht="21" customHeight="1" x14ac:dyDescent="0.25">
      <c r="A1338" s="52"/>
      <c r="B1338" s="308"/>
      <c r="C1338" s="308"/>
      <c r="D1338" s="308"/>
      <c r="E1338" s="308"/>
      <c r="F1338" s="308"/>
      <c r="G1338" s="308"/>
      <c r="H1338" s="308"/>
      <c r="I1338" s="308"/>
      <c r="J1338" s="308"/>
      <c r="K1338" s="308"/>
      <c r="L1338" s="69"/>
      <c r="M1338" s="53"/>
      <c r="N1338" s="96"/>
      <c r="O1338" s="97" t="s">
        <v>64</v>
      </c>
      <c r="P1338" s="97"/>
      <c r="Q1338" s="97"/>
      <c r="R1338" s="97">
        <v>0</v>
      </c>
      <c r="S1338" s="101"/>
      <c r="T1338" s="97" t="s">
        <v>64</v>
      </c>
      <c r="U1338" s="170" t="str">
        <f>IF($J$1="November","",Y1337)</f>
        <v/>
      </c>
      <c r="V1338" s="99"/>
      <c r="W1338" s="170" t="str">
        <f t="shared" si="244"/>
        <v/>
      </c>
      <c r="X1338" s="99"/>
      <c r="Y1338" s="170" t="str">
        <f t="shared" si="245"/>
        <v/>
      </c>
      <c r="Z1338" s="102"/>
    </row>
    <row r="1339" spans="1:26" s="51" customFormat="1" ht="21" customHeight="1" thickBot="1" x14ac:dyDescent="0.3">
      <c r="A1339" s="82"/>
      <c r="B1339" s="83"/>
      <c r="C1339" s="83"/>
      <c r="D1339" s="83"/>
      <c r="E1339" s="83"/>
      <c r="F1339" s="83"/>
      <c r="G1339" s="83"/>
      <c r="H1339" s="83"/>
      <c r="I1339" s="83"/>
      <c r="J1339" s="83"/>
      <c r="K1339" s="83"/>
      <c r="L1339" s="84"/>
      <c r="N1339" s="103"/>
      <c r="O1339" s="104"/>
      <c r="P1339" s="104"/>
      <c r="Q1339" s="104"/>
      <c r="R1339" s="104"/>
      <c r="S1339" s="104"/>
      <c r="T1339" s="104"/>
      <c r="U1339" s="104"/>
      <c r="V1339" s="104"/>
      <c r="W1339" s="104"/>
      <c r="X1339" s="104"/>
      <c r="Y1339" s="104"/>
      <c r="Z1339" s="105"/>
    </row>
    <row r="1340" spans="1:26" ht="15" thickBot="1" x14ac:dyDescent="0.35"/>
    <row r="1341" spans="1:26" s="51" customFormat="1" ht="21" customHeight="1" x14ac:dyDescent="0.25">
      <c r="A1341" s="321" t="s">
        <v>46</v>
      </c>
      <c r="B1341" s="322"/>
      <c r="C1341" s="322"/>
      <c r="D1341" s="322"/>
      <c r="E1341" s="322"/>
      <c r="F1341" s="322"/>
      <c r="G1341" s="322"/>
      <c r="H1341" s="322"/>
      <c r="I1341" s="322"/>
      <c r="J1341" s="322"/>
      <c r="K1341" s="322"/>
      <c r="L1341" s="323"/>
      <c r="M1341" s="190"/>
      <c r="N1341" s="89"/>
      <c r="O1341" s="309" t="s">
        <v>48</v>
      </c>
      <c r="P1341" s="310"/>
      <c r="Q1341" s="310"/>
      <c r="R1341" s="311"/>
      <c r="S1341" s="90"/>
      <c r="T1341" s="309" t="s">
        <v>49</v>
      </c>
      <c r="U1341" s="310"/>
      <c r="V1341" s="310"/>
      <c r="W1341" s="310"/>
      <c r="X1341" s="310"/>
      <c r="Y1341" s="311"/>
      <c r="Z1341" s="91"/>
    </row>
    <row r="1342" spans="1:26" s="51" customFormat="1" ht="21" customHeight="1" x14ac:dyDescent="0.25">
      <c r="A1342" s="52"/>
      <c r="B1342" s="53"/>
      <c r="C1342" s="312" t="s">
        <v>102</v>
      </c>
      <c r="D1342" s="312"/>
      <c r="E1342" s="312"/>
      <c r="F1342" s="312"/>
      <c r="G1342" s="54" t="str">
        <f>$J$1</f>
        <v>March</v>
      </c>
      <c r="H1342" s="313">
        <f>$K$1</f>
        <v>2020</v>
      </c>
      <c r="I1342" s="313"/>
      <c r="J1342" s="53"/>
      <c r="K1342" s="55"/>
      <c r="L1342" s="56"/>
      <c r="M1342" s="55"/>
      <c r="N1342" s="92"/>
      <c r="O1342" s="93" t="s">
        <v>59</v>
      </c>
      <c r="P1342" s="93" t="s">
        <v>6</v>
      </c>
      <c r="Q1342" s="93" t="s">
        <v>5</v>
      </c>
      <c r="R1342" s="93" t="s">
        <v>60</v>
      </c>
      <c r="S1342" s="94"/>
      <c r="T1342" s="93" t="s">
        <v>59</v>
      </c>
      <c r="U1342" s="93" t="s">
        <v>61</v>
      </c>
      <c r="V1342" s="93" t="s">
        <v>23</v>
      </c>
      <c r="W1342" s="93" t="s">
        <v>22</v>
      </c>
      <c r="X1342" s="93" t="s">
        <v>24</v>
      </c>
      <c r="Y1342" s="93" t="s">
        <v>65</v>
      </c>
      <c r="Z1342" s="95"/>
    </row>
    <row r="1343" spans="1:26" s="51" customFormat="1" ht="21" customHeight="1" x14ac:dyDescent="0.25">
      <c r="A1343" s="52"/>
      <c r="B1343" s="53"/>
      <c r="C1343" s="53"/>
      <c r="D1343" s="58"/>
      <c r="E1343" s="58"/>
      <c r="F1343" s="58"/>
      <c r="G1343" s="58"/>
      <c r="H1343" s="58"/>
      <c r="I1343" s="53"/>
      <c r="J1343" s="59" t="s">
        <v>1</v>
      </c>
      <c r="K1343" s="60">
        <v>25000</v>
      </c>
      <c r="L1343" s="61"/>
      <c r="M1343" s="53"/>
      <c r="N1343" s="96"/>
      <c r="O1343" s="97" t="s">
        <v>51</v>
      </c>
      <c r="P1343" s="97">
        <v>31</v>
      </c>
      <c r="Q1343" s="97">
        <v>0</v>
      </c>
      <c r="R1343" s="97">
        <v>0</v>
      </c>
      <c r="S1343" s="98"/>
      <c r="T1343" s="97" t="s">
        <v>51</v>
      </c>
      <c r="U1343" s="99"/>
      <c r="V1343" s="99">
        <v>10000</v>
      </c>
      <c r="W1343" s="99">
        <f>V1343+U1343</f>
        <v>10000</v>
      </c>
      <c r="X1343" s="99"/>
      <c r="Y1343" s="99">
        <f>W1343-X1343</f>
        <v>10000</v>
      </c>
      <c r="Z1343" s="95"/>
    </row>
    <row r="1344" spans="1:26" s="51" customFormat="1" ht="21" customHeight="1" x14ac:dyDescent="0.25">
      <c r="A1344" s="52"/>
      <c r="B1344" s="53" t="s">
        <v>0</v>
      </c>
      <c r="C1344" s="108" t="s">
        <v>128</v>
      </c>
      <c r="D1344" s="53"/>
      <c r="E1344" s="53"/>
      <c r="F1344" s="53"/>
      <c r="G1344" s="53"/>
      <c r="H1344" s="64"/>
      <c r="I1344" s="58"/>
      <c r="J1344" s="53"/>
      <c r="K1344" s="53"/>
      <c r="L1344" s="65"/>
      <c r="M1344" s="190"/>
      <c r="N1344" s="100"/>
      <c r="O1344" s="97" t="s">
        <v>77</v>
      </c>
      <c r="P1344" s="97">
        <v>29</v>
      </c>
      <c r="Q1344" s="97">
        <v>0</v>
      </c>
      <c r="R1344" s="97">
        <v>0</v>
      </c>
      <c r="S1344" s="101"/>
      <c r="T1344" s="97" t="s">
        <v>77</v>
      </c>
      <c r="U1344" s="170">
        <f>IF($J$1="January","",Y1343)</f>
        <v>10000</v>
      </c>
      <c r="V1344" s="99"/>
      <c r="W1344" s="170">
        <f>IF(U1344="","",U1344+V1344)</f>
        <v>10000</v>
      </c>
      <c r="X1344" s="99">
        <v>2500</v>
      </c>
      <c r="Y1344" s="170">
        <f>IF(W1344="","",W1344-X1344)</f>
        <v>7500</v>
      </c>
      <c r="Z1344" s="102"/>
    </row>
    <row r="1345" spans="1:26" s="51" customFormat="1" ht="21" customHeight="1" x14ac:dyDescent="0.25">
      <c r="A1345" s="52"/>
      <c r="B1345" s="67" t="s">
        <v>47</v>
      </c>
      <c r="C1345" s="108"/>
      <c r="D1345" s="53"/>
      <c r="E1345" s="53"/>
      <c r="F1345" s="314" t="s">
        <v>49</v>
      </c>
      <c r="G1345" s="314"/>
      <c r="H1345" s="53"/>
      <c r="I1345" s="314" t="s">
        <v>50</v>
      </c>
      <c r="J1345" s="314"/>
      <c r="K1345" s="314"/>
      <c r="L1345" s="69"/>
      <c r="M1345" s="53"/>
      <c r="N1345" s="96"/>
      <c r="O1345" s="97" t="s">
        <v>52</v>
      </c>
      <c r="P1345" s="97"/>
      <c r="Q1345" s="97"/>
      <c r="R1345" s="97" t="str">
        <f>IF(Q1345="","",R1344-Q1345)</f>
        <v/>
      </c>
      <c r="S1345" s="101"/>
      <c r="T1345" s="97" t="s">
        <v>52</v>
      </c>
      <c r="U1345" s="170">
        <f>IF($J$1="February","",Y1344)</f>
        <v>7500</v>
      </c>
      <c r="V1345" s="99"/>
      <c r="W1345" s="170">
        <f t="shared" ref="W1345:W1354" si="246">IF(U1345="","",U1345+V1345)</f>
        <v>7500</v>
      </c>
      <c r="X1345" s="99"/>
      <c r="Y1345" s="170">
        <f t="shared" ref="Y1345:Y1354" si="247">IF(W1345="","",W1345-X1345)</f>
        <v>7500</v>
      </c>
      <c r="Z1345" s="102"/>
    </row>
    <row r="1346" spans="1:26" s="51" customFormat="1" ht="21" customHeight="1" x14ac:dyDescent="0.25">
      <c r="A1346" s="52"/>
      <c r="B1346" s="53"/>
      <c r="C1346" s="53"/>
      <c r="D1346" s="53"/>
      <c r="E1346" s="53"/>
      <c r="F1346" s="53"/>
      <c r="G1346" s="53"/>
      <c r="H1346" s="70"/>
      <c r="L1346" s="57"/>
      <c r="M1346" s="53"/>
      <c r="N1346" s="96"/>
      <c r="O1346" s="97" t="s">
        <v>53</v>
      </c>
      <c r="P1346" s="97"/>
      <c r="Q1346" s="97"/>
      <c r="R1346" s="97" t="str">
        <f>IF(Q1346="","",R1345-Q1346)</f>
        <v/>
      </c>
      <c r="S1346" s="101"/>
      <c r="T1346" s="97" t="s">
        <v>53</v>
      </c>
      <c r="U1346" s="170" t="str">
        <f>IF($J$1="March","",Y1345)</f>
        <v/>
      </c>
      <c r="V1346" s="99"/>
      <c r="W1346" s="170" t="str">
        <f t="shared" si="246"/>
        <v/>
      </c>
      <c r="X1346" s="99"/>
      <c r="Y1346" s="170" t="str">
        <f t="shared" si="247"/>
        <v/>
      </c>
      <c r="Z1346" s="102"/>
    </row>
    <row r="1347" spans="1:26" s="51" customFormat="1" ht="21" customHeight="1" x14ac:dyDescent="0.25">
      <c r="A1347" s="52"/>
      <c r="B1347" s="315" t="s">
        <v>48</v>
      </c>
      <c r="C1347" s="316"/>
      <c r="D1347" s="53"/>
      <c r="E1347" s="53"/>
      <c r="F1347" s="71" t="s">
        <v>70</v>
      </c>
      <c r="G1347" s="66">
        <f>IF($J$1="January",U1343,IF($J$1="February",U1344,IF($J$1="March",U1345,IF($J$1="April",U1346,IF($J$1="May",U1347,IF($J$1="June",U1348,IF($J$1="July",U1349,IF($J$1="August",U1350,IF($J$1="August",U1350,IF($J$1="September",U1351,IF($J$1="October",U1352,IF($J$1="November",U1353,IF($J$1="December",U1354)))))))))))))</f>
        <v>7500</v>
      </c>
      <c r="H1347" s="70"/>
      <c r="I1347" s="72">
        <f>IF(C1351&gt;0,$K$2,C1349)</f>
        <v>31</v>
      </c>
      <c r="J1347" s="73" t="s">
        <v>67</v>
      </c>
      <c r="K1347" s="74">
        <f>K1343/$K$2*I1347</f>
        <v>25000</v>
      </c>
      <c r="L1347" s="75"/>
      <c r="M1347" s="53"/>
      <c r="N1347" s="96"/>
      <c r="O1347" s="97" t="s">
        <v>54</v>
      </c>
      <c r="P1347" s="97"/>
      <c r="Q1347" s="97"/>
      <c r="R1347" s="97">
        <v>0</v>
      </c>
      <c r="S1347" s="101"/>
      <c r="T1347" s="97" t="s">
        <v>54</v>
      </c>
      <c r="U1347" s="170" t="str">
        <f>IF($J$1="April","",Y1346)</f>
        <v/>
      </c>
      <c r="V1347" s="99"/>
      <c r="W1347" s="170" t="str">
        <f t="shared" si="246"/>
        <v/>
      </c>
      <c r="X1347" s="99"/>
      <c r="Y1347" s="170" t="str">
        <f t="shared" si="247"/>
        <v/>
      </c>
      <c r="Z1347" s="102"/>
    </row>
    <row r="1348" spans="1:26" s="51" customFormat="1" ht="21" customHeight="1" x14ac:dyDescent="0.25">
      <c r="A1348" s="52"/>
      <c r="B1348" s="62"/>
      <c r="C1348" s="62"/>
      <c r="D1348" s="53"/>
      <c r="E1348" s="53"/>
      <c r="F1348" s="71" t="s">
        <v>23</v>
      </c>
      <c r="G1348" s="66">
        <f>IF($J$1="January",V1343,IF($J$1="February",V1344,IF($J$1="March",V1345,IF($J$1="April",V1346,IF($J$1="May",V1347,IF($J$1="June",V1348,IF($J$1="July",V1349,IF($J$1="August",V1350,IF($J$1="August",V1350,IF($J$1="September",V1351,IF($J$1="October",V1352,IF($J$1="November",V1353,IF($J$1="December",V1354)))))))))))))</f>
        <v>0</v>
      </c>
      <c r="H1348" s="70"/>
      <c r="I1348" s="115"/>
      <c r="J1348" s="73" t="s">
        <v>68</v>
      </c>
      <c r="K1348" s="76">
        <f>K1343/$K$2/8*I1348</f>
        <v>0</v>
      </c>
      <c r="L1348" s="77"/>
      <c r="M1348" s="53"/>
      <c r="N1348" s="96"/>
      <c r="O1348" s="97" t="s">
        <v>55</v>
      </c>
      <c r="P1348" s="97"/>
      <c r="Q1348" s="97"/>
      <c r="R1348" s="97">
        <v>0</v>
      </c>
      <c r="S1348" s="101"/>
      <c r="T1348" s="97" t="s">
        <v>55</v>
      </c>
      <c r="U1348" s="170" t="str">
        <f>IF($J$1="May","",Y1347)</f>
        <v/>
      </c>
      <c r="V1348" s="99"/>
      <c r="W1348" s="170" t="str">
        <f t="shared" si="246"/>
        <v/>
      </c>
      <c r="X1348" s="99"/>
      <c r="Y1348" s="170" t="str">
        <f t="shared" si="247"/>
        <v/>
      </c>
      <c r="Z1348" s="102"/>
    </row>
    <row r="1349" spans="1:26" s="51" customFormat="1" ht="21" customHeight="1" x14ac:dyDescent="0.25">
      <c r="A1349" s="52"/>
      <c r="B1349" s="71" t="s">
        <v>6</v>
      </c>
      <c r="C1349" s="62">
        <f>IF($J$1="January",P1343,IF($J$1="February",P1344,IF($J$1="March",P1345,IF($J$1="April",P1346,IF($J$1="May",P1347,IF($J$1="June",P1348,IF($J$1="July",P1349,IF($J$1="August",P1350,IF($J$1="August",P1350,IF($J$1="September",P1351,IF($J$1="October",P1352,IF($J$1="November",P1353,IF($J$1="December",P1354)))))))))))))</f>
        <v>0</v>
      </c>
      <c r="D1349" s="53"/>
      <c r="E1349" s="53"/>
      <c r="F1349" s="71" t="s">
        <v>71</v>
      </c>
      <c r="G1349" s="66">
        <f>IF($J$1="January",W1343,IF($J$1="February",W1344,IF($J$1="March",W1345,IF($J$1="April",W1346,IF($J$1="May",W1347,IF($J$1="June",W1348,IF($J$1="July",W1349,IF($J$1="August",W1350,IF($J$1="August",W1350,IF($J$1="September",W1351,IF($J$1="October",W1352,IF($J$1="November",W1353,IF($J$1="December",W1354)))))))))))))</f>
        <v>7500</v>
      </c>
      <c r="H1349" s="70"/>
      <c r="I1349" s="317" t="s">
        <v>75</v>
      </c>
      <c r="J1349" s="318"/>
      <c r="K1349" s="76">
        <f>K1347+K1348</f>
        <v>25000</v>
      </c>
      <c r="L1349" s="77"/>
      <c r="M1349" s="53"/>
      <c r="N1349" s="96"/>
      <c r="O1349" s="97" t="s">
        <v>56</v>
      </c>
      <c r="P1349" s="97"/>
      <c r="Q1349" s="97"/>
      <c r="R1349" s="97">
        <v>0</v>
      </c>
      <c r="S1349" s="101"/>
      <c r="T1349" s="97" t="s">
        <v>56</v>
      </c>
      <c r="U1349" s="170" t="str">
        <f>IF($J$1="June","",Y1348)</f>
        <v/>
      </c>
      <c r="V1349" s="99"/>
      <c r="W1349" s="170" t="str">
        <f t="shared" si="246"/>
        <v/>
      </c>
      <c r="X1349" s="99"/>
      <c r="Y1349" s="170" t="str">
        <f t="shared" si="247"/>
        <v/>
      </c>
      <c r="Z1349" s="102"/>
    </row>
    <row r="1350" spans="1:26" s="51" customFormat="1" ht="21" customHeight="1" x14ac:dyDescent="0.25">
      <c r="A1350" s="52"/>
      <c r="B1350" s="71" t="s">
        <v>5</v>
      </c>
      <c r="C1350" s="62">
        <f>IF($J$1="January",Q1343,IF($J$1="February",Q1344,IF($J$1="March",Q1345,IF($J$1="April",Q1346,IF($J$1="May",Q1347,IF($J$1="June",Q1348,IF($J$1="July",Q1349,IF($J$1="August",Q1350,IF($J$1="August",Q1350,IF($J$1="September",Q1351,IF($J$1="October",Q1352,IF($J$1="November",Q1353,IF($J$1="December",Q1354)))))))))))))</f>
        <v>0</v>
      </c>
      <c r="D1350" s="53"/>
      <c r="E1350" s="53"/>
      <c r="F1350" s="71" t="s">
        <v>24</v>
      </c>
      <c r="G1350" s="66">
        <f>IF($J$1="January",X1343,IF($J$1="February",X1344,IF($J$1="March",X1345,IF($J$1="April",X1346,IF($J$1="May",X1347,IF($J$1="June",X1348,IF($J$1="July",X1349,IF($J$1="August",X1350,IF($J$1="August",X1350,IF($J$1="September",X1351,IF($J$1="October",X1352,IF($J$1="November",X1353,IF($J$1="December",X1354)))))))))))))</f>
        <v>0</v>
      </c>
      <c r="H1350" s="70"/>
      <c r="I1350" s="317" t="s">
        <v>76</v>
      </c>
      <c r="J1350" s="318"/>
      <c r="K1350" s="66">
        <f>G1350</f>
        <v>0</v>
      </c>
      <c r="L1350" s="78"/>
      <c r="M1350" s="53"/>
      <c r="N1350" s="96"/>
      <c r="O1350" s="97" t="s">
        <v>57</v>
      </c>
      <c r="P1350" s="97"/>
      <c r="Q1350" s="97"/>
      <c r="R1350" s="97">
        <v>0</v>
      </c>
      <c r="S1350" s="101"/>
      <c r="T1350" s="97" t="s">
        <v>57</v>
      </c>
      <c r="U1350" s="170" t="str">
        <f>IF($J$1="July","",Y1349)</f>
        <v/>
      </c>
      <c r="V1350" s="99"/>
      <c r="W1350" s="170" t="str">
        <f t="shared" si="246"/>
        <v/>
      </c>
      <c r="X1350" s="99"/>
      <c r="Y1350" s="170" t="str">
        <f t="shared" si="247"/>
        <v/>
      </c>
      <c r="Z1350" s="102"/>
    </row>
    <row r="1351" spans="1:26" s="51" customFormat="1" ht="21" customHeight="1" x14ac:dyDescent="0.25">
      <c r="A1351" s="52"/>
      <c r="B1351" s="79" t="s">
        <v>74</v>
      </c>
      <c r="C1351" s="62" t="str">
        <f>IF($J$1="January",R1343,IF($J$1="February",R1344,IF($J$1="March",R1345,IF($J$1="April",R1346,IF($J$1="May",R1347,IF($J$1="June",R1348,IF($J$1="July",R1349,IF($J$1="August",R1350,IF($J$1="August",R1350,IF($J$1="September",R1351,IF($J$1="October",R1352,IF($J$1="November",R1353,IF($J$1="December",R1354)))))))))))))</f>
        <v/>
      </c>
      <c r="D1351" s="53"/>
      <c r="E1351" s="53"/>
      <c r="F1351" s="71" t="s">
        <v>73</v>
      </c>
      <c r="G1351" s="66">
        <f>IF($J$1="January",Y1343,IF($J$1="February",Y1344,IF($J$1="March",Y1345,IF($J$1="April",Y1346,IF($J$1="May",Y1347,IF($J$1="June",Y1348,IF($J$1="July",Y1349,IF($J$1="August",Y1350,IF($J$1="August",Y1350,IF($J$1="September",Y1351,IF($J$1="October",Y1352,IF($J$1="November",Y1353,IF($J$1="December",Y1354)))))))))))))</f>
        <v>7500</v>
      </c>
      <c r="H1351" s="53"/>
      <c r="I1351" s="319" t="s">
        <v>69</v>
      </c>
      <c r="J1351" s="320"/>
      <c r="K1351" s="80">
        <f>K1349-K1350</f>
        <v>25000</v>
      </c>
      <c r="L1351" s="81"/>
      <c r="M1351" s="53"/>
      <c r="N1351" s="96"/>
      <c r="O1351" s="97" t="s">
        <v>62</v>
      </c>
      <c r="P1351" s="97"/>
      <c r="Q1351" s="97"/>
      <c r="R1351" s="97" t="str">
        <f>IF(Q1351="","",R1350-Q1351)</f>
        <v/>
      </c>
      <c r="S1351" s="101"/>
      <c r="T1351" s="97" t="s">
        <v>62</v>
      </c>
      <c r="U1351" s="170" t="str">
        <f>IF($J$1="August","",Y1350)</f>
        <v/>
      </c>
      <c r="V1351" s="99"/>
      <c r="W1351" s="170" t="str">
        <f t="shared" si="246"/>
        <v/>
      </c>
      <c r="X1351" s="99"/>
      <c r="Y1351" s="170" t="str">
        <f t="shared" si="247"/>
        <v/>
      </c>
      <c r="Z1351" s="102"/>
    </row>
    <row r="1352" spans="1:26" s="51" customFormat="1" ht="21" customHeight="1" x14ac:dyDescent="0.25">
      <c r="A1352" s="52"/>
      <c r="B1352" s="53"/>
      <c r="C1352" s="53"/>
      <c r="D1352" s="53"/>
      <c r="E1352" s="53"/>
      <c r="F1352" s="53"/>
      <c r="G1352" s="53"/>
      <c r="H1352" s="53"/>
      <c r="I1352" s="53"/>
      <c r="J1352" s="53"/>
      <c r="K1352" s="184"/>
      <c r="L1352" s="69"/>
      <c r="M1352" s="53"/>
      <c r="N1352" s="96"/>
      <c r="O1352" s="97" t="s">
        <v>58</v>
      </c>
      <c r="P1352" s="97"/>
      <c r="Q1352" s="97"/>
      <c r="R1352" s="97">
        <v>0</v>
      </c>
      <c r="S1352" s="101"/>
      <c r="T1352" s="97" t="s">
        <v>58</v>
      </c>
      <c r="U1352" s="170" t="str">
        <f>IF($J$1="September","",Y1351)</f>
        <v/>
      </c>
      <c r="V1352" s="99"/>
      <c r="W1352" s="170" t="str">
        <f t="shared" si="246"/>
        <v/>
      </c>
      <c r="X1352" s="99"/>
      <c r="Y1352" s="170" t="str">
        <f t="shared" si="247"/>
        <v/>
      </c>
      <c r="Z1352" s="102"/>
    </row>
    <row r="1353" spans="1:26" s="51" customFormat="1" ht="21" customHeight="1" x14ac:dyDescent="0.25">
      <c r="A1353" s="52"/>
      <c r="B1353" s="308" t="s">
        <v>104</v>
      </c>
      <c r="C1353" s="308"/>
      <c r="D1353" s="308"/>
      <c r="E1353" s="308"/>
      <c r="F1353" s="308"/>
      <c r="G1353" s="308"/>
      <c r="H1353" s="308"/>
      <c r="I1353" s="308"/>
      <c r="J1353" s="308"/>
      <c r="K1353" s="308"/>
      <c r="L1353" s="69"/>
      <c r="M1353" s="53"/>
      <c r="N1353" s="96"/>
      <c r="O1353" s="97" t="s">
        <v>63</v>
      </c>
      <c r="P1353" s="97"/>
      <c r="Q1353" s="97"/>
      <c r="R1353" s="97">
        <v>0</v>
      </c>
      <c r="S1353" s="101"/>
      <c r="T1353" s="97" t="s">
        <v>63</v>
      </c>
      <c r="U1353" s="170" t="str">
        <f>IF($J$1="October","",Y1352)</f>
        <v/>
      </c>
      <c r="V1353" s="99"/>
      <c r="W1353" s="170" t="str">
        <f t="shared" si="246"/>
        <v/>
      </c>
      <c r="X1353" s="99"/>
      <c r="Y1353" s="170" t="str">
        <f t="shared" si="247"/>
        <v/>
      </c>
      <c r="Z1353" s="102"/>
    </row>
    <row r="1354" spans="1:26" s="51" customFormat="1" ht="21" customHeight="1" x14ac:dyDescent="0.25">
      <c r="A1354" s="52"/>
      <c r="B1354" s="308"/>
      <c r="C1354" s="308"/>
      <c r="D1354" s="308"/>
      <c r="E1354" s="308"/>
      <c r="F1354" s="308"/>
      <c r="G1354" s="308"/>
      <c r="H1354" s="308"/>
      <c r="I1354" s="308"/>
      <c r="J1354" s="308"/>
      <c r="K1354" s="308"/>
      <c r="L1354" s="69"/>
      <c r="M1354" s="53"/>
      <c r="N1354" s="96"/>
      <c r="O1354" s="97" t="s">
        <v>64</v>
      </c>
      <c r="P1354" s="97"/>
      <c r="Q1354" s="97"/>
      <c r="R1354" s="97" t="str">
        <f>IF(Q1354="","",R1353-Q1354)</f>
        <v/>
      </c>
      <c r="S1354" s="101"/>
      <c r="T1354" s="97" t="s">
        <v>64</v>
      </c>
      <c r="U1354" s="170" t="str">
        <f>IF($J$1="November","",Y1353)</f>
        <v/>
      </c>
      <c r="V1354" s="99"/>
      <c r="W1354" s="170" t="str">
        <f t="shared" si="246"/>
        <v/>
      </c>
      <c r="X1354" s="99"/>
      <c r="Y1354" s="170" t="str">
        <f t="shared" si="247"/>
        <v/>
      </c>
      <c r="Z1354" s="102"/>
    </row>
    <row r="1355" spans="1:26" s="51" customFormat="1" ht="21" customHeight="1" thickBot="1" x14ac:dyDescent="0.3">
      <c r="A1355" s="82"/>
      <c r="B1355" s="83"/>
      <c r="C1355" s="83"/>
      <c r="D1355" s="83"/>
      <c r="E1355" s="83"/>
      <c r="F1355" s="83"/>
      <c r="G1355" s="83"/>
      <c r="H1355" s="83"/>
      <c r="I1355" s="83"/>
      <c r="J1355" s="83"/>
      <c r="K1355" s="83"/>
      <c r="L1355" s="84"/>
      <c r="N1355" s="103"/>
      <c r="O1355" s="104"/>
      <c r="P1355" s="104"/>
      <c r="Q1355" s="104"/>
      <c r="R1355" s="104"/>
      <c r="S1355" s="104"/>
      <c r="T1355" s="104"/>
      <c r="U1355" s="104"/>
      <c r="V1355" s="104"/>
      <c r="W1355" s="104"/>
      <c r="X1355" s="104"/>
      <c r="Y1355" s="104"/>
      <c r="Z1355" s="105"/>
    </row>
    <row r="1356" spans="1:26" s="51" customFormat="1" ht="21" hidden="1" customHeight="1" x14ac:dyDescent="0.25">
      <c r="A1356" s="327" t="s">
        <v>46</v>
      </c>
      <c r="B1356" s="328"/>
      <c r="C1356" s="328"/>
      <c r="D1356" s="328"/>
      <c r="E1356" s="328"/>
      <c r="F1356" s="328"/>
      <c r="G1356" s="328"/>
      <c r="H1356" s="328"/>
      <c r="I1356" s="328"/>
      <c r="J1356" s="328"/>
      <c r="K1356" s="328"/>
      <c r="L1356" s="329"/>
      <c r="M1356" s="190"/>
      <c r="N1356" s="89"/>
      <c r="O1356" s="309" t="s">
        <v>48</v>
      </c>
      <c r="P1356" s="310"/>
      <c r="Q1356" s="310"/>
      <c r="R1356" s="311"/>
      <c r="S1356" s="90"/>
      <c r="T1356" s="309" t="s">
        <v>49</v>
      </c>
      <c r="U1356" s="310"/>
      <c r="V1356" s="310"/>
      <c r="W1356" s="310"/>
      <c r="X1356" s="310"/>
      <c r="Y1356" s="311"/>
      <c r="Z1356" s="91"/>
    </row>
    <row r="1357" spans="1:26" s="51" customFormat="1" ht="21" hidden="1" customHeight="1" x14ac:dyDescent="0.25">
      <c r="A1357" s="52"/>
      <c r="B1357" s="53"/>
      <c r="C1357" s="312" t="s">
        <v>102</v>
      </c>
      <c r="D1357" s="312"/>
      <c r="E1357" s="312"/>
      <c r="F1357" s="312"/>
      <c r="G1357" s="54" t="str">
        <f>$J$1</f>
        <v>March</v>
      </c>
      <c r="H1357" s="313">
        <f>$K$1</f>
        <v>2020</v>
      </c>
      <c r="I1357" s="313"/>
      <c r="J1357" s="53"/>
      <c r="K1357" s="55"/>
      <c r="L1357" s="56"/>
      <c r="M1357" s="55"/>
      <c r="N1357" s="92"/>
      <c r="O1357" s="93" t="s">
        <v>59</v>
      </c>
      <c r="P1357" s="93" t="s">
        <v>6</v>
      </c>
      <c r="Q1357" s="93" t="s">
        <v>5</v>
      </c>
      <c r="R1357" s="93" t="s">
        <v>60</v>
      </c>
      <c r="S1357" s="94"/>
      <c r="T1357" s="93" t="s">
        <v>59</v>
      </c>
      <c r="U1357" s="93" t="s">
        <v>61</v>
      </c>
      <c r="V1357" s="93" t="s">
        <v>23</v>
      </c>
      <c r="W1357" s="93" t="s">
        <v>22</v>
      </c>
      <c r="X1357" s="93" t="s">
        <v>24</v>
      </c>
      <c r="Y1357" s="93" t="s">
        <v>65</v>
      </c>
      <c r="Z1357" s="95"/>
    </row>
    <row r="1358" spans="1:26" s="51" customFormat="1" ht="21" hidden="1" customHeight="1" x14ac:dyDescent="0.25">
      <c r="A1358" s="52"/>
      <c r="B1358" s="53"/>
      <c r="C1358" s="53"/>
      <c r="D1358" s="58"/>
      <c r="E1358" s="58"/>
      <c r="F1358" s="58"/>
      <c r="G1358" s="58"/>
      <c r="H1358" s="58"/>
      <c r="I1358" s="53"/>
      <c r="J1358" s="59" t="s">
        <v>1</v>
      </c>
      <c r="K1358" s="60"/>
      <c r="L1358" s="61"/>
      <c r="M1358" s="53"/>
      <c r="N1358" s="96"/>
      <c r="O1358" s="97" t="s">
        <v>51</v>
      </c>
      <c r="P1358" s="97"/>
      <c r="Q1358" s="97"/>
      <c r="R1358" s="97">
        <v>0</v>
      </c>
      <c r="S1358" s="98"/>
      <c r="T1358" s="97" t="s">
        <v>51</v>
      </c>
      <c r="U1358" s="99"/>
      <c r="V1358" s="99"/>
      <c r="W1358" s="99">
        <f>V1358+U1358</f>
        <v>0</v>
      </c>
      <c r="X1358" s="99"/>
      <c r="Y1358" s="99">
        <f>W1358-X1358</f>
        <v>0</v>
      </c>
      <c r="Z1358" s="95"/>
    </row>
    <row r="1359" spans="1:26" s="51" customFormat="1" ht="21" hidden="1" customHeight="1" x14ac:dyDescent="0.25">
      <c r="A1359" s="52"/>
      <c r="B1359" s="53" t="s">
        <v>0</v>
      </c>
      <c r="C1359" s="108"/>
      <c r="D1359" s="53"/>
      <c r="E1359" s="53"/>
      <c r="F1359" s="53"/>
      <c r="G1359" s="53"/>
      <c r="H1359" s="64"/>
      <c r="I1359" s="58"/>
      <c r="J1359" s="53"/>
      <c r="K1359" s="53"/>
      <c r="L1359" s="65"/>
      <c r="M1359" s="190"/>
      <c r="N1359" s="100"/>
      <c r="O1359" s="97" t="s">
        <v>77</v>
      </c>
      <c r="P1359" s="97"/>
      <c r="Q1359" s="97"/>
      <c r="R1359" s="97">
        <v>0</v>
      </c>
      <c r="S1359" s="101"/>
      <c r="T1359" s="97" t="s">
        <v>77</v>
      </c>
      <c r="U1359" s="170">
        <f>Y1358</f>
        <v>0</v>
      </c>
      <c r="V1359" s="99"/>
      <c r="W1359" s="170">
        <f>IF(U1359="","",U1359+V1359)</f>
        <v>0</v>
      </c>
      <c r="X1359" s="99"/>
      <c r="Y1359" s="170">
        <f>IF(W1359="","",W1359-X1359)</f>
        <v>0</v>
      </c>
      <c r="Z1359" s="102"/>
    </row>
    <row r="1360" spans="1:26" s="51" customFormat="1" ht="21" hidden="1" customHeight="1" x14ac:dyDescent="0.25">
      <c r="A1360" s="52"/>
      <c r="B1360" s="67" t="s">
        <v>47</v>
      </c>
      <c r="C1360" s="108"/>
      <c r="D1360" s="53"/>
      <c r="E1360" s="53"/>
      <c r="F1360" s="314" t="s">
        <v>49</v>
      </c>
      <c r="G1360" s="314"/>
      <c r="H1360" s="53"/>
      <c r="I1360" s="314" t="s">
        <v>50</v>
      </c>
      <c r="J1360" s="314"/>
      <c r="K1360" s="314"/>
      <c r="L1360" s="69"/>
      <c r="M1360" s="53"/>
      <c r="N1360" s="96"/>
      <c r="O1360" s="97" t="s">
        <v>52</v>
      </c>
      <c r="P1360" s="97"/>
      <c r="Q1360" s="97"/>
      <c r="R1360" s="97">
        <v>0</v>
      </c>
      <c r="S1360" s="101"/>
      <c r="T1360" s="97" t="s">
        <v>52</v>
      </c>
      <c r="U1360" s="170">
        <f>IF($J$1="April",Y1359,Y1359)</f>
        <v>0</v>
      </c>
      <c r="V1360" s="99"/>
      <c r="W1360" s="170">
        <f t="shared" ref="W1360:W1369" si="248">IF(U1360="","",U1360+V1360)</f>
        <v>0</v>
      </c>
      <c r="X1360" s="99"/>
      <c r="Y1360" s="170">
        <f t="shared" ref="Y1360:Y1369" si="249">IF(W1360="","",W1360-X1360)</f>
        <v>0</v>
      </c>
      <c r="Z1360" s="102"/>
    </row>
    <row r="1361" spans="1:26" s="51" customFormat="1" ht="21" hidden="1" customHeight="1" x14ac:dyDescent="0.25">
      <c r="A1361" s="52"/>
      <c r="B1361" s="53"/>
      <c r="C1361" s="53"/>
      <c r="D1361" s="53"/>
      <c r="E1361" s="53"/>
      <c r="F1361" s="53"/>
      <c r="G1361" s="53"/>
      <c r="H1361" s="70"/>
      <c r="L1361" s="57"/>
      <c r="M1361" s="53"/>
      <c r="N1361" s="96"/>
      <c r="O1361" s="97" t="s">
        <v>53</v>
      </c>
      <c r="P1361" s="97"/>
      <c r="Q1361" s="97"/>
      <c r="R1361" s="97">
        <v>0</v>
      </c>
      <c r="S1361" s="101"/>
      <c r="T1361" s="97" t="s">
        <v>53</v>
      </c>
      <c r="U1361" s="170">
        <f>IF($J$1="April",Y1360,Y1360)</f>
        <v>0</v>
      </c>
      <c r="V1361" s="99"/>
      <c r="W1361" s="170">
        <f t="shared" si="248"/>
        <v>0</v>
      </c>
      <c r="X1361" s="99"/>
      <c r="Y1361" s="170">
        <f t="shared" si="249"/>
        <v>0</v>
      </c>
      <c r="Z1361" s="102"/>
    </row>
    <row r="1362" spans="1:26" s="51" customFormat="1" ht="21" hidden="1" customHeight="1" x14ac:dyDescent="0.25">
      <c r="A1362" s="52"/>
      <c r="B1362" s="315" t="s">
        <v>48</v>
      </c>
      <c r="C1362" s="316"/>
      <c r="D1362" s="53"/>
      <c r="E1362" s="53"/>
      <c r="F1362" s="71" t="s">
        <v>70</v>
      </c>
      <c r="G1362" s="66">
        <f>IF($J$1="January",U1358,IF($J$1="February",U1359,IF($J$1="March",U1360,IF($J$1="April",U1361,IF($J$1="May",U1362,IF($J$1="June",U1363,IF($J$1="July",U1364,IF($J$1="August",U1365,IF($J$1="August",U1365,IF($J$1="September",U1366,IF($J$1="October",U1367,IF($J$1="November",U1368,IF($J$1="December",U1369)))))))))))))</f>
        <v>0</v>
      </c>
      <c r="H1362" s="70"/>
      <c r="I1362" s="72">
        <f>IF(C1366&gt;0,$K$2,C1364)</f>
        <v>0</v>
      </c>
      <c r="J1362" s="73" t="s">
        <v>67</v>
      </c>
      <c r="K1362" s="74">
        <f>K1358/$K$2*I1362</f>
        <v>0</v>
      </c>
      <c r="L1362" s="75"/>
      <c r="M1362" s="53"/>
      <c r="N1362" s="96"/>
      <c r="O1362" s="97" t="s">
        <v>54</v>
      </c>
      <c r="P1362" s="97"/>
      <c r="Q1362" s="97"/>
      <c r="R1362" s="97">
        <v>0</v>
      </c>
      <c r="S1362" s="101"/>
      <c r="T1362" s="97" t="s">
        <v>54</v>
      </c>
      <c r="U1362" s="170">
        <f>IF($J$1="May",Y1361,Y1361)</f>
        <v>0</v>
      </c>
      <c r="V1362" s="99"/>
      <c r="W1362" s="170">
        <f t="shared" si="248"/>
        <v>0</v>
      </c>
      <c r="X1362" s="99"/>
      <c r="Y1362" s="170">
        <f t="shared" si="249"/>
        <v>0</v>
      </c>
      <c r="Z1362" s="102"/>
    </row>
    <row r="1363" spans="1:26" s="51" customFormat="1" ht="21" hidden="1" customHeight="1" x14ac:dyDescent="0.25">
      <c r="A1363" s="52"/>
      <c r="B1363" s="62"/>
      <c r="C1363" s="62"/>
      <c r="D1363" s="53"/>
      <c r="E1363" s="53"/>
      <c r="F1363" s="71" t="s">
        <v>23</v>
      </c>
      <c r="G1363" s="66">
        <f>IF($J$1="January",V1358,IF($J$1="February",V1359,IF($J$1="March",V1360,IF($J$1="April",V1361,IF($J$1="May",V1362,IF($J$1="June",V1363,IF($J$1="July",V1364,IF($J$1="August",V1365,IF($J$1="August",V1365,IF($J$1="September",V1366,IF($J$1="October",V1367,IF($J$1="November",V1368,IF($J$1="December",V1369)))))))))))))</f>
        <v>0</v>
      </c>
      <c r="H1363" s="70"/>
      <c r="I1363" s="115"/>
      <c r="J1363" s="73" t="s">
        <v>68</v>
      </c>
      <c r="K1363" s="76">
        <f>K1358/$K$2/8*I1363</f>
        <v>0</v>
      </c>
      <c r="L1363" s="77"/>
      <c r="M1363" s="53"/>
      <c r="N1363" s="96"/>
      <c r="O1363" s="97" t="s">
        <v>55</v>
      </c>
      <c r="P1363" s="97"/>
      <c r="Q1363" s="97"/>
      <c r="R1363" s="97">
        <v>0</v>
      </c>
      <c r="S1363" s="101"/>
      <c r="T1363" s="97" t="s">
        <v>55</v>
      </c>
      <c r="U1363" s="170">
        <f>IF($J$1="May",Y1362,Y1362)</f>
        <v>0</v>
      </c>
      <c r="V1363" s="99"/>
      <c r="W1363" s="170">
        <f t="shared" si="248"/>
        <v>0</v>
      </c>
      <c r="X1363" s="99"/>
      <c r="Y1363" s="170">
        <f t="shared" si="249"/>
        <v>0</v>
      </c>
      <c r="Z1363" s="102"/>
    </row>
    <row r="1364" spans="1:26" s="51" customFormat="1" ht="21" hidden="1" customHeight="1" x14ac:dyDescent="0.25">
      <c r="A1364" s="52"/>
      <c r="B1364" s="71" t="s">
        <v>6</v>
      </c>
      <c r="C1364" s="62">
        <f>IF($J$1="January",P1358,IF($J$1="February",P1359,IF($J$1="March",P1360,IF($J$1="April",P1361,IF($J$1="May",P1362,IF($J$1="June",P1363,IF($J$1="July",P1364,IF($J$1="August",P1365,IF($J$1="August",P1365,IF($J$1="September",P1366,IF($J$1="October",P1367,IF($J$1="November",P1368,IF($J$1="December",P1369)))))))))))))</f>
        <v>0</v>
      </c>
      <c r="D1364" s="53"/>
      <c r="E1364" s="53"/>
      <c r="F1364" s="71" t="s">
        <v>71</v>
      </c>
      <c r="G1364" s="66">
        <f>IF($J$1="January",W1358,IF($J$1="February",W1359,IF($J$1="March",W1360,IF($J$1="April",W1361,IF($J$1="May",W1362,IF($J$1="June",W1363,IF($J$1="July",W1364,IF($J$1="August",W1365,IF($J$1="August",W1365,IF($J$1="September",W1366,IF($J$1="October",W1367,IF($J$1="November",W1368,IF($J$1="December",W1369)))))))))))))</f>
        <v>0</v>
      </c>
      <c r="H1364" s="70"/>
      <c r="I1364" s="317" t="s">
        <v>75</v>
      </c>
      <c r="J1364" s="318"/>
      <c r="K1364" s="76">
        <f>K1362+K1363</f>
        <v>0</v>
      </c>
      <c r="L1364" s="77"/>
      <c r="M1364" s="53"/>
      <c r="N1364" s="96"/>
      <c r="O1364" s="97" t="s">
        <v>56</v>
      </c>
      <c r="P1364" s="97"/>
      <c r="Q1364" s="97"/>
      <c r="R1364" s="97">
        <v>0</v>
      </c>
      <c r="S1364" s="101"/>
      <c r="T1364" s="97" t="s">
        <v>56</v>
      </c>
      <c r="U1364" s="170">
        <f>IF($J$1="May",Y1363,Y1363)</f>
        <v>0</v>
      </c>
      <c r="V1364" s="99"/>
      <c r="W1364" s="170">
        <f t="shared" si="248"/>
        <v>0</v>
      </c>
      <c r="X1364" s="99"/>
      <c r="Y1364" s="170">
        <f t="shared" si="249"/>
        <v>0</v>
      </c>
      <c r="Z1364" s="102"/>
    </row>
    <row r="1365" spans="1:26" s="51" customFormat="1" ht="21" hidden="1" customHeight="1" x14ac:dyDescent="0.25">
      <c r="A1365" s="52"/>
      <c r="B1365" s="71" t="s">
        <v>5</v>
      </c>
      <c r="C1365" s="62">
        <f>IF($J$1="January",Q1358,IF($J$1="February",Q1359,IF($J$1="March",Q1360,IF($J$1="April",Q1361,IF($J$1="May",Q1362,IF($J$1="June",Q1363,IF($J$1="July",Q1364,IF($J$1="August",Q1365,IF($J$1="August",Q1365,IF($J$1="September",Q1366,IF($J$1="October",Q1367,IF($J$1="November",Q1368,IF($J$1="December",Q1369)))))))))))))</f>
        <v>0</v>
      </c>
      <c r="D1365" s="53"/>
      <c r="E1365" s="53"/>
      <c r="F1365" s="71" t="s">
        <v>24</v>
      </c>
      <c r="G1365" s="66">
        <f>IF($J$1="January",X1358,IF($J$1="February",X1359,IF($J$1="March",X1360,IF($J$1="April",X1361,IF($J$1="May",X1362,IF($J$1="June",X1363,IF($J$1="July",X1364,IF($J$1="August",X1365,IF($J$1="August",X1365,IF($J$1="September",X1366,IF($J$1="October",X1367,IF($J$1="November",X1368,IF($J$1="December",X1369)))))))))))))</f>
        <v>0</v>
      </c>
      <c r="H1365" s="70"/>
      <c r="I1365" s="317" t="s">
        <v>76</v>
      </c>
      <c r="J1365" s="318"/>
      <c r="K1365" s="66">
        <f>G1365</f>
        <v>0</v>
      </c>
      <c r="L1365" s="78"/>
      <c r="M1365" s="53"/>
      <c r="N1365" s="96"/>
      <c r="O1365" s="97" t="s">
        <v>57</v>
      </c>
      <c r="P1365" s="97"/>
      <c r="Q1365" s="97"/>
      <c r="R1365" s="97">
        <v>0</v>
      </c>
      <c r="S1365" s="101"/>
      <c r="T1365" s="97" t="s">
        <v>57</v>
      </c>
      <c r="U1365" s="170"/>
      <c r="V1365" s="99"/>
      <c r="W1365" s="170" t="str">
        <f t="shared" si="248"/>
        <v/>
      </c>
      <c r="X1365" s="99"/>
      <c r="Y1365" s="170" t="str">
        <f t="shared" si="249"/>
        <v/>
      </c>
      <c r="Z1365" s="102"/>
    </row>
    <row r="1366" spans="1:26" s="51" customFormat="1" ht="21" hidden="1" customHeight="1" x14ac:dyDescent="0.25">
      <c r="A1366" s="52"/>
      <c r="B1366" s="79" t="s">
        <v>74</v>
      </c>
      <c r="C1366" s="62">
        <f>IF($J$1="January",R1358,IF($J$1="February",R1359,IF($J$1="March",R1360,IF($J$1="April",R1361,IF($J$1="May",R1362,IF($J$1="June",R1363,IF($J$1="July",R1364,IF($J$1="August",R1365,IF($J$1="August",R1365,IF($J$1="September",R1366,IF($J$1="October",R1367,IF($J$1="November",R1368,IF($J$1="December",R1369)))))))))))))</f>
        <v>0</v>
      </c>
      <c r="D1366" s="53"/>
      <c r="E1366" s="53"/>
      <c r="F1366" s="71" t="s">
        <v>73</v>
      </c>
      <c r="G1366" s="66">
        <f>IF($J$1="January",Y1358,IF($J$1="February",Y1359,IF($J$1="March",Y1360,IF($J$1="April",Y1361,IF($J$1="May",Y1362,IF($J$1="June",Y1363,IF($J$1="July",Y1364,IF($J$1="August",Y1365,IF($J$1="August",Y1365,IF($J$1="September",Y1366,IF($J$1="October",Y1367,IF($J$1="November",Y1368,IF($J$1="December",Y1369)))))))))))))</f>
        <v>0</v>
      </c>
      <c r="H1366" s="53"/>
      <c r="I1366" s="319" t="s">
        <v>69</v>
      </c>
      <c r="J1366" s="320"/>
      <c r="K1366" s="80">
        <f>K1364-K1365</f>
        <v>0</v>
      </c>
      <c r="L1366" s="81"/>
      <c r="M1366" s="53"/>
      <c r="N1366" s="96"/>
      <c r="O1366" s="97" t="s">
        <v>62</v>
      </c>
      <c r="P1366" s="97"/>
      <c r="Q1366" s="97"/>
      <c r="R1366" s="97" t="str">
        <f>IF(Q1366="","",R1365-Q1366)</f>
        <v/>
      </c>
      <c r="S1366" s="101"/>
      <c r="T1366" s="97" t="s">
        <v>62</v>
      </c>
      <c r="U1366" s="170"/>
      <c r="V1366" s="99"/>
      <c r="W1366" s="170" t="str">
        <f t="shared" si="248"/>
        <v/>
      </c>
      <c r="X1366" s="99"/>
      <c r="Y1366" s="170" t="str">
        <f t="shared" si="249"/>
        <v/>
      </c>
      <c r="Z1366" s="102"/>
    </row>
    <row r="1367" spans="1:26" s="51" customFormat="1" ht="21" hidden="1" customHeight="1" x14ac:dyDescent="0.25">
      <c r="A1367" s="52"/>
      <c r="B1367" s="53"/>
      <c r="C1367" s="53"/>
      <c r="D1367" s="53"/>
      <c r="E1367" s="53"/>
      <c r="F1367" s="53"/>
      <c r="G1367" s="53"/>
      <c r="H1367" s="53"/>
      <c r="I1367" s="53"/>
      <c r="J1367" s="53"/>
      <c r="K1367" s="53"/>
      <c r="L1367" s="69"/>
      <c r="M1367" s="53"/>
      <c r="N1367" s="96"/>
      <c r="O1367" s="97" t="s">
        <v>58</v>
      </c>
      <c r="P1367" s="97"/>
      <c r="Q1367" s="97"/>
      <c r="R1367" s="97" t="str">
        <f>IF(Q1367="","",R1366-Q1367)</f>
        <v/>
      </c>
      <c r="S1367" s="101"/>
      <c r="T1367" s="97" t="s">
        <v>58</v>
      </c>
      <c r="U1367" s="170"/>
      <c r="V1367" s="99"/>
      <c r="W1367" s="170" t="str">
        <f t="shared" si="248"/>
        <v/>
      </c>
      <c r="X1367" s="99"/>
      <c r="Y1367" s="170" t="str">
        <f t="shared" si="249"/>
        <v/>
      </c>
      <c r="Z1367" s="102"/>
    </row>
    <row r="1368" spans="1:26" s="51" customFormat="1" ht="21" hidden="1" customHeight="1" x14ac:dyDescent="0.25">
      <c r="A1368" s="52"/>
      <c r="B1368" s="308" t="s">
        <v>104</v>
      </c>
      <c r="C1368" s="308"/>
      <c r="D1368" s="308"/>
      <c r="E1368" s="308"/>
      <c r="F1368" s="308"/>
      <c r="G1368" s="308"/>
      <c r="H1368" s="308"/>
      <c r="I1368" s="308"/>
      <c r="J1368" s="308"/>
      <c r="K1368" s="308"/>
      <c r="L1368" s="69"/>
      <c r="M1368" s="53"/>
      <c r="N1368" s="96"/>
      <c r="O1368" s="97" t="s">
        <v>63</v>
      </c>
      <c r="P1368" s="97"/>
      <c r="Q1368" s="97"/>
      <c r="R1368" s="97" t="str">
        <f>IF(Q1368="","",R1367-Q1368)</f>
        <v/>
      </c>
      <c r="S1368" s="101"/>
      <c r="T1368" s="97" t="s">
        <v>63</v>
      </c>
      <c r="U1368" s="170"/>
      <c r="V1368" s="99"/>
      <c r="W1368" s="170" t="str">
        <f t="shared" si="248"/>
        <v/>
      </c>
      <c r="X1368" s="99"/>
      <c r="Y1368" s="170" t="str">
        <f t="shared" si="249"/>
        <v/>
      </c>
      <c r="Z1368" s="102"/>
    </row>
    <row r="1369" spans="1:26" s="51" customFormat="1" ht="21" hidden="1" customHeight="1" x14ac:dyDescent="0.25">
      <c r="A1369" s="52"/>
      <c r="B1369" s="308"/>
      <c r="C1369" s="308"/>
      <c r="D1369" s="308"/>
      <c r="E1369" s="308"/>
      <c r="F1369" s="308"/>
      <c r="G1369" s="308"/>
      <c r="H1369" s="308"/>
      <c r="I1369" s="308"/>
      <c r="J1369" s="308"/>
      <c r="K1369" s="308"/>
      <c r="L1369" s="69"/>
      <c r="M1369" s="53"/>
      <c r="N1369" s="96"/>
      <c r="O1369" s="97" t="s">
        <v>64</v>
      </c>
      <c r="P1369" s="97"/>
      <c r="Q1369" s="97"/>
      <c r="R1369" s="97" t="str">
        <f>IF(Q1369="","",R1368-Q1369)</f>
        <v/>
      </c>
      <c r="S1369" s="101"/>
      <c r="T1369" s="97" t="s">
        <v>64</v>
      </c>
      <c r="U1369" s="170" t="str">
        <f>IF($J$1="Dec",Y1368,"")</f>
        <v/>
      </c>
      <c r="V1369" s="99"/>
      <c r="W1369" s="170" t="str">
        <f t="shared" si="248"/>
        <v/>
      </c>
      <c r="X1369" s="99"/>
      <c r="Y1369" s="170" t="str">
        <f t="shared" si="249"/>
        <v/>
      </c>
      <c r="Z1369" s="102"/>
    </row>
    <row r="1370" spans="1:26" s="51" customFormat="1" ht="21" hidden="1" customHeight="1" thickBot="1" x14ac:dyDescent="0.3">
      <c r="A1370" s="82"/>
      <c r="B1370" s="83"/>
      <c r="C1370" s="83"/>
      <c r="D1370" s="83"/>
      <c r="E1370" s="83"/>
      <c r="F1370" s="83"/>
      <c r="G1370" s="83"/>
      <c r="H1370" s="83"/>
      <c r="I1370" s="83"/>
      <c r="J1370" s="83"/>
      <c r="K1370" s="83"/>
      <c r="L1370" s="84"/>
      <c r="N1370" s="103"/>
      <c r="O1370" s="104"/>
      <c r="P1370" s="104"/>
      <c r="Q1370" s="104"/>
      <c r="R1370" s="104"/>
      <c r="S1370" s="104"/>
      <c r="T1370" s="104"/>
      <c r="U1370" s="104"/>
      <c r="V1370" s="104"/>
      <c r="W1370" s="104"/>
      <c r="X1370" s="104"/>
      <c r="Y1370" s="104"/>
      <c r="Z1370" s="105"/>
    </row>
    <row r="1371" spans="1:26" ht="15" hidden="1" thickBot="1" x14ac:dyDescent="0.35"/>
    <row r="1372" spans="1:26" s="51" customFormat="1" ht="21" hidden="1" customHeight="1" x14ac:dyDescent="0.25">
      <c r="A1372" s="324" t="s">
        <v>46</v>
      </c>
      <c r="B1372" s="325"/>
      <c r="C1372" s="325"/>
      <c r="D1372" s="325"/>
      <c r="E1372" s="325"/>
      <c r="F1372" s="325"/>
      <c r="G1372" s="325"/>
      <c r="H1372" s="325"/>
      <c r="I1372" s="325"/>
      <c r="J1372" s="325"/>
      <c r="K1372" s="325"/>
      <c r="L1372" s="326"/>
      <c r="M1372" s="190"/>
      <c r="N1372" s="89"/>
      <c r="O1372" s="309" t="s">
        <v>48</v>
      </c>
      <c r="P1372" s="310"/>
      <c r="Q1372" s="310"/>
      <c r="R1372" s="311"/>
      <c r="S1372" s="90"/>
      <c r="T1372" s="309" t="s">
        <v>49</v>
      </c>
      <c r="U1372" s="310"/>
      <c r="V1372" s="310"/>
      <c r="W1372" s="310"/>
      <c r="X1372" s="310"/>
      <c r="Y1372" s="311"/>
      <c r="Z1372" s="91"/>
    </row>
    <row r="1373" spans="1:26" s="51" customFormat="1" ht="21" hidden="1" customHeight="1" x14ac:dyDescent="0.25">
      <c r="A1373" s="52"/>
      <c r="B1373" s="53"/>
      <c r="C1373" s="312" t="s">
        <v>102</v>
      </c>
      <c r="D1373" s="312"/>
      <c r="E1373" s="312"/>
      <c r="F1373" s="312"/>
      <c r="G1373" s="54" t="str">
        <f>$J$1</f>
        <v>March</v>
      </c>
      <c r="H1373" s="313">
        <f>$K$1</f>
        <v>2020</v>
      </c>
      <c r="I1373" s="313"/>
      <c r="J1373" s="53"/>
      <c r="K1373" s="55"/>
      <c r="L1373" s="56"/>
      <c r="M1373" s="55"/>
      <c r="N1373" s="92"/>
      <c r="O1373" s="93" t="s">
        <v>59</v>
      </c>
      <c r="P1373" s="93" t="s">
        <v>6</v>
      </c>
      <c r="Q1373" s="93" t="s">
        <v>5</v>
      </c>
      <c r="R1373" s="93" t="s">
        <v>60</v>
      </c>
      <c r="S1373" s="94"/>
      <c r="T1373" s="93" t="s">
        <v>59</v>
      </c>
      <c r="U1373" s="93" t="s">
        <v>61</v>
      </c>
      <c r="V1373" s="93" t="s">
        <v>23</v>
      </c>
      <c r="W1373" s="93" t="s">
        <v>22</v>
      </c>
      <c r="X1373" s="93" t="s">
        <v>24</v>
      </c>
      <c r="Y1373" s="93" t="s">
        <v>65</v>
      </c>
      <c r="Z1373" s="95"/>
    </row>
    <row r="1374" spans="1:26" s="51" customFormat="1" ht="21" hidden="1" customHeight="1" x14ac:dyDescent="0.25">
      <c r="A1374" s="52"/>
      <c r="B1374" s="53"/>
      <c r="C1374" s="53"/>
      <c r="D1374" s="58"/>
      <c r="E1374" s="58"/>
      <c r="F1374" s="58"/>
      <c r="G1374" s="58"/>
      <c r="H1374" s="58"/>
      <c r="I1374" s="53"/>
      <c r="J1374" s="59" t="s">
        <v>1</v>
      </c>
      <c r="K1374" s="60"/>
      <c r="L1374" s="61"/>
      <c r="M1374" s="53"/>
      <c r="N1374" s="96"/>
      <c r="O1374" s="97" t="s">
        <v>51</v>
      </c>
      <c r="P1374" s="97">
        <v>19</v>
      </c>
      <c r="Q1374" s="97"/>
      <c r="R1374" s="97">
        <v>0</v>
      </c>
      <c r="S1374" s="98"/>
      <c r="T1374" s="97" t="s">
        <v>51</v>
      </c>
      <c r="U1374" s="99"/>
      <c r="V1374" s="99"/>
      <c r="W1374" s="99">
        <f>V1374+U1374</f>
        <v>0</v>
      </c>
      <c r="X1374" s="99"/>
      <c r="Y1374" s="99">
        <f>W1374-X1374</f>
        <v>0</v>
      </c>
      <c r="Z1374" s="95"/>
    </row>
    <row r="1375" spans="1:26" s="51" customFormat="1" ht="21" hidden="1" customHeight="1" x14ac:dyDescent="0.25">
      <c r="A1375" s="52"/>
      <c r="B1375" s="53" t="s">
        <v>0</v>
      </c>
      <c r="C1375" s="108"/>
      <c r="D1375" s="53"/>
      <c r="E1375" s="53"/>
      <c r="F1375" s="53"/>
      <c r="G1375" s="53"/>
      <c r="H1375" s="64"/>
      <c r="I1375" s="58"/>
      <c r="J1375" s="53"/>
      <c r="K1375" s="53"/>
      <c r="L1375" s="65"/>
      <c r="M1375" s="190"/>
      <c r="N1375" s="100"/>
      <c r="O1375" s="97" t="s">
        <v>77</v>
      </c>
      <c r="P1375" s="97"/>
      <c r="Q1375" s="97"/>
      <c r="R1375" s="97">
        <v>0</v>
      </c>
      <c r="S1375" s="101"/>
      <c r="T1375" s="97" t="s">
        <v>77</v>
      </c>
      <c r="U1375" s="170"/>
      <c r="V1375" s="99"/>
      <c r="W1375" s="99">
        <f>V1375+U1375</f>
        <v>0</v>
      </c>
      <c r="X1375" s="99"/>
      <c r="Y1375" s="170">
        <f>IF(W1375="","",W1375-X1375)</f>
        <v>0</v>
      </c>
      <c r="Z1375" s="102"/>
    </row>
    <row r="1376" spans="1:26" s="51" customFormat="1" ht="21" hidden="1" customHeight="1" x14ac:dyDescent="0.25">
      <c r="A1376" s="52"/>
      <c r="B1376" s="67" t="s">
        <v>47</v>
      </c>
      <c r="C1376" s="108"/>
      <c r="D1376" s="53"/>
      <c r="E1376" s="53"/>
      <c r="F1376" s="314" t="s">
        <v>49</v>
      </c>
      <c r="G1376" s="314"/>
      <c r="H1376" s="53"/>
      <c r="I1376" s="314" t="s">
        <v>50</v>
      </c>
      <c r="J1376" s="314"/>
      <c r="K1376" s="314"/>
      <c r="L1376" s="69"/>
      <c r="M1376" s="53"/>
      <c r="N1376" s="96"/>
      <c r="O1376" s="97" t="s">
        <v>52</v>
      </c>
      <c r="P1376" s="97"/>
      <c r="Q1376" s="97"/>
      <c r="R1376" s="97" t="str">
        <f>IF(Q1376="","",R1375-Q1376)</f>
        <v/>
      </c>
      <c r="S1376" s="101"/>
      <c r="T1376" s="97" t="s">
        <v>52</v>
      </c>
      <c r="U1376" s="170"/>
      <c r="V1376" s="99"/>
      <c r="W1376" s="170" t="str">
        <f t="shared" ref="W1376:W1385" si="250">IF(U1376="","",U1376+V1376)</f>
        <v/>
      </c>
      <c r="X1376" s="99"/>
      <c r="Y1376" s="170" t="str">
        <f t="shared" ref="Y1376:Y1385" si="251">IF(W1376="","",W1376-X1376)</f>
        <v/>
      </c>
      <c r="Z1376" s="102"/>
    </row>
    <row r="1377" spans="1:26" s="51" customFormat="1" ht="21" hidden="1" customHeight="1" x14ac:dyDescent="0.25">
      <c r="A1377" s="52"/>
      <c r="B1377" s="53"/>
      <c r="C1377" s="53"/>
      <c r="D1377" s="53"/>
      <c r="E1377" s="53"/>
      <c r="F1377" s="53"/>
      <c r="G1377" s="53"/>
      <c r="H1377" s="70"/>
      <c r="L1377" s="57"/>
      <c r="M1377" s="53"/>
      <c r="N1377" s="96"/>
      <c r="O1377" s="97" t="s">
        <v>53</v>
      </c>
      <c r="P1377" s="97">
        <v>26</v>
      </c>
      <c r="Q1377" s="97">
        <v>4</v>
      </c>
      <c r="R1377" s="97">
        <v>0</v>
      </c>
      <c r="S1377" s="101"/>
      <c r="T1377" s="97" t="s">
        <v>53</v>
      </c>
      <c r="U1377" s="170"/>
      <c r="V1377" s="99"/>
      <c r="W1377" s="170" t="str">
        <f t="shared" si="250"/>
        <v/>
      </c>
      <c r="X1377" s="99"/>
      <c r="Y1377" s="170" t="str">
        <f t="shared" si="251"/>
        <v/>
      </c>
      <c r="Z1377" s="102"/>
    </row>
    <row r="1378" spans="1:26" s="51" customFormat="1" ht="21" hidden="1" customHeight="1" x14ac:dyDescent="0.25">
      <c r="A1378" s="52"/>
      <c r="B1378" s="315" t="s">
        <v>48</v>
      </c>
      <c r="C1378" s="316"/>
      <c r="D1378" s="53"/>
      <c r="E1378" s="53"/>
      <c r="F1378" s="71" t="s">
        <v>70</v>
      </c>
      <c r="G1378" s="66">
        <f>IF($J$1="January",U1374,IF($J$1="February",U1375,IF($J$1="March",U1376,IF($J$1="April",U1377,IF($J$1="May",U1378,IF($J$1="June",U1379,IF($J$1="July",U1380,IF($J$1="August",U1381,IF($J$1="August",U1381,IF($J$1="September",U1382,IF($J$1="October",U1383,IF($J$1="November",U1384,IF($J$1="December",U1385)))))))))))))</f>
        <v>0</v>
      </c>
      <c r="H1378" s="70"/>
      <c r="I1378" s="72"/>
      <c r="J1378" s="73" t="s">
        <v>67</v>
      </c>
      <c r="K1378" s="74">
        <f>K1374*I1378</f>
        <v>0</v>
      </c>
      <c r="L1378" s="75"/>
      <c r="M1378" s="53"/>
      <c r="N1378" s="96"/>
      <c r="O1378" s="97" t="s">
        <v>54</v>
      </c>
      <c r="P1378" s="97">
        <v>22</v>
      </c>
      <c r="Q1378" s="97"/>
      <c r="R1378" s="97">
        <v>0</v>
      </c>
      <c r="S1378" s="101"/>
      <c r="T1378" s="97" t="s">
        <v>54</v>
      </c>
      <c r="U1378" s="170"/>
      <c r="V1378" s="99"/>
      <c r="W1378" s="170" t="str">
        <f t="shared" si="250"/>
        <v/>
      </c>
      <c r="X1378" s="99"/>
      <c r="Y1378" s="170" t="str">
        <f t="shared" si="251"/>
        <v/>
      </c>
      <c r="Z1378" s="102"/>
    </row>
    <row r="1379" spans="1:26" s="51" customFormat="1" ht="21" hidden="1" customHeight="1" x14ac:dyDescent="0.25">
      <c r="A1379" s="52"/>
      <c r="B1379" s="62"/>
      <c r="C1379" s="62"/>
      <c r="D1379" s="53"/>
      <c r="E1379" s="53"/>
      <c r="F1379" s="71" t="s">
        <v>23</v>
      </c>
      <c r="G1379" s="66">
        <f>IF($J$1="January",V1374,IF($J$1="February",V1375,IF($J$1="March",V1376,IF($J$1="April",V1377,IF($J$1="May",V1378,IF($J$1="June",V1379,IF($J$1="July",V1380,IF($J$1="August",V1381,IF($J$1="August",V1381,IF($J$1="September",V1382,IF($J$1="October",V1383,IF($J$1="November",V1384,IF($J$1="December",V1385)))))))))))))</f>
        <v>0</v>
      </c>
      <c r="H1379" s="70"/>
      <c r="I1379" s="115"/>
      <c r="J1379" s="73" t="s">
        <v>68</v>
      </c>
      <c r="K1379" s="76">
        <f>K1374/8*I1379</f>
        <v>0</v>
      </c>
      <c r="L1379" s="77"/>
      <c r="M1379" s="53"/>
      <c r="N1379" s="96"/>
      <c r="O1379" s="97" t="s">
        <v>55</v>
      </c>
      <c r="P1379" s="97"/>
      <c r="Q1379" s="97"/>
      <c r="R1379" s="97">
        <v>0</v>
      </c>
      <c r="S1379" s="101"/>
      <c r="T1379" s="97" t="s">
        <v>55</v>
      </c>
      <c r="U1379" s="170"/>
      <c r="V1379" s="99"/>
      <c r="W1379" s="170" t="str">
        <f t="shared" si="250"/>
        <v/>
      </c>
      <c r="X1379" s="99"/>
      <c r="Y1379" s="170" t="str">
        <f t="shared" si="251"/>
        <v/>
      </c>
      <c r="Z1379" s="102"/>
    </row>
    <row r="1380" spans="1:26" s="51" customFormat="1" ht="21" hidden="1" customHeight="1" x14ac:dyDescent="0.25">
      <c r="A1380" s="52"/>
      <c r="B1380" s="71" t="s">
        <v>6</v>
      </c>
      <c r="C1380" s="62">
        <f>IF($J$1="January",P1374,IF($J$1="February",P1375,IF($J$1="March",P1376,IF($J$1="April",P1377,IF($J$1="May",P1378,IF($J$1="June",P1379,IF($J$1="July",P1380,IF($J$1="August",P1381,IF($J$1="August",P1381,IF($J$1="September",P1382,IF($J$1="October",P1383,IF($J$1="November",P1384,IF($J$1="December",P1385)))))))))))))</f>
        <v>0</v>
      </c>
      <c r="D1380" s="53"/>
      <c r="E1380" s="53"/>
      <c r="F1380" s="71" t="s">
        <v>71</v>
      </c>
      <c r="G1380" s="66" t="str">
        <f>IF($J$1="January",W1374,IF($J$1="February",W1375,IF($J$1="March",W1376,IF($J$1="April",W1377,IF($J$1="May",W1378,IF($J$1="June",W1379,IF($J$1="July",W1380,IF($J$1="August",W1381,IF($J$1="August",W1381,IF($J$1="September",W1382,IF($J$1="October",W1383,IF($J$1="November",W1384,IF($J$1="December",W1385)))))))))))))</f>
        <v/>
      </c>
      <c r="H1380" s="70"/>
      <c r="I1380" s="317" t="s">
        <v>75</v>
      </c>
      <c r="J1380" s="318"/>
      <c r="K1380" s="76">
        <f>K1378+K1379</f>
        <v>0</v>
      </c>
      <c r="L1380" s="77"/>
      <c r="M1380" s="53"/>
      <c r="N1380" s="96"/>
      <c r="O1380" s="97" t="s">
        <v>56</v>
      </c>
      <c r="P1380" s="97">
        <v>28</v>
      </c>
      <c r="Q1380" s="97"/>
      <c r="R1380" s="97">
        <v>0</v>
      </c>
      <c r="S1380" s="101"/>
      <c r="T1380" s="97" t="s">
        <v>56</v>
      </c>
      <c r="U1380" s="170"/>
      <c r="V1380" s="99"/>
      <c r="W1380" s="170" t="str">
        <f t="shared" si="250"/>
        <v/>
      </c>
      <c r="X1380" s="99"/>
      <c r="Y1380" s="170" t="str">
        <f t="shared" si="251"/>
        <v/>
      </c>
      <c r="Z1380" s="102"/>
    </row>
    <row r="1381" spans="1:26" s="51" customFormat="1" ht="21" hidden="1" customHeight="1" x14ac:dyDescent="0.25">
      <c r="A1381" s="52"/>
      <c r="B1381" s="71" t="s">
        <v>5</v>
      </c>
      <c r="C1381" s="62">
        <f>IF($J$1="January",Q1374,IF($J$1="February",Q1375,IF($J$1="March",Q1376,IF($J$1="April",Q1377,IF($J$1="May",Q1378,IF($J$1="June",Q1379,IF($J$1="July",Q1380,IF($J$1="August",Q1381,IF($J$1="August",Q1381,IF($J$1="September",Q1382,IF($J$1="October",Q1383,IF($J$1="November",Q1384,IF($J$1="December",Q1385)))))))))))))</f>
        <v>0</v>
      </c>
      <c r="D1381" s="53"/>
      <c r="E1381" s="53"/>
      <c r="F1381" s="71" t="s">
        <v>24</v>
      </c>
      <c r="G1381" s="66">
        <f>IF($J$1="January",X1374,IF($J$1="February",X1375,IF($J$1="March",X1376,IF($J$1="April",X1377,IF($J$1="May",X1378,IF($J$1="June",X1379,IF($J$1="July",X1380,IF($J$1="August",X1381,IF($J$1="August",X1381,IF($J$1="September",X1382,IF($J$1="October",X1383,IF($J$1="November",X1384,IF($J$1="December",X1385)))))))))))))</f>
        <v>0</v>
      </c>
      <c r="H1381" s="70"/>
      <c r="I1381" s="317" t="s">
        <v>76</v>
      </c>
      <c r="J1381" s="318"/>
      <c r="K1381" s="66">
        <f>G1381</f>
        <v>0</v>
      </c>
      <c r="L1381" s="78"/>
      <c r="M1381" s="53"/>
      <c r="N1381" s="96"/>
      <c r="O1381" s="97" t="s">
        <v>57</v>
      </c>
      <c r="P1381" s="97"/>
      <c r="Q1381" s="97"/>
      <c r="R1381" s="97">
        <v>0</v>
      </c>
      <c r="S1381" s="101"/>
      <c r="T1381" s="97" t="s">
        <v>57</v>
      </c>
      <c r="U1381" s="170"/>
      <c r="V1381" s="99"/>
      <c r="W1381" s="170" t="str">
        <f t="shared" si="250"/>
        <v/>
      </c>
      <c r="X1381" s="99"/>
      <c r="Y1381" s="170" t="str">
        <f t="shared" si="251"/>
        <v/>
      </c>
      <c r="Z1381" s="102"/>
    </row>
    <row r="1382" spans="1:26" s="51" customFormat="1" ht="21" hidden="1" customHeight="1" x14ac:dyDescent="0.25">
      <c r="A1382" s="52"/>
      <c r="B1382" s="79" t="s">
        <v>74</v>
      </c>
      <c r="C1382" s="62" t="str">
        <f>IF($J$1="January",R1374,IF($J$1="February",R1375,IF($J$1="March",R1376,IF($J$1="April",R1377,IF($J$1="May",R1378,IF($J$1="June",R1379,IF($J$1="July",R1380,IF($J$1="August",R1381,IF($J$1="August",R1381,IF($J$1="September",R1382,IF($J$1="October",R1383,IF($J$1="November",R1384,IF($J$1="December",R1385)))))))))))))</f>
        <v/>
      </c>
      <c r="D1382" s="53"/>
      <c r="E1382" s="53"/>
      <c r="F1382" s="71" t="s">
        <v>73</v>
      </c>
      <c r="G1382" s="66" t="str">
        <f>IF($J$1="January",Y1374,IF($J$1="February",Y1375,IF($J$1="March",Y1376,IF($J$1="April",Y1377,IF($J$1="May",Y1378,IF($J$1="June",Y1379,IF($J$1="July",Y1380,IF($J$1="August",Y1381,IF($J$1="August",Y1381,IF($J$1="September",Y1382,IF($J$1="October",Y1383,IF($J$1="November",Y1384,IF($J$1="December",Y1385)))))))))))))</f>
        <v/>
      </c>
      <c r="H1382" s="53"/>
      <c r="I1382" s="319" t="s">
        <v>69</v>
      </c>
      <c r="J1382" s="320"/>
      <c r="K1382" s="80">
        <f>K1380-K1381</f>
        <v>0</v>
      </c>
      <c r="L1382" s="81"/>
      <c r="M1382" s="53"/>
      <c r="N1382" s="96"/>
      <c r="O1382" s="97" t="s">
        <v>62</v>
      </c>
      <c r="P1382" s="97"/>
      <c r="Q1382" s="97"/>
      <c r="R1382" s="97">
        <v>0</v>
      </c>
      <c r="S1382" s="101"/>
      <c r="T1382" s="97" t="s">
        <v>62</v>
      </c>
      <c r="U1382" s="170"/>
      <c r="V1382" s="99"/>
      <c r="W1382" s="170" t="str">
        <f t="shared" si="250"/>
        <v/>
      </c>
      <c r="X1382" s="99"/>
      <c r="Y1382" s="170" t="str">
        <f t="shared" si="251"/>
        <v/>
      </c>
      <c r="Z1382" s="102"/>
    </row>
    <row r="1383" spans="1:26" s="51" customFormat="1" ht="21" hidden="1" customHeight="1" x14ac:dyDescent="0.25">
      <c r="A1383" s="52"/>
      <c r="B1383" s="53"/>
      <c r="C1383" s="53"/>
      <c r="D1383" s="53"/>
      <c r="E1383" s="53"/>
      <c r="F1383" s="53"/>
      <c r="G1383" s="53"/>
      <c r="H1383" s="53"/>
      <c r="I1383" s="53"/>
      <c r="J1383" s="53"/>
      <c r="K1383" s="53"/>
      <c r="L1383" s="69"/>
      <c r="M1383" s="53"/>
      <c r="N1383" s="96"/>
      <c r="O1383" s="97" t="s">
        <v>58</v>
      </c>
      <c r="P1383" s="97"/>
      <c r="Q1383" s="97"/>
      <c r="R1383" s="97" t="str">
        <f>IF(Q1383="","",R1382-Q1383)</f>
        <v/>
      </c>
      <c r="S1383" s="101"/>
      <c r="T1383" s="97" t="s">
        <v>58</v>
      </c>
      <c r="U1383" s="170"/>
      <c r="V1383" s="99"/>
      <c r="W1383" s="170" t="str">
        <f t="shared" si="250"/>
        <v/>
      </c>
      <c r="X1383" s="99"/>
      <c r="Y1383" s="170" t="str">
        <f t="shared" si="251"/>
        <v/>
      </c>
      <c r="Z1383" s="102"/>
    </row>
    <row r="1384" spans="1:26" s="51" customFormat="1" ht="21" hidden="1" customHeight="1" x14ac:dyDescent="0.25">
      <c r="A1384" s="52"/>
      <c r="B1384" s="308" t="s">
        <v>104</v>
      </c>
      <c r="C1384" s="308"/>
      <c r="D1384" s="308"/>
      <c r="E1384" s="308"/>
      <c r="F1384" s="308"/>
      <c r="G1384" s="308"/>
      <c r="H1384" s="308"/>
      <c r="I1384" s="308"/>
      <c r="J1384" s="308"/>
      <c r="K1384" s="308"/>
      <c r="L1384" s="69"/>
      <c r="M1384" s="53"/>
      <c r="N1384" s="96"/>
      <c r="O1384" s="97" t="s">
        <v>63</v>
      </c>
      <c r="P1384" s="97"/>
      <c r="Q1384" s="97"/>
      <c r="R1384" s="97" t="str">
        <f>IF(Q1384="","",R1383-Q1384)</f>
        <v/>
      </c>
      <c r="S1384" s="101"/>
      <c r="T1384" s="97" t="s">
        <v>63</v>
      </c>
      <c r="U1384" s="170"/>
      <c r="V1384" s="99"/>
      <c r="W1384" s="170" t="str">
        <f t="shared" si="250"/>
        <v/>
      </c>
      <c r="X1384" s="99"/>
      <c r="Y1384" s="170" t="str">
        <f t="shared" si="251"/>
        <v/>
      </c>
      <c r="Z1384" s="102"/>
    </row>
    <row r="1385" spans="1:26" s="51" customFormat="1" ht="21" hidden="1" customHeight="1" x14ac:dyDescent="0.25">
      <c r="A1385" s="52"/>
      <c r="B1385" s="308"/>
      <c r="C1385" s="308"/>
      <c r="D1385" s="308"/>
      <c r="E1385" s="308"/>
      <c r="F1385" s="308"/>
      <c r="G1385" s="308"/>
      <c r="H1385" s="308"/>
      <c r="I1385" s="308"/>
      <c r="J1385" s="308"/>
      <c r="K1385" s="308"/>
      <c r="L1385" s="69"/>
      <c r="M1385" s="53"/>
      <c r="N1385" s="96"/>
      <c r="O1385" s="97" t="s">
        <v>64</v>
      </c>
      <c r="P1385" s="97"/>
      <c r="Q1385" s="97"/>
      <c r="R1385" s="97" t="str">
        <f>IF(Q1385="","",R1384-Q1385)</f>
        <v/>
      </c>
      <c r="S1385" s="101"/>
      <c r="T1385" s="97" t="s">
        <v>64</v>
      </c>
      <c r="U1385" s="170" t="str">
        <f>IF($J$1="Dec",Y1384,"")</f>
        <v/>
      </c>
      <c r="V1385" s="99"/>
      <c r="W1385" s="170" t="str">
        <f t="shared" si="250"/>
        <v/>
      </c>
      <c r="X1385" s="99"/>
      <c r="Y1385" s="170" t="str">
        <f t="shared" si="251"/>
        <v/>
      </c>
      <c r="Z1385" s="102"/>
    </row>
    <row r="1386" spans="1:26" s="51" customFormat="1" ht="21" hidden="1" customHeight="1" thickBot="1" x14ac:dyDescent="0.3">
      <c r="A1386" s="82"/>
      <c r="B1386" s="83"/>
      <c r="C1386" s="83"/>
      <c r="D1386" s="83"/>
      <c r="E1386" s="83"/>
      <c r="F1386" s="83"/>
      <c r="G1386" s="83"/>
      <c r="H1386" s="83"/>
      <c r="I1386" s="83"/>
      <c r="J1386" s="83"/>
      <c r="K1386" s="83"/>
      <c r="L1386" s="84"/>
      <c r="N1386" s="103"/>
      <c r="O1386" s="104"/>
      <c r="P1386" s="104"/>
      <c r="Q1386" s="104"/>
      <c r="R1386" s="104"/>
      <c r="S1386" s="104"/>
      <c r="T1386" s="104"/>
      <c r="U1386" s="104"/>
      <c r="V1386" s="104"/>
      <c r="W1386" s="104"/>
      <c r="X1386" s="104"/>
      <c r="Y1386" s="104"/>
      <c r="Z1386" s="105"/>
    </row>
    <row r="1387" spans="1:26" ht="15" thickBot="1" x14ac:dyDescent="0.35"/>
    <row r="1388" spans="1:26" s="51" customFormat="1" ht="21" customHeight="1" x14ac:dyDescent="0.25">
      <c r="A1388" s="321" t="s">
        <v>46</v>
      </c>
      <c r="B1388" s="322"/>
      <c r="C1388" s="322"/>
      <c r="D1388" s="322"/>
      <c r="E1388" s="322"/>
      <c r="F1388" s="322"/>
      <c r="G1388" s="322"/>
      <c r="H1388" s="322"/>
      <c r="I1388" s="322"/>
      <c r="J1388" s="322"/>
      <c r="K1388" s="322"/>
      <c r="L1388" s="323"/>
      <c r="M1388" s="190"/>
      <c r="N1388" s="89"/>
      <c r="O1388" s="309" t="s">
        <v>48</v>
      </c>
      <c r="P1388" s="310"/>
      <c r="Q1388" s="310"/>
      <c r="R1388" s="311"/>
      <c r="S1388" s="90"/>
      <c r="T1388" s="309" t="s">
        <v>49</v>
      </c>
      <c r="U1388" s="310"/>
      <c r="V1388" s="310"/>
      <c r="W1388" s="310"/>
      <c r="X1388" s="310"/>
      <c r="Y1388" s="311"/>
      <c r="Z1388" s="91"/>
    </row>
    <row r="1389" spans="1:26" s="51" customFormat="1" ht="21" customHeight="1" x14ac:dyDescent="0.25">
      <c r="A1389" s="52"/>
      <c r="B1389" s="53"/>
      <c r="C1389" s="312" t="s">
        <v>102</v>
      </c>
      <c r="D1389" s="312"/>
      <c r="E1389" s="312"/>
      <c r="F1389" s="312"/>
      <c r="G1389" s="54" t="str">
        <f>$J$1</f>
        <v>March</v>
      </c>
      <c r="H1389" s="313">
        <f>$K$1</f>
        <v>2020</v>
      </c>
      <c r="I1389" s="313"/>
      <c r="J1389" s="53"/>
      <c r="K1389" s="55"/>
      <c r="L1389" s="56"/>
      <c r="M1389" s="55"/>
      <c r="N1389" s="92"/>
      <c r="O1389" s="93" t="s">
        <v>59</v>
      </c>
      <c r="P1389" s="93" t="s">
        <v>6</v>
      </c>
      <c r="Q1389" s="93" t="s">
        <v>5</v>
      </c>
      <c r="R1389" s="93" t="s">
        <v>60</v>
      </c>
      <c r="S1389" s="94"/>
      <c r="T1389" s="93" t="s">
        <v>59</v>
      </c>
      <c r="U1389" s="93" t="s">
        <v>61</v>
      </c>
      <c r="V1389" s="93" t="s">
        <v>23</v>
      </c>
      <c r="W1389" s="93" t="s">
        <v>22</v>
      </c>
      <c r="X1389" s="93" t="s">
        <v>24</v>
      </c>
      <c r="Y1389" s="93" t="s">
        <v>65</v>
      </c>
      <c r="Z1389" s="95"/>
    </row>
    <row r="1390" spans="1:26" s="51" customFormat="1" ht="21" customHeight="1" x14ac:dyDescent="0.25">
      <c r="A1390" s="52"/>
      <c r="B1390" s="53"/>
      <c r="C1390" s="53"/>
      <c r="D1390" s="58"/>
      <c r="E1390" s="58"/>
      <c r="F1390" s="58"/>
      <c r="G1390" s="58"/>
      <c r="H1390" s="58"/>
      <c r="I1390" s="53"/>
      <c r="J1390" s="59" t="s">
        <v>1</v>
      </c>
      <c r="K1390" s="60">
        <v>14500</v>
      </c>
      <c r="L1390" s="61"/>
      <c r="M1390" s="53"/>
      <c r="N1390" s="96"/>
      <c r="O1390" s="97" t="s">
        <v>51</v>
      </c>
      <c r="P1390" s="97">
        <v>29</v>
      </c>
      <c r="Q1390" s="97">
        <v>2</v>
      </c>
      <c r="R1390" s="97">
        <f>15-Q1390</f>
        <v>13</v>
      </c>
      <c r="S1390" s="98"/>
      <c r="T1390" s="97" t="s">
        <v>51</v>
      </c>
      <c r="U1390" s="99"/>
      <c r="V1390" s="99"/>
      <c r="W1390" s="99">
        <f>V1390+U1390</f>
        <v>0</v>
      </c>
      <c r="X1390" s="99"/>
      <c r="Y1390" s="99">
        <f>W1390-X1390</f>
        <v>0</v>
      </c>
      <c r="Z1390" s="95"/>
    </row>
    <row r="1391" spans="1:26" s="51" customFormat="1" ht="21" customHeight="1" x14ac:dyDescent="0.25">
      <c r="A1391" s="52"/>
      <c r="B1391" s="53" t="s">
        <v>0</v>
      </c>
      <c r="C1391" s="108" t="s">
        <v>161</v>
      </c>
      <c r="D1391" s="53"/>
      <c r="E1391" s="53"/>
      <c r="F1391" s="53"/>
      <c r="G1391" s="53"/>
      <c r="H1391" s="64"/>
      <c r="I1391" s="58"/>
      <c r="J1391" s="53"/>
      <c r="K1391" s="53"/>
      <c r="L1391" s="65"/>
      <c r="M1391" s="190"/>
      <c r="N1391" s="100"/>
      <c r="O1391" s="97" t="s">
        <v>77</v>
      </c>
      <c r="P1391" s="97">
        <v>24</v>
      </c>
      <c r="Q1391" s="97">
        <v>5</v>
      </c>
      <c r="R1391" s="97">
        <f>R1390-Q1391</f>
        <v>8</v>
      </c>
      <c r="S1391" s="101"/>
      <c r="T1391" s="97" t="s">
        <v>77</v>
      </c>
      <c r="U1391" s="170">
        <f>IF($J$1="January","",Y1390)</f>
        <v>0</v>
      </c>
      <c r="V1391" s="99"/>
      <c r="W1391" s="170">
        <f>IF(U1391="","",U1391+V1391)</f>
        <v>0</v>
      </c>
      <c r="X1391" s="99"/>
      <c r="Y1391" s="170">
        <f>IF(W1391="","",W1391-X1391)</f>
        <v>0</v>
      </c>
      <c r="Z1391" s="102"/>
    </row>
    <row r="1392" spans="1:26" s="51" customFormat="1" ht="21" customHeight="1" x14ac:dyDescent="0.25">
      <c r="A1392" s="52"/>
      <c r="B1392" s="67" t="s">
        <v>47</v>
      </c>
      <c r="C1392" s="108"/>
      <c r="D1392" s="53"/>
      <c r="E1392" s="53"/>
      <c r="F1392" s="314" t="s">
        <v>49</v>
      </c>
      <c r="G1392" s="314"/>
      <c r="H1392" s="53"/>
      <c r="I1392" s="314" t="s">
        <v>50</v>
      </c>
      <c r="J1392" s="314"/>
      <c r="K1392" s="314"/>
      <c r="L1392" s="69"/>
      <c r="M1392" s="53"/>
      <c r="N1392" s="96"/>
      <c r="O1392" s="97" t="s">
        <v>52</v>
      </c>
      <c r="P1392" s="97">
        <v>9</v>
      </c>
      <c r="Q1392" s="97"/>
      <c r="R1392" s="97">
        <v>0</v>
      </c>
      <c r="S1392" s="101"/>
      <c r="T1392" s="97" t="s">
        <v>52</v>
      </c>
      <c r="U1392" s="170">
        <f>IF($J$1="February","",Y1391)</f>
        <v>0</v>
      </c>
      <c r="V1392" s="99"/>
      <c r="W1392" s="170">
        <f t="shared" ref="W1392:W1401" si="252">IF(U1392="","",U1392+V1392)</f>
        <v>0</v>
      </c>
      <c r="X1392" s="99"/>
      <c r="Y1392" s="170">
        <f t="shared" ref="Y1392:Y1401" si="253">IF(W1392="","",W1392-X1392)</f>
        <v>0</v>
      </c>
      <c r="Z1392" s="102"/>
    </row>
    <row r="1393" spans="1:26" s="51" customFormat="1" ht="21" customHeight="1" x14ac:dyDescent="0.25">
      <c r="A1393" s="52"/>
      <c r="B1393" s="53"/>
      <c r="C1393" s="53"/>
      <c r="D1393" s="53"/>
      <c r="E1393" s="53"/>
      <c r="F1393" s="53"/>
      <c r="G1393" s="53"/>
      <c r="H1393" s="70"/>
      <c r="L1393" s="57"/>
      <c r="M1393" s="53"/>
      <c r="N1393" s="96"/>
      <c r="O1393" s="97" t="s">
        <v>53</v>
      </c>
      <c r="P1393" s="97"/>
      <c r="Q1393" s="97"/>
      <c r="R1393" s="97">
        <v>0</v>
      </c>
      <c r="S1393" s="101"/>
      <c r="T1393" s="97" t="s">
        <v>53</v>
      </c>
      <c r="U1393" s="170" t="str">
        <f>IF($J$1="March","",Y1392)</f>
        <v/>
      </c>
      <c r="V1393" s="99"/>
      <c r="W1393" s="170" t="str">
        <f t="shared" si="252"/>
        <v/>
      </c>
      <c r="X1393" s="99"/>
      <c r="Y1393" s="170" t="str">
        <f t="shared" si="253"/>
        <v/>
      </c>
      <c r="Z1393" s="102"/>
    </row>
    <row r="1394" spans="1:26" s="51" customFormat="1" ht="21" customHeight="1" x14ac:dyDescent="0.25">
      <c r="A1394" s="52"/>
      <c r="B1394" s="315" t="s">
        <v>48</v>
      </c>
      <c r="C1394" s="316"/>
      <c r="D1394" s="53"/>
      <c r="E1394" s="53"/>
      <c r="F1394" s="71" t="s">
        <v>70</v>
      </c>
      <c r="G1394" s="66">
        <f>IF($J$1="January",U1390,IF($J$1="February",U1391,IF($J$1="March",U1392,IF($J$1="April",U1393,IF($J$1="May",U1394,IF($J$1="June",U1395,IF($J$1="July",U1396,IF($J$1="August",U1397,IF($J$1="August",U1397,IF($J$1="September",U1398,IF($J$1="October",U1399,IF($J$1="November",U1400,IF($J$1="December",U1401)))))))))))))</f>
        <v>0</v>
      </c>
      <c r="H1394" s="70"/>
      <c r="I1394" s="72">
        <f>IF(C1398&gt;0,$K$2,C1396)</f>
        <v>9</v>
      </c>
      <c r="J1394" s="73" t="s">
        <v>67</v>
      </c>
      <c r="K1394" s="74">
        <f>K1390/$K$2*I1394</f>
        <v>4209.677419354839</v>
      </c>
      <c r="L1394" s="75"/>
      <c r="M1394" s="53"/>
      <c r="N1394" s="96"/>
      <c r="O1394" s="97" t="s">
        <v>54</v>
      </c>
      <c r="P1394" s="97"/>
      <c r="Q1394" s="97"/>
      <c r="R1394" s="97">
        <v>0</v>
      </c>
      <c r="S1394" s="101"/>
      <c r="T1394" s="97" t="s">
        <v>54</v>
      </c>
      <c r="U1394" s="170" t="str">
        <f>IF($J$1="April","",Y1393)</f>
        <v/>
      </c>
      <c r="V1394" s="99"/>
      <c r="W1394" s="170" t="str">
        <f t="shared" si="252"/>
        <v/>
      </c>
      <c r="X1394" s="99"/>
      <c r="Y1394" s="170" t="str">
        <f t="shared" si="253"/>
        <v/>
      </c>
      <c r="Z1394" s="102"/>
    </row>
    <row r="1395" spans="1:26" s="51" customFormat="1" ht="21" customHeight="1" x14ac:dyDescent="0.25">
      <c r="A1395" s="52"/>
      <c r="B1395" s="62"/>
      <c r="C1395" s="62"/>
      <c r="D1395" s="53"/>
      <c r="E1395" s="53"/>
      <c r="F1395" s="71" t="s">
        <v>23</v>
      </c>
      <c r="G1395" s="66">
        <f>IF($J$1="January",V1390,IF($J$1="February",V1391,IF($J$1="March",V1392,IF($J$1="April",V1393,IF($J$1="May",V1394,IF($J$1="June",V1395,IF($J$1="July",V1396,IF($J$1="August",V1397,IF($J$1="August",V1397,IF($J$1="September",V1398,IF($J$1="October",V1399,IF($J$1="November",V1400,IF($J$1="December",V1401)))))))))))))</f>
        <v>0</v>
      </c>
      <c r="H1395" s="70"/>
      <c r="I1395" s="115">
        <v>21</v>
      </c>
      <c r="J1395" s="73" t="s">
        <v>68</v>
      </c>
      <c r="K1395" s="76">
        <f>K1390/$K$2/8*I1395</f>
        <v>1227.8225806451612</v>
      </c>
      <c r="L1395" s="77"/>
      <c r="M1395" s="53"/>
      <c r="N1395" s="96"/>
      <c r="O1395" s="97" t="s">
        <v>55</v>
      </c>
      <c r="P1395" s="97"/>
      <c r="Q1395" s="97"/>
      <c r="R1395" s="97">
        <v>0</v>
      </c>
      <c r="S1395" s="101"/>
      <c r="T1395" s="97" t="s">
        <v>55</v>
      </c>
      <c r="U1395" s="170" t="str">
        <f>IF($J$1="May","",Y1394)</f>
        <v/>
      </c>
      <c r="V1395" s="99"/>
      <c r="W1395" s="170" t="str">
        <f t="shared" si="252"/>
        <v/>
      </c>
      <c r="X1395" s="99"/>
      <c r="Y1395" s="170" t="str">
        <f t="shared" si="253"/>
        <v/>
      </c>
      <c r="Z1395" s="102"/>
    </row>
    <row r="1396" spans="1:26" s="51" customFormat="1" ht="21" customHeight="1" x14ac:dyDescent="0.25">
      <c r="A1396" s="52"/>
      <c r="B1396" s="71" t="s">
        <v>6</v>
      </c>
      <c r="C1396" s="62">
        <f>IF($J$1="January",P1390,IF($J$1="February",P1391,IF($J$1="March",P1392,IF($J$1="April",P1393,IF($J$1="May",P1394,IF($J$1="June",P1395,IF($J$1="July",P1396,IF($J$1="August",P1397,IF($J$1="August",P1397,IF($J$1="September",P1398,IF($J$1="October",P1399,IF($J$1="November",P1400,IF($J$1="December",P1401)))))))))))))</f>
        <v>9</v>
      </c>
      <c r="D1396" s="53"/>
      <c r="E1396" s="53"/>
      <c r="F1396" s="71" t="s">
        <v>71</v>
      </c>
      <c r="G1396" s="66">
        <f>IF($J$1="January",W1390,IF($J$1="February",W1391,IF($J$1="March",W1392,IF($J$1="April",W1393,IF($J$1="May",W1394,IF($J$1="June",W1395,IF($J$1="July",W1396,IF($J$1="August",W1397,IF($J$1="August",W1397,IF($J$1="September",W1398,IF($J$1="October",W1399,IF($J$1="November",W1400,IF($J$1="December",W1401)))))))))))))</f>
        <v>0</v>
      </c>
      <c r="H1396" s="70"/>
      <c r="I1396" s="317" t="s">
        <v>75</v>
      </c>
      <c r="J1396" s="318"/>
      <c r="K1396" s="76">
        <f>K1394+K1395</f>
        <v>5437.5</v>
      </c>
      <c r="L1396" s="77"/>
      <c r="M1396" s="53"/>
      <c r="N1396" s="96"/>
      <c r="O1396" s="97" t="s">
        <v>56</v>
      </c>
      <c r="P1396" s="97"/>
      <c r="Q1396" s="97"/>
      <c r="R1396" s="97">
        <v>0</v>
      </c>
      <c r="S1396" s="101"/>
      <c r="T1396" s="97" t="s">
        <v>56</v>
      </c>
      <c r="U1396" s="170" t="str">
        <f>IF($J$1="June","",Y1395)</f>
        <v/>
      </c>
      <c r="V1396" s="99"/>
      <c r="W1396" s="170" t="str">
        <f t="shared" si="252"/>
        <v/>
      </c>
      <c r="X1396" s="99"/>
      <c r="Y1396" s="170" t="str">
        <f t="shared" si="253"/>
        <v/>
      </c>
      <c r="Z1396" s="102"/>
    </row>
    <row r="1397" spans="1:26" s="51" customFormat="1" ht="21" customHeight="1" x14ac:dyDescent="0.25">
      <c r="A1397" s="52"/>
      <c r="B1397" s="71" t="s">
        <v>5</v>
      </c>
      <c r="C1397" s="62">
        <f>IF($J$1="January",Q1390,IF($J$1="February",Q1391,IF($J$1="March",Q1392,IF($J$1="April",Q1393,IF($J$1="May",Q1394,IF($J$1="June",Q1395,IF($J$1="July",Q1396,IF($J$1="August",Q1397,IF($J$1="August",Q1397,IF($J$1="September",Q1398,IF($J$1="October",Q1399,IF($J$1="November",Q1400,IF($J$1="December",Q1401)))))))))))))</f>
        <v>0</v>
      </c>
      <c r="D1397" s="53"/>
      <c r="E1397" s="53"/>
      <c r="F1397" s="71" t="s">
        <v>24</v>
      </c>
      <c r="G1397" s="66">
        <f>IF($J$1="January",X1390,IF($J$1="February",X1391,IF($J$1="March",X1392,IF($J$1="April",X1393,IF($J$1="May",X1394,IF($J$1="June",X1395,IF($J$1="July",X1396,IF($J$1="August",X1397,IF($J$1="August",X1397,IF($J$1="September",X1398,IF($J$1="October",X1399,IF($J$1="November",X1400,IF($J$1="December",X1401)))))))))))))</f>
        <v>0</v>
      </c>
      <c r="H1397" s="70"/>
      <c r="I1397" s="317" t="s">
        <v>76</v>
      </c>
      <c r="J1397" s="318"/>
      <c r="K1397" s="66">
        <f>G1397</f>
        <v>0</v>
      </c>
      <c r="L1397" s="78"/>
      <c r="M1397" s="53"/>
      <c r="N1397" s="96"/>
      <c r="O1397" s="97" t="s">
        <v>57</v>
      </c>
      <c r="P1397" s="97"/>
      <c r="Q1397" s="97"/>
      <c r="R1397" s="97">
        <v>0</v>
      </c>
      <c r="S1397" s="101"/>
      <c r="T1397" s="97" t="s">
        <v>57</v>
      </c>
      <c r="U1397" s="170" t="str">
        <f>IF($J$1="July","",Y1396)</f>
        <v/>
      </c>
      <c r="V1397" s="99"/>
      <c r="W1397" s="170" t="str">
        <f t="shared" si="252"/>
        <v/>
      </c>
      <c r="X1397" s="99"/>
      <c r="Y1397" s="170" t="str">
        <f t="shared" si="253"/>
        <v/>
      </c>
      <c r="Z1397" s="102"/>
    </row>
    <row r="1398" spans="1:26" s="51" customFormat="1" ht="21" customHeight="1" x14ac:dyDescent="0.25">
      <c r="A1398" s="52"/>
      <c r="B1398" s="79" t="s">
        <v>74</v>
      </c>
      <c r="C1398" s="62">
        <f>IF($J$1="January",R1390,IF($J$1="February",R1391,IF($J$1="March",R1392,IF($J$1="April",R1393,IF($J$1="May",R1394,IF($J$1="June",R1395,IF($J$1="July",R1396,IF($J$1="August",R1397,IF($J$1="August",R1397,IF($J$1="September",R1398,IF($J$1="October",R1399,IF($J$1="November",R1400,IF($J$1="December",R1401)))))))))))))</f>
        <v>0</v>
      </c>
      <c r="D1398" s="53"/>
      <c r="E1398" s="53"/>
      <c r="F1398" s="71" t="s">
        <v>73</v>
      </c>
      <c r="G1398" s="66">
        <f>IF($J$1="January",Y1390,IF($J$1="February",Y1391,IF($J$1="March",Y1392,IF($J$1="April",Y1393,IF($J$1="May",Y1394,IF($J$1="June",Y1395,IF($J$1="July",Y1396,IF($J$1="August",Y1397,IF($J$1="August",Y1397,IF($J$1="September",Y1398,IF($J$1="October",Y1399,IF($J$1="November",Y1400,IF($J$1="December",Y1401)))))))))))))</f>
        <v>0</v>
      </c>
      <c r="H1398" s="53"/>
      <c r="I1398" s="319" t="s">
        <v>69</v>
      </c>
      <c r="J1398" s="320"/>
      <c r="K1398" s="80">
        <f>K1396-K1397</f>
        <v>5437.5</v>
      </c>
      <c r="L1398" s="81"/>
      <c r="M1398" s="53"/>
      <c r="N1398" s="96"/>
      <c r="O1398" s="97" t="s">
        <v>62</v>
      </c>
      <c r="P1398" s="97"/>
      <c r="Q1398" s="97"/>
      <c r="R1398" s="97">
        <v>0</v>
      </c>
      <c r="S1398" s="101"/>
      <c r="T1398" s="97" t="s">
        <v>62</v>
      </c>
      <c r="U1398" s="170" t="str">
        <f>IF($J$1="August","",Y1397)</f>
        <v/>
      </c>
      <c r="V1398" s="99"/>
      <c r="W1398" s="170" t="str">
        <f t="shared" si="252"/>
        <v/>
      </c>
      <c r="X1398" s="99"/>
      <c r="Y1398" s="170" t="str">
        <f t="shared" si="253"/>
        <v/>
      </c>
      <c r="Z1398" s="102"/>
    </row>
    <row r="1399" spans="1:26" s="51" customFormat="1" ht="21" customHeight="1" x14ac:dyDescent="0.25">
      <c r="A1399" s="52"/>
      <c r="B1399" s="53"/>
      <c r="C1399" s="53"/>
      <c r="D1399" s="53"/>
      <c r="E1399" s="53"/>
      <c r="F1399" s="53"/>
      <c r="G1399" s="53"/>
      <c r="H1399" s="53"/>
      <c r="I1399" s="53"/>
      <c r="J1399" s="53"/>
      <c r="K1399" s="53"/>
      <c r="L1399" s="69"/>
      <c r="M1399" s="53"/>
      <c r="N1399" s="96"/>
      <c r="O1399" s="97" t="s">
        <v>58</v>
      </c>
      <c r="P1399" s="97"/>
      <c r="Q1399" s="97"/>
      <c r="R1399" s="97">
        <v>0</v>
      </c>
      <c r="S1399" s="101"/>
      <c r="T1399" s="97" t="s">
        <v>58</v>
      </c>
      <c r="U1399" s="170" t="str">
        <f>IF($J$1="September","",Y1398)</f>
        <v/>
      </c>
      <c r="V1399" s="99"/>
      <c r="W1399" s="170" t="str">
        <f t="shared" si="252"/>
        <v/>
      </c>
      <c r="X1399" s="99"/>
      <c r="Y1399" s="170" t="str">
        <f t="shared" si="253"/>
        <v/>
      </c>
      <c r="Z1399" s="102"/>
    </row>
    <row r="1400" spans="1:26" s="51" customFormat="1" ht="21" customHeight="1" x14ac:dyDescent="0.25">
      <c r="A1400" s="52"/>
      <c r="B1400" s="308" t="s">
        <v>104</v>
      </c>
      <c r="C1400" s="308"/>
      <c r="D1400" s="308"/>
      <c r="E1400" s="308"/>
      <c r="F1400" s="308"/>
      <c r="G1400" s="308"/>
      <c r="H1400" s="308"/>
      <c r="I1400" s="308"/>
      <c r="J1400" s="308"/>
      <c r="K1400" s="308"/>
      <c r="L1400" s="69"/>
      <c r="M1400" s="53"/>
      <c r="N1400" s="96"/>
      <c r="O1400" s="97" t="s">
        <v>63</v>
      </c>
      <c r="P1400" s="97"/>
      <c r="Q1400" s="97"/>
      <c r="R1400" s="97">
        <v>0</v>
      </c>
      <c r="S1400" s="101"/>
      <c r="T1400" s="97" t="s">
        <v>63</v>
      </c>
      <c r="U1400" s="170" t="str">
        <f>IF($J$1="October","",Y1399)</f>
        <v/>
      </c>
      <c r="V1400" s="99"/>
      <c r="W1400" s="170" t="str">
        <f t="shared" si="252"/>
        <v/>
      </c>
      <c r="X1400" s="99"/>
      <c r="Y1400" s="170" t="str">
        <f t="shared" si="253"/>
        <v/>
      </c>
      <c r="Z1400" s="102"/>
    </row>
    <row r="1401" spans="1:26" s="51" customFormat="1" ht="21" customHeight="1" x14ac:dyDescent="0.25">
      <c r="A1401" s="52"/>
      <c r="B1401" s="308"/>
      <c r="C1401" s="308"/>
      <c r="D1401" s="308"/>
      <c r="E1401" s="308"/>
      <c r="F1401" s="308"/>
      <c r="G1401" s="308"/>
      <c r="H1401" s="308"/>
      <c r="I1401" s="308"/>
      <c r="J1401" s="308"/>
      <c r="K1401" s="308"/>
      <c r="L1401" s="69"/>
      <c r="M1401" s="53"/>
      <c r="N1401" s="96"/>
      <c r="O1401" s="97" t="s">
        <v>64</v>
      </c>
      <c r="P1401" s="97"/>
      <c r="Q1401" s="97"/>
      <c r="R1401" s="97" t="str">
        <f>IF(Q1401="","",R1400-Q1401)</f>
        <v/>
      </c>
      <c r="S1401" s="101"/>
      <c r="T1401" s="97" t="s">
        <v>64</v>
      </c>
      <c r="U1401" s="170" t="str">
        <f>IF($J$1="November","",Y1400)</f>
        <v/>
      </c>
      <c r="V1401" s="99"/>
      <c r="W1401" s="170" t="str">
        <f t="shared" si="252"/>
        <v/>
      </c>
      <c r="X1401" s="99"/>
      <c r="Y1401" s="170" t="str">
        <f t="shared" si="253"/>
        <v/>
      </c>
      <c r="Z1401" s="102"/>
    </row>
    <row r="1402" spans="1:26" s="51" customFormat="1" ht="21" customHeight="1" thickBot="1" x14ac:dyDescent="0.3">
      <c r="A1402" s="82"/>
      <c r="B1402" s="83"/>
      <c r="C1402" s="83"/>
      <c r="D1402" s="83"/>
      <c r="E1402" s="83"/>
      <c r="F1402" s="83"/>
      <c r="G1402" s="83"/>
      <c r="H1402" s="83"/>
      <c r="I1402" s="83"/>
      <c r="J1402" s="83"/>
      <c r="K1402" s="83"/>
      <c r="L1402" s="84"/>
      <c r="N1402" s="103"/>
      <c r="O1402" s="104"/>
      <c r="P1402" s="104"/>
      <c r="Q1402" s="104"/>
      <c r="R1402" s="104"/>
      <c r="S1402" s="104"/>
      <c r="T1402" s="104"/>
      <c r="U1402" s="104"/>
      <c r="V1402" s="104"/>
      <c r="W1402" s="104"/>
      <c r="X1402" s="104"/>
      <c r="Y1402" s="104"/>
      <c r="Z1402" s="105"/>
    </row>
    <row r="1403" spans="1:26" ht="15" thickBot="1" x14ac:dyDescent="0.35"/>
    <row r="1404" spans="1:26" s="51" customFormat="1" ht="21" customHeight="1" x14ac:dyDescent="0.25">
      <c r="A1404" s="321" t="s">
        <v>46</v>
      </c>
      <c r="B1404" s="322"/>
      <c r="C1404" s="322"/>
      <c r="D1404" s="322"/>
      <c r="E1404" s="322"/>
      <c r="F1404" s="322"/>
      <c r="G1404" s="322"/>
      <c r="H1404" s="322"/>
      <c r="I1404" s="322"/>
      <c r="J1404" s="322"/>
      <c r="K1404" s="322"/>
      <c r="L1404" s="323"/>
      <c r="M1404" s="194"/>
      <c r="N1404" s="89"/>
      <c r="O1404" s="309" t="s">
        <v>48</v>
      </c>
      <c r="P1404" s="310"/>
      <c r="Q1404" s="310"/>
      <c r="R1404" s="311"/>
      <c r="S1404" s="90"/>
      <c r="T1404" s="309" t="s">
        <v>49</v>
      </c>
      <c r="U1404" s="310"/>
      <c r="V1404" s="310"/>
      <c r="W1404" s="310"/>
      <c r="X1404" s="310"/>
      <c r="Y1404" s="311"/>
      <c r="Z1404" s="91"/>
    </row>
    <row r="1405" spans="1:26" s="51" customFormat="1" ht="21" customHeight="1" x14ac:dyDescent="0.25">
      <c r="A1405" s="52"/>
      <c r="B1405" s="53"/>
      <c r="C1405" s="312" t="s">
        <v>102</v>
      </c>
      <c r="D1405" s="312"/>
      <c r="E1405" s="312"/>
      <c r="F1405" s="312"/>
      <c r="G1405" s="54" t="str">
        <f>$J$1</f>
        <v>March</v>
      </c>
      <c r="H1405" s="313">
        <f>$K$1</f>
        <v>2020</v>
      </c>
      <c r="I1405" s="313"/>
      <c r="J1405" s="53"/>
      <c r="K1405" s="55"/>
      <c r="L1405" s="56"/>
      <c r="M1405" s="55"/>
      <c r="N1405" s="92"/>
      <c r="O1405" s="93" t="s">
        <v>59</v>
      </c>
      <c r="P1405" s="93" t="s">
        <v>6</v>
      </c>
      <c r="Q1405" s="93" t="s">
        <v>5</v>
      </c>
      <c r="R1405" s="93" t="s">
        <v>60</v>
      </c>
      <c r="S1405" s="94"/>
      <c r="T1405" s="93" t="s">
        <v>59</v>
      </c>
      <c r="U1405" s="93" t="s">
        <v>61</v>
      </c>
      <c r="V1405" s="93" t="s">
        <v>23</v>
      </c>
      <c r="W1405" s="93" t="s">
        <v>22</v>
      </c>
      <c r="X1405" s="93" t="s">
        <v>24</v>
      </c>
      <c r="Y1405" s="93" t="s">
        <v>65</v>
      </c>
      <c r="Z1405" s="95"/>
    </row>
    <row r="1406" spans="1:26" s="51" customFormat="1" ht="21" customHeight="1" x14ac:dyDescent="0.25">
      <c r="A1406" s="52"/>
      <c r="B1406" s="53"/>
      <c r="C1406" s="53"/>
      <c r="D1406" s="58"/>
      <c r="E1406" s="58"/>
      <c r="F1406" s="58"/>
      <c r="G1406" s="58"/>
      <c r="H1406" s="58"/>
      <c r="I1406" s="53"/>
      <c r="J1406" s="59" t="s">
        <v>1</v>
      </c>
      <c r="K1406" s="60">
        <v>22000</v>
      </c>
      <c r="L1406" s="61"/>
      <c r="M1406" s="53"/>
      <c r="N1406" s="96"/>
      <c r="O1406" s="97" t="s">
        <v>51</v>
      </c>
      <c r="P1406" s="97">
        <v>31</v>
      </c>
      <c r="Q1406" s="97">
        <v>0</v>
      </c>
      <c r="R1406" s="97">
        <v>0</v>
      </c>
      <c r="S1406" s="98"/>
      <c r="T1406" s="97" t="s">
        <v>51</v>
      </c>
      <c r="U1406" s="99"/>
      <c r="V1406" s="99"/>
      <c r="W1406" s="99">
        <f>V1406+U1406</f>
        <v>0</v>
      </c>
      <c r="X1406" s="99"/>
      <c r="Y1406" s="99">
        <f>W1406-X1406</f>
        <v>0</v>
      </c>
      <c r="Z1406" s="95"/>
    </row>
    <row r="1407" spans="1:26" s="51" customFormat="1" ht="21" customHeight="1" x14ac:dyDescent="0.25">
      <c r="A1407" s="52"/>
      <c r="B1407" s="53" t="s">
        <v>0</v>
      </c>
      <c r="C1407" s="108" t="s">
        <v>185</v>
      </c>
      <c r="D1407" s="53"/>
      <c r="E1407" s="53"/>
      <c r="F1407" s="53"/>
      <c r="G1407" s="53"/>
      <c r="H1407" s="64"/>
      <c r="I1407" s="58"/>
      <c r="J1407" s="53"/>
      <c r="K1407" s="53"/>
      <c r="L1407" s="65"/>
      <c r="M1407" s="194"/>
      <c r="N1407" s="100"/>
      <c r="O1407" s="97" t="s">
        <v>77</v>
      </c>
      <c r="P1407" s="97">
        <v>29</v>
      </c>
      <c r="Q1407" s="97">
        <v>0</v>
      </c>
      <c r="R1407" s="97">
        <v>0</v>
      </c>
      <c r="S1407" s="101"/>
      <c r="T1407" s="97" t="s">
        <v>77</v>
      </c>
      <c r="U1407" s="170">
        <f>IF($J$1="January","",Y1406)</f>
        <v>0</v>
      </c>
      <c r="V1407" s="99"/>
      <c r="W1407" s="170">
        <f>IF(U1407="","",U1407+V1407)</f>
        <v>0</v>
      </c>
      <c r="X1407" s="99"/>
      <c r="Y1407" s="170">
        <f>IF(W1407="","",W1407-X1407)</f>
        <v>0</v>
      </c>
      <c r="Z1407" s="102"/>
    </row>
    <row r="1408" spans="1:26" s="51" customFormat="1" ht="21" customHeight="1" x14ac:dyDescent="0.25">
      <c r="A1408" s="52"/>
      <c r="B1408" s="67" t="s">
        <v>47</v>
      </c>
      <c r="C1408" s="200"/>
      <c r="D1408" s="53"/>
      <c r="E1408" s="53"/>
      <c r="F1408" s="314" t="s">
        <v>49</v>
      </c>
      <c r="G1408" s="314"/>
      <c r="H1408" s="53"/>
      <c r="I1408" s="314" t="s">
        <v>50</v>
      </c>
      <c r="J1408" s="314"/>
      <c r="K1408" s="314"/>
      <c r="L1408" s="69"/>
      <c r="M1408" s="53"/>
      <c r="N1408" s="96"/>
      <c r="O1408" s="97" t="s">
        <v>52</v>
      </c>
      <c r="P1408" s="97"/>
      <c r="Q1408" s="97"/>
      <c r="R1408" s="97">
        <v>0</v>
      </c>
      <c r="S1408" s="101"/>
      <c r="T1408" s="97" t="s">
        <v>52</v>
      </c>
      <c r="U1408" s="170">
        <f>IF($J$1="February","",Y1407)</f>
        <v>0</v>
      </c>
      <c r="V1408" s="99"/>
      <c r="W1408" s="170">
        <f t="shared" ref="W1408:W1417" si="254">IF(U1408="","",U1408+V1408)</f>
        <v>0</v>
      </c>
      <c r="X1408" s="99"/>
      <c r="Y1408" s="170">
        <f t="shared" ref="Y1408:Y1417" si="255">IF(W1408="","",W1408-X1408)</f>
        <v>0</v>
      </c>
      <c r="Z1408" s="102"/>
    </row>
    <row r="1409" spans="1:26" s="51" customFormat="1" ht="21" customHeight="1" x14ac:dyDescent="0.25">
      <c r="A1409" s="52"/>
      <c r="B1409" s="53"/>
      <c r="C1409" s="53"/>
      <c r="D1409" s="53"/>
      <c r="E1409" s="53"/>
      <c r="F1409" s="53"/>
      <c r="G1409" s="53"/>
      <c r="H1409" s="70"/>
      <c r="L1409" s="57"/>
      <c r="M1409" s="53"/>
      <c r="N1409" s="96"/>
      <c r="O1409" s="97" t="s">
        <v>53</v>
      </c>
      <c r="P1409" s="97"/>
      <c r="Q1409" s="97"/>
      <c r="R1409" s="97">
        <v>0</v>
      </c>
      <c r="S1409" s="101"/>
      <c r="T1409" s="97" t="s">
        <v>53</v>
      </c>
      <c r="U1409" s="170" t="str">
        <f>IF($J$1="March","",Y1408)</f>
        <v/>
      </c>
      <c r="V1409" s="99"/>
      <c r="W1409" s="170" t="str">
        <f t="shared" si="254"/>
        <v/>
      </c>
      <c r="X1409" s="99"/>
      <c r="Y1409" s="170" t="str">
        <f t="shared" si="255"/>
        <v/>
      </c>
      <c r="Z1409" s="102"/>
    </row>
    <row r="1410" spans="1:26" s="51" customFormat="1" ht="21" customHeight="1" x14ac:dyDescent="0.25">
      <c r="A1410" s="52"/>
      <c r="B1410" s="315" t="s">
        <v>48</v>
      </c>
      <c r="C1410" s="316"/>
      <c r="D1410" s="53"/>
      <c r="E1410" s="53"/>
      <c r="F1410" s="71" t="s">
        <v>70</v>
      </c>
      <c r="G1410" s="66">
        <f>IF($J$1="January",U1406,IF($J$1="February",U1407,IF($J$1="March",U1408,IF($J$1="April",U1409,IF($J$1="May",U1410,IF($J$1="June",U1411,IF($J$1="July",U1412,IF($J$1="August",U1413,IF($J$1="August",U1413,IF($J$1="September",U1414,IF($J$1="October",U1415,IF($J$1="November",U1416,IF($J$1="December",U1417)))))))))))))</f>
        <v>0</v>
      </c>
      <c r="H1410" s="70"/>
      <c r="I1410" s="72">
        <f>IF(C1414&gt;0,$K$2,C1412)</f>
        <v>0</v>
      </c>
      <c r="J1410" s="73" t="s">
        <v>67</v>
      </c>
      <c r="K1410" s="74">
        <f>K1406/$K$2*I1410</f>
        <v>0</v>
      </c>
      <c r="L1410" s="75"/>
      <c r="M1410" s="53"/>
      <c r="N1410" s="96"/>
      <c r="O1410" s="97" t="s">
        <v>54</v>
      </c>
      <c r="P1410" s="97"/>
      <c r="Q1410" s="97"/>
      <c r="R1410" s="97">
        <v>0</v>
      </c>
      <c r="S1410" s="101"/>
      <c r="T1410" s="97" t="s">
        <v>54</v>
      </c>
      <c r="U1410" s="170" t="str">
        <f>IF($J$1="April","",Y1409)</f>
        <v/>
      </c>
      <c r="V1410" s="99"/>
      <c r="W1410" s="170" t="str">
        <f t="shared" si="254"/>
        <v/>
      </c>
      <c r="X1410" s="99"/>
      <c r="Y1410" s="170" t="str">
        <f t="shared" si="255"/>
        <v/>
      </c>
      <c r="Z1410" s="102"/>
    </row>
    <row r="1411" spans="1:26" s="51" customFormat="1" ht="21" customHeight="1" x14ac:dyDescent="0.25">
      <c r="A1411" s="52"/>
      <c r="B1411" s="62"/>
      <c r="C1411" s="62"/>
      <c r="D1411" s="53"/>
      <c r="E1411" s="53"/>
      <c r="F1411" s="71" t="s">
        <v>23</v>
      </c>
      <c r="G1411" s="66">
        <f>IF($J$1="January",V1406,IF($J$1="February",V1407,IF($J$1="March",V1408,IF($J$1="April",V1409,IF($J$1="May",V1410,IF($J$1="June",V1411,IF($J$1="July",V1412,IF($J$1="August",V1413,IF($J$1="August",V1413,IF($J$1="September",V1414,IF($J$1="October",V1415,IF($J$1="November",V1416,IF($J$1="December",V1417)))))))))))))</f>
        <v>0</v>
      </c>
      <c r="H1411" s="70"/>
      <c r="I1411" s="115"/>
      <c r="J1411" s="73" t="s">
        <v>68</v>
      </c>
      <c r="K1411" s="76">
        <f>K1406/$K$2/8*I1411</f>
        <v>0</v>
      </c>
      <c r="L1411" s="77"/>
      <c r="M1411" s="53"/>
      <c r="N1411" s="96"/>
      <c r="O1411" s="97" t="s">
        <v>55</v>
      </c>
      <c r="P1411" s="97"/>
      <c r="Q1411" s="97"/>
      <c r="R1411" s="97">
        <v>0</v>
      </c>
      <c r="S1411" s="101"/>
      <c r="T1411" s="97" t="s">
        <v>55</v>
      </c>
      <c r="U1411" s="170" t="str">
        <f>IF($J$1="May","",Y1410)</f>
        <v/>
      </c>
      <c r="V1411" s="99"/>
      <c r="W1411" s="170" t="str">
        <f t="shared" si="254"/>
        <v/>
      </c>
      <c r="X1411" s="99"/>
      <c r="Y1411" s="170" t="str">
        <f t="shared" si="255"/>
        <v/>
      </c>
      <c r="Z1411" s="102"/>
    </row>
    <row r="1412" spans="1:26" s="51" customFormat="1" ht="21" customHeight="1" x14ac:dyDescent="0.25">
      <c r="A1412" s="52"/>
      <c r="B1412" s="71" t="s">
        <v>6</v>
      </c>
      <c r="C1412" s="62">
        <f>IF($J$1="January",P1406,IF($J$1="February",P1407,IF($J$1="March",P1408,IF($J$1="April",P1409,IF($J$1="May",P1410,IF($J$1="June",P1411,IF($J$1="July",P1412,IF($J$1="August",P1413,IF($J$1="August",P1413,IF($J$1="September",P1414,IF($J$1="October",P1415,IF($J$1="November",P1416,IF($J$1="December",P1417)))))))))))))</f>
        <v>0</v>
      </c>
      <c r="D1412" s="53"/>
      <c r="E1412" s="53"/>
      <c r="F1412" s="71" t="s">
        <v>71</v>
      </c>
      <c r="G1412" s="66">
        <f>IF($J$1="January",W1406,IF($J$1="February",W1407,IF($J$1="March",W1408,IF($J$1="April",W1409,IF($J$1="May",W1410,IF($J$1="June",W1411,IF($J$1="July",W1412,IF($J$1="August",W1413,IF($J$1="August",W1413,IF($J$1="September",W1414,IF($J$1="October",W1415,IF($J$1="November",W1416,IF($J$1="December",W1417)))))))))))))</f>
        <v>0</v>
      </c>
      <c r="H1412" s="70"/>
      <c r="I1412" s="317" t="s">
        <v>75</v>
      </c>
      <c r="J1412" s="318"/>
      <c r="K1412" s="76">
        <f>K1410+K1411</f>
        <v>0</v>
      </c>
      <c r="L1412" s="77"/>
      <c r="M1412" s="53"/>
      <c r="N1412" s="96"/>
      <c r="O1412" s="97" t="s">
        <v>56</v>
      </c>
      <c r="P1412" s="97"/>
      <c r="Q1412" s="97"/>
      <c r="R1412" s="97">
        <v>0</v>
      </c>
      <c r="S1412" s="101"/>
      <c r="T1412" s="97" t="s">
        <v>56</v>
      </c>
      <c r="U1412" s="170" t="str">
        <f>IF($J$1="June","",Y1411)</f>
        <v/>
      </c>
      <c r="V1412" s="99"/>
      <c r="W1412" s="170" t="str">
        <f t="shared" si="254"/>
        <v/>
      </c>
      <c r="X1412" s="99"/>
      <c r="Y1412" s="170" t="str">
        <f t="shared" si="255"/>
        <v/>
      </c>
      <c r="Z1412" s="102"/>
    </row>
    <row r="1413" spans="1:26" s="51" customFormat="1" ht="21" customHeight="1" x14ac:dyDescent="0.25">
      <c r="A1413" s="52"/>
      <c r="B1413" s="71" t="s">
        <v>5</v>
      </c>
      <c r="C1413" s="62">
        <f>IF($J$1="January",Q1406,IF($J$1="February",Q1407,IF($J$1="March",Q1408,IF($J$1="April",Q1409,IF($J$1="May",Q1410,IF($J$1="June",Q1411,IF($J$1="July",Q1412,IF($J$1="August",Q1413,IF($J$1="August",Q1413,IF($J$1="September",Q1414,IF($J$1="October",Q1415,IF($J$1="November",Q1416,IF($J$1="December",Q1417)))))))))))))</f>
        <v>0</v>
      </c>
      <c r="D1413" s="53"/>
      <c r="E1413" s="53"/>
      <c r="F1413" s="71" t="s">
        <v>24</v>
      </c>
      <c r="G1413" s="66">
        <f>IF($J$1="January",X1406,IF($J$1="February",X1407,IF($J$1="March",X1408,IF($J$1="April",X1409,IF($J$1="May",X1410,IF($J$1="June",X1411,IF($J$1="July",X1412,IF($J$1="August",X1413,IF($J$1="August",X1413,IF($J$1="September",X1414,IF($J$1="October",X1415,IF($J$1="November",X1416,IF($J$1="December",X1417)))))))))))))</f>
        <v>0</v>
      </c>
      <c r="H1413" s="70"/>
      <c r="I1413" s="317" t="s">
        <v>76</v>
      </c>
      <c r="J1413" s="318"/>
      <c r="K1413" s="66">
        <f>G1413</f>
        <v>0</v>
      </c>
      <c r="L1413" s="78"/>
      <c r="M1413" s="53"/>
      <c r="N1413" s="96"/>
      <c r="O1413" s="97" t="s">
        <v>57</v>
      </c>
      <c r="P1413" s="97"/>
      <c r="Q1413" s="97"/>
      <c r="R1413" s="97">
        <v>0</v>
      </c>
      <c r="S1413" s="101"/>
      <c r="T1413" s="97" t="s">
        <v>57</v>
      </c>
      <c r="U1413" s="170" t="str">
        <f>IF($J$1="July","",Y1412)</f>
        <v/>
      </c>
      <c r="V1413" s="99"/>
      <c r="W1413" s="170" t="str">
        <f t="shared" si="254"/>
        <v/>
      </c>
      <c r="X1413" s="99"/>
      <c r="Y1413" s="170" t="str">
        <f t="shared" si="255"/>
        <v/>
      </c>
      <c r="Z1413" s="102"/>
    </row>
    <row r="1414" spans="1:26" s="51" customFormat="1" ht="21" customHeight="1" x14ac:dyDescent="0.25">
      <c r="A1414" s="52"/>
      <c r="B1414" s="79" t="s">
        <v>74</v>
      </c>
      <c r="C1414" s="62">
        <f>IF($J$1="January",R1406,IF($J$1="February",R1407,IF($J$1="March",R1408,IF($J$1="April",R1409,IF($J$1="May",R1410,IF($J$1="June",R1411,IF($J$1="July",R1412,IF($J$1="August",R1413,IF($J$1="August",R1413,IF($J$1="September",R1414,IF($J$1="October",R1415,IF($J$1="November",R1416,IF($J$1="December",R1417)))))))))))))</f>
        <v>0</v>
      </c>
      <c r="D1414" s="53"/>
      <c r="E1414" s="53"/>
      <c r="F1414" s="71" t="s">
        <v>73</v>
      </c>
      <c r="G1414" s="66">
        <f>IF($J$1="January",Y1406,IF($J$1="February",Y1407,IF($J$1="March",Y1408,IF($J$1="April",Y1409,IF($J$1="May",Y1410,IF($J$1="June",Y1411,IF($J$1="July",Y1412,IF($J$1="August",Y1413,IF($J$1="August",Y1413,IF($J$1="September",Y1414,IF($J$1="October",Y1415,IF($J$1="November",Y1416,IF($J$1="December",Y1417)))))))))))))</f>
        <v>0</v>
      </c>
      <c r="H1414" s="53"/>
      <c r="I1414" s="319" t="s">
        <v>69</v>
      </c>
      <c r="J1414" s="320"/>
      <c r="K1414" s="80">
        <f>K1412-K1413</f>
        <v>0</v>
      </c>
      <c r="L1414" s="81"/>
      <c r="M1414" s="53"/>
      <c r="N1414" s="96"/>
      <c r="O1414" s="97" t="s">
        <v>62</v>
      </c>
      <c r="P1414" s="97"/>
      <c r="Q1414" s="97"/>
      <c r="R1414" s="97">
        <v>0</v>
      </c>
      <c r="S1414" s="101"/>
      <c r="T1414" s="97" t="s">
        <v>62</v>
      </c>
      <c r="U1414" s="170" t="str">
        <f>IF($J$1="August","",Y1413)</f>
        <v/>
      </c>
      <c r="V1414" s="99"/>
      <c r="W1414" s="170" t="str">
        <f t="shared" si="254"/>
        <v/>
      </c>
      <c r="X1414" s="99"/>
      <c r="Y1414" s="170" t="str">
        <f t="shared" si="255"/>
        <v/>
      </c>
      <c r="Z1414" s="102"/>
    </row>
    <row r="1415" spans="1:26" s="51" customFormat="1" ht="21" customHeight="1" x14ac:dyDescent="0.25">
      <c r="A1415" s="52"/>
      <c r="B1415" s="53"/>
      <c r="C1415" s="53"/>
      <c r="D1415" s="53"/>
      <c r="E1415" s="53"/>
      <c r="F1415" s="53"/>
      <c r="G1415" s="53"/>
      <c r="H1415" s="53"/>
      <c r="I1415" s="53"/>
      <c r="J1415" s="53"/>
      <c r="K1415" s="53"/>
      <c r="L1415" s="69"/>
      <c r="M1415" s="53"/>
      <c r="N1415" s="96"/>
      <c r="O1415" s="97" t="s">
        <v>58</v>
      </c>
      <c r="P1415" s="97"/>
      <c r="Q1415" s="97"/>
      <c r="R1415" s="97" t="str">
        <f>IF(Q1415="","",R1414-Q1415)</f>
        <v/>
      </c>
      <c r="S1415" s="101"/>
      <c r="T1415" s="97" t="s">
        <v>58</v>
      </c>
      <c r="U1415" s="170" t="str">
        <f>IF($J$1="September","",Y1414)</f>
        <v/>
      </c>
      <c r="V1415" s="99"/>
      <c r="W1415" s="170" t="str">
        <f t="shared" si="254"/>
        <v/>
      </c>
      <c r="X1415" s="99"/>
      <c r="Y1415" s="170" t="str">
        <f t="shared" si="255"/>
        <v/>
      </c>
      <c r="Z1415" s="102"/>
    </row>
    <row r="1416" spans="1:26" s="51" customFormat="1" ht="21" customHeight="1" x14ac:dyDescent="0.25">
      <c r="A1416" s="52"/>
      <c r="B1416" s="308" t="s">
        <v>104</v>
      </c>
      <c r="C1416" s="308"/>
      <c r="D1416" s="308"/>
      <c r="E1416" s="308"/>
      <c r="F1416" s="308"/>
      <c r="G1416" s="308"/>
      <c r="H1416" s="308"/>
      <c r="I1416" s="308"/>
      <c r="J1416" s="308"/>
      <c r="K1416" s="308"/>
      <c r="L1416" s="69"/>
      <c r="M1416" s="53"/>
      <c r="N1416" s="96"/>
      <c r="O1416" s="97" t="s">
        <v>63</v>
      </c>
      <c r="P1416" s="97"/>
      <c r="Q1416" s="97"/>
      <c r="R1416" s="97">
        <v>0</v>
      </c>
      <c r="S1416" s="101"/>
      <c r="T1416" s="97" t="s">
        <v>63</v>
      </c>
      <c r="U1416" s="170" t="str">
        <f>IF($J$1="October","",Y1415)</f>
        <v/>
      </c>
      <c r="V1416" s="99"/>
      <c r="W1416" s="170" t="str">
        <f t="shared" si="254"/>
        <v/>
      </c>
      <c r="X1416" s="99"/>
      <c r="Y1416" s="170" t="str">
        <f t="shared" si="255"/>
        <v/>
      </c>
      <c r="Z1416" s="102"/>
    </row>
    <row r="1417" spans="1:26" s="51" customFormat="1" ht="21" customHeight="1" x14ac:dyDescent="0.25">
      <c r="A1417" s="52"/>
      <c r="B1417" s="308"/>
      <c r="C1417" s="308"/>
      <c r="D1417" s="308"/>
      <c r="E1417" s="308"/>
      <c r="F1417" s="308"/>
      <c r="G1417" s="308"/>
      <c r="H1417" s="308"/>
      <c r="I1417" s="308"/>
      <c r="J1417" s="308"/>
      <c r="K1417" s="308"/>
      <c r="L1417" s="69"/>
      <c r="M1417" s="53"/>
      <c r="N1417" s="96"/>
      <c r="O1417" s="97" t="s">
        <v>64</v>
      </c>
      <c r="P1417" s="97"/>
      <c r="Q1417" s="97"/>
      <c r="R1417" s="97">
        <v>0</v>
      </c>
      <c r="S1417" s="101"/>
      <c r="T1417" s="97" t="s">
        <v>64</v>
      </c>
      <c r="U1417" s="170" t="str">
        <f>IF($J$1="November","",Y1416)</f>
        <v/>
      </c>
      <c r="V1417" s="99"/>
      <c r="W1417" s="170" t="str">
        <f t="shared" si="254"/>
        <v/>
      </c>
      <c r="X1417" s="99"/>
      <c r="Y1417" s="170" t="str">
        <f t="shared" si="255"/>
        <v/>
      </c>
      <c r="Z1417" s="102"/>
    </row>
    <row r="1418" spans="1:26" s="51" customFormat="1" ht="21" customHeight="1" thickBot="1" x14ac:dyDescent="0.3">
      <c r="A1418" s="82"/>
      <c r="B1418" s="83"/>
      <c r="C1418" s="83"/>
      <c r="D1418" s="83"/>
      <c r="E1418" s="83"/>
      <c r="F1418" s="83"/>
      <c r="G1418" s="83"/>
      <c r="H1418" s="83"/>
      <c r="I1418" s="83"/>
      <c r="J1418" s="83"/>
      <c r="K1418" s="83"/>
      <c r="L1418" s="84"/>
      <c r="N1418" s="103"/>
      <c r="O1418" s="104"/>
      <c r="P1418" s="104"/>
      <c r="Q1418" s="104"/>
      <c r="R1418" s="104"/>
      <c r="S1418" s="104"/>
      <c r="T1418" s="104"/>
      <c r="U1418" s="104"/>
      <c r="V1418" s="104"/>
      <c r="W1418" s="104"/>
      <c r="X1418" s="104"/>
      <c r="Y1418" s="104"/>
      <c r="Z1418" s="105"/>
    </row>
    <row r="1419" spans="1:26" ht="15" thickBot="1" x14ac:dyDescent="0.35"/>
    <row r="1420" spans="1:26" s="51" customFormat="1" ht="21" customHeight="1" x14ac:dyDescent="0.25">
      <c r="A1420" s="321" t="s">
        <v>46</v>
      </c>
      <c r="B1420" s="322"/>
      <c r="C1420" s="322"/>
      <c r="D1420" s="322"/>
      <c r="E1420" s="322"/>
      <c r="F1420" s="322"/>
      <c r="G1420" s="322"/>
      <c r="H1420" s="322"/>
      <c r="I1420" s="322"/>
      <c r="J1420" s="322"/>
      <c r="K1420" s="322"/>
      <c r="L1420" s="323"/>
      <c r="M1420" s="194"/>
      <c r="N1420" s="89"/>
      <c r="O1420" s="309" t="s">
        <v>48</v>
      </c>
      <c r="P1420" s="310"/>
      <c r="Q1420" s="310"/>
      <c r="R1420" s="311"/>
      <c r="S1420" s="90"/>
      <c r="T1420" s="309" t="s">
        <v>49</v>
      </c>
      <c r="U1420" s="310"/>
      <c r="V1420" s="310"/>
      <c r="W1420" s="310"/>
      <c r="X1420" s="310"/>
      <c r="Y1420" s="311"/>
      <c r="Z1420" s="91"/>
    </row>
    <row r="1421" spans="1:26" s="51" customFormat="1" ht="21" customHeight="1" x14ac:dyDescent="0.25">
      <c r="A1421" s="52"/>
      <c r="B1421" s="53"/>
      <c r="C1421" s="312" t="s">
        <v>102</v>
      </c>
      <c r="D1421" s="312"/>
      <c r="E1421" s="312"/>
      <c r="F1421" s="312"/>
      <c r="G1421" s="54" t="str">
        <f>$J$1</f>
        <v>March</v>
      </c>
      <c r="H1421" s="313">
        <f>$K$1</f>
        <v>2020</v>
      </c>
      <c r="I1421" s="313"/>
      <c r="J1421" s="53"/>
      <c r="K1421" s="55"/>
      <c r="L1421" s="56"/>
      <c r="M1421" s="55"/>
      <c r="N1421" s="92"/>
      <c r="O1421" s="93" t="s">
        <v>59</v>
      </c>
      <c r="P1421" s="93" t="s">
        <v>6</v>
      </c>
      <c r="Q1421" s="93" t="s">
        <v>5</v>
      </c>
      <c r="R1421" s="93" t="s">
        <v>60</v>
      </c>
      <c r="S1421" s="94"/>
      <c r="T1421" s="93" t="s">
        <v>59</v>
      </c>
      <c r="U1421" s="93" t="s">
        <v>61</v>
      </c>
      <c r="V1421" s="93" t="s">
        <v>23</v>
      </c>
      <c r="W1421" s="93" t="s">
        <v>22</v>
      </c>
      <c r="X1421" s="93" t="s">
        <v>24</v>
      </c>
      <c r="Y1421" s="93" t="s">
        <v>65</v>
      </c>
      <c r="Z1421" s="95"/>
    </row>
    <row r="1422" spans="1:26" s="51" customFormat="1" ht="21" customHeight="1" x14ac:dyDescent="0.25">
      <c r="A1422" s="52"/>
      <c r="B1422" s="53"/>
      <c r="C1422" s="53"/>
      <c r="D1422" s="58"/>
      <c r="E1422" s="58"/>
      <c r="F1422" s="58"/>
      <c r="G1422" s="58"/>
      <c r="H1422" s="58"/>
      <c r="I1422" s="53"/>
      <c r="J1422" s="59" t="s">
        <v>1</v>
      </c>
      <c r="K1422" s="60">
        <v>25000</v>
      </c>
      <c r="L1422" s="61"/>
      <c r="M1422" s="53"/>
      <c r="N1422" s="96"/>
      <c r="O1422" s="97" t="s">
        <v>51</v>
      </c>
      <c r="P1422" s="97">
        <v>30</v>
      </c>
      <c r="Q1422" s="97">
        <v>1</v>
      </c>
      <c r="R1422" s="97">
        <v>0</v>
      </c>
      <c r="S1422" s="98"/>
      <c r="T1422" s="97" t="s">
        <v>51</v>
      </c>
      <c r="U1422" s="99">
        <v>1000</v>
      </c>
      <c r="V1422" s="99">
        <v>2000</v>
      </c>
      <c r="W1422" s="99">
        <f>V1422+U1422</f>
        <v>3000</v>
      </c>
      <c r="X1422" s="99">
        <v>1000</v>
      </c>
      <c r="Y1422" s="99">
        <f>W1422-X1422</f>
        <v>2000</v>
      </c>
      <c r="Z1422" s="95"/>
    </row>
    <row r="1423" spans="1:26" s="51" customFormat="1" ht="21" customHeight="1" x14ac:dyDescent="0.25">
      <c r="A1423" s="52"/>
      <c r="B1423" s="53" t="s">
        <v>0</v>
      </c>
      <c r="C1423" s="108" t="s">
        <v>147</v>
      </c>
      <c r="D1423" s="53"/>
      <c r="E1423" s="53"/>
      <c r="F1423" s="53"/>
      <c r="G1423" s="53"/>
      <c r="H1423" s="64"/>
      <c r="I1423" s="58"/>
      <c r="J1423" s="53"/>
      <c r="K1423" s="53"/>
      <c r="L1423" s="65"/>
      <c r="M1423" s="194"/>
      <c r="N1423" s="100"/>
      <c r="O1423" s="97" t="s">
        <v>77</v>
      </c>
      <c r="P1423" s="97">
        <v>28</v>
      </c>
      <c r="Q1423" s="97">
        <v>1</v>
      </c>
      <c r="R1423" s="97">
        <v>0</v>
      </c>
      <c r="S1423" s="101"/>
      <c r="T1423" s="97" t="s">
        <v>77</v>
      </c>
      <c r="U1423" s="170">
        <f>IF($J$1="January","",Y1422)</f>
        <v>2000</v>
      </c>
      <c r="V1423" s="99"/>
      <c r="W1423" s="170">
        <f>IF(U1423="","",U1423+V1423)</f>
        <v>2000</v>
      </c>
      <c r="X1423" s="99">
        <v>1000</v>
      </c>
      <c r="Y1423" s="170">
        <f>IF(W1423="","",W1423-X1423)</f>
        <v>1000</v>
      </c>
      <c r="Z1423" s="102"/>
    </row>
    <row r="1424" spans="1:26" s="51" customFormat="1" ht="21" customHeight="1" x14ac:dyDescent="0.25">
      <c r="A1424" s="52"/>
      <c r="B1424" s="67" t="s">
        <v>47</v>
      </c>
      <c r="C1424" s="108"/>
      <c r="D1424" s="53"/>
      <c r="E1424" s="53"/>
      <c r="F1424" s="314" t="s">
        <v>49</v>
      </c>
      <c r="G1424" s="314"/>
      <c r="H1424" s="53"/>
      <c r="I1424" s="314" t="s">
        <v>50</v>
      </c>
      <c r="J1424" s="314"/>
      <c r="K1424" s="314"/>
      <c r="L1424" s="69"/>
      <c r="M1424" s="53"/>
      <c r="N1424" s="96"/>
      <c r="O1424" s="97" t="s">
        <v>52</v>
      </c>
      <c r="P1424" s="97"/>
      <c r="Q1424" s="97"/>
      <c r="R1424" s="97" t="str">
        <f>IF(Q1424="","",R1423-Q1424)</f>
        <v/>
      </c>
      <c r="S1424" s="101"/>
      <c r="T1424" s="97" t="s">
        <v>52</v>
      </c>
      <c r="U1424" s="170">
        <f>IF($J$1="February","",Y1423)</f>
        <v>1000</v>
      </c>
      <c r="V1424" s="99"/>
      <c r="W1424" s="170">
        <f t="shared" ref="W1424:W1433" si="256">IF(U1424="","",U1424+V1424)</f>
        <v>1000</v>
      </c>
      <c r="X1424" s="99"/>
      <c r="Y1424" s="170">
        <f t="shared" ref="Y1424:Y1433" si="257">IF(W1424="","",W1424-X1424)</f>
        <v>1000</v>
      </c>
      <c r="Z1424" s="102"/>
    </row>
    <row r="1425" spans="1:26" s="51" customFormat="1" ht="21" customHeight="1" x14ac:dyDescent="0.25">
      <c r="A1425" s="52"/>
      <c r="B1425" s="53"/>
      <c r="C1425" s="53"/>
      <c r="D1425" s="53"/>
      <c r="E1425" s="53"/>
      <c r="F1425" s="53"/>
      <c r="G1425" s="53"/>
      <c r="H1425" s="70"/>
      <c r="L1425" s="57"/>
      <c r="M1425" s="53"/>
      <c r="N1425" s="96"/>
      <c r="O1425" s="97" t="s">
        <v>53</v>
      </c>
      <c r="P1425" s="97"/>
      <c r="Q1425" s="97"/>
      <c r="R1425" s="97">
        <v>0</v>
      </c>
      <c r="S1425" s="101"/>
      <c r="T1425" s="97" t="s">
        <v>53</v>
      </c>
      <c r="U1425" s="170" t="str">
        <f>IF($J$1="March","",Y1424)</f>
        <v/>
      </c>
      <c r="V1425" s="99"/>
      <c r="W1425" s="170" t="str">
        <f t="shared" si="256"/>
        <v/>
      </c>
      <c r="X1425" s="99"/>
      <c r="Y1425" s="170" t="str">
        <f t="shared" si="257"/>
        <v/>
      </c>
      <c r="Z1425" s="102"/>
    </row>
    <row r="1426" spans="1:26" s="51" customFormat="1" ht="21" customHeight="1" x14ac:dyDescent="0.25">
      <c r="A1426" s="52"/>
      <c r="B1426" s="315" t="s">
        <v>48</v>
      </c>
      <c r="C1426" s="316"/>
      <c r="D1426" s="53"/>
      <c r="E1426" s="53"/>
      <c r="F1426" s="71" t="s">
        <v>70</v>
      </c>
      <c r="G1426" s="66">
        <f>IF($J$1="January",U1422,IF($J$1="February",U1423,IF($J$1="March",U1424,IF($J$1="April",U1425,IF($J$1="May",U1426,IF($J$1="June",U1427,IF($J$1="July",U1428,IF($J$1="August",U1429,IF($J$1="August",U1429,IF($J$1="September",U1430,IF($J$1="October",U1431,IF($J$1="November",U1432,IF($J$1="December",U1433)))))))))))))</f>
        <v>1000</v>
      </c>
      <c r="H1426" s="70"/>
      <c r="I1426" s="72">
        <f>IF(C1430&gt;0,$K$2,C1428)</f>
        <v>31</v>
      </c>
      <c r="J1426" s="73" t="s">
        <v>67</v>
      </c>
      <c r="K1426" s="74">
        <f>K1422/$K$2*I1426</f>
        <v>25000</v>
      </c>
      <c r="L1426" s="75"/>
      <c r="M1426" s="53"/>
      <c r="N1426" s="96"/>
      <c r="O1426" s="97" t="s">
        <v>54</v>
      </c>
      <c r="P1426" s="97"/>
      <c r="Q1426" s="97"/>
      <c r="R1426" s="97">
        <v>0</v>
      </c>
      <c r="S1426" s="101"/>
      <c r="T1426" s="97" t="s">
        <v>54</v>
      </c>
      <c r="U1426" s="170" t="str">
        <f>IF($J$1="April","",Y1425)</f>
        <v/>
      </c>
      <c r="V1426" s="99"/>
      <c r="W1426" s="170" t="str">
        <f t="shared" si="256"/>
        <v/>
      </c>
      <c r="X1426" s="99"/>
      <c r="Y1426" s="170" t="str">
        <f t="shared" si="257"/>
        <v/>
      </c>
      <c r="Z1426" s="102"/>
    </row>
    <row r="1427" spans="1:26" s="51" customFormat="1" ht="21" customHeight="1" x14ac:dyDescent="0.25">
      <c r="A1427" s="52"/>
      <c r="B1427" s="62"/>
      <c r="C1427" s="62"/>
      <c r="D1427" s="53"/>
      <c r="E1427" s="53"/>
      <c r="F1427" s="71" t="s">
        <v>23</v>
      </c>
      <c r="G1427" s="66">
        <f>IF($J$1="January",V1422,IF($J$1="February",V1423,IF($J$1="March",V1424,IF($J$1="April",V1425,IF($J$1="May",V1426,IF($J$1="June",V1427,IF($J$1="July",V1428,IF($J$1="August",V1429,IF($J$1="August",V1429,IF($J$1="September",V1430,IF($J$1="October",V1431,IF($J$1="November",V1432,IF($J$1="December",V1433)))))))))))))</f>
        <v>0</v>
      </c>
      <c r="H1427" s="70"/>
      <c r="I1427" s="115">
        <v>26.5</v>
      </c>
      <c r="J1427" s="73" t="s">
        <v>68</v>
      </c>
      <c r="K1427" s="76">
        <f>K1422/$K$2/8*I1427</f>
        <v>2671.3709677419356</v>
      </c>
      <c r="L1427" s="77"/>
      <c r="M1427" s="53"/>
      <c r="N1427" s="96"/>
      <c r="O1427" s="97" t="s">
        <v>55</v>
      </c>
      <c r="P1427" s="97"/>
      <c r="Q1427" s="97"/>
      <c r="R1427" s="97">
        <v>0</v>
      </c>
      <c r="S1427" s="101"/>
      <c r="T1427" s="97" t="s">
        <v>55</v>
      </c>
      <c r="U1427" s="170" t="str">
        <f>IF($J$1="May","",Y1426)</f>
        <v/>
      </c>
      <c r="V1427" s="99"/>
      <c r="W1427" s="170" t="str">
        <f t="shared" si="256"/>
        <v/>
      </c>
      <c r="X1427" s="99"/>
      <c r="Y1427" s="170" t="str">
        <f t="shared" si="257"/>
        <v/>
      </c>
      <c r="Z1427" s="102"/>
    </row>
    <row r="1428" spans="1:26" s="51" customFormat="1" ht="21" customHeight="1" x14ac:dyDescent="0.25">
      <c r="A1428" s="52"/>
      <c r="B1428" s="71" t="s">
        <v>6</v>
      </c>
      <c r="C1428" s="62">
        <f>IF($J$1="January",P1422,IF($J$1="February",P1423,IF($J$1="March",P1424,IF($J$1="April",P1425,IF($J$1="May",P1426,IF($J$1="June",P1427,IF($J$1="July",P1428,IF($J$1="August",P1429,IF($J$1="August",P1429,IF($J$1="September",P1430,IF($J$1="October",P1431,IF($J$1="November",P1432,IF($J$1="December",P1433)))))))))))))</f>
        <v>0</v>
      </c>
      <c r="D1428" s="53"/>
      <c r="E1428" s="53"/>
      <c r="F1428" s="71" t="s">
        <v>71</v>
      </c>
      <c r="G1428" s="66">
        <f>IF($J$1="January",W1422,IF($J$1="February",W1423,IF($J$1="March",W1424,IF($J$1="April",W1425,IF($J$1="May",W1426,IF($J$1="June",W1427,IF($J$1="July",W1428,IF($J$1="August",W1429,IF($J$1="August",W1429,IF($J$1="September",W1430,IF($J$1="October",W1431,IF($J$1="November",W1432,IF($J$1="December",W1433)))))))))))))</f>
        <v>1000</v>
      </c>
      <c r="H1428" s="70"/>
      <c r="I1428" s="317" t="s">
        <v>75</v>
      </c>
      <c r="J1428" s="318"/>
      <c r="K1428" s="76">
        <f>K1426+K1427</f>
        <v>27671.370967741936</v>
      </c>
      <c r="L1428" s="77"/>
      <c r="M1428" s="53"/>
      <c r="N1428" s="96"/>
      <c r="O1428" s="97" t="s">
        <v>56</v>
      </c>
      <c r="P1428" s="97"/>
      <c r="Q1428" s="97"/>
      <c r="R1428" s="97">
        <v>0</v>
      </c>
      <c r="S1428" s="101"/>
      <c r="T1428" s="97" t="s">
        <v>56</v>
      </c>
      <c r="U1428" s="170" t="str">
        <f>IF($J$1="June","",Y1427)</f>
        <v/>
      </c>
      <c r="V1428" s="99"/>
      <c r="W1428" s="170" t="str">
        <f t="shared" si="256"/>
        <v/>
      </c>
      <c r="X1428" s="99"/>
      <c r="Y1428" s="170" t="str">
        <f t="shared" si="257"/>
        <v/>
      </c>
      <c r="Z1428" s="102"/>
    </row>
    <row r="1429" spans="1:26" s="51" customFormat="1" ht="21" customHeight="1" x14ac:dyDescent="0.25">
      <c r="A1429" s="52"/>
      <c r="B1429" s="71" t="s">
        <v>5</v>
      </c>
      <c r="C1429" s="62">
        <f>IF($J$1="January",Q1422,IF($J$1="February",Q1423,IF($J$1="March",Q1424,IF($J$1="April",Q1425,IF($J$1="May",Q1426,IF($J$1="June",Q1427,IF($J$1="July",Q1428,IF($J$1="August",Q1429,IF($J$1="August",Q1429,IF($J$1="September",Q1430,IF($J$1="October",Q1431,IF($J$1="November",Q1432,IF($J$1="December",Q1433)))))))))))))</f>
        <v>0</v>
      </c>
      <c r="D1429" s="53"/>
      <c r="E1429" s="53"/>
      <c r="F1429" s="71" t="s">
        <v>24</v>
      </c>
      <c r="G1429" s="66">
        <f>IF($J$1="January",X1422,IF($J$1="February",X1423,IF($J$1="March",X1424,IF($J$1="April",X1425,IF($J$1="May",X1426,IF($J$1="June",X1427,IF($J$1="July",X1428,IF($J$1="August",X1429,IF($J$1="August",X1429,IF($J$1="September",X1430,IF($J$1="October",X1431,IF($J$1="November",X1432,IF($J$1="December",X1433)))))))))))))</f>
        <v>0</v>
      </c>
      <c r="H1429" s="70"/>
      <c r="I1429" s="317" t="s">
        <v>76</v>
      </c>
      <c r="J1429" s="318"/>
      <c r="K1429" s="66">
        <f>G1429</f>
        <v>0</v>
      </c>
      <c r="L1429" s="78"/>
      <c r="M1429" s="53"/>
      <c r="N1429" s="96"/>
      <c r="O1429" s="97" t="s">
        <v>57</v>
      </c>
      <c r="P1429" s="97"/>
      <c r="Q1429" s="97"/>
      <c r="R1429" s="97">
        <v>0</v>
      </c>
      <c r="S1429" s="101"/>
      <c r="T1429" s="97" t="s">
        <v>57</v>
      </c>
      <c r="U1429" s="170" t="str">
        <f>IF($J$1="July","",Y1428)</f>
        <v/>
      </c>
      <c r="V1429" s="99"/>
      <c r="W1429" s="170" t="str">
        <f t="shared" si="256"/>
        <v/>
      </c>
      <c r="X1429" s="99"/>
      <c r="Y1429" s="170" t="str">
        <f t="shared" si="257"/>
        <v/>
      </c>
      <c r="Z1429" s="102"/>
    </row>
    <row r="1430" spans="1:26" s="51" customFormat="1" ht="21" customHeight="1" x14ac:dyDescent="0.25">
      <c r="A1430" s="52"/>
      <c r="B1430" s="79" t="s">
        <v>74</v>
      </c>
      <c r="C1430" s="62" t="str">
        <f>IF($J$1="January",R1422,IF($J$1="February",R1423,IF($J$1="March",R1424,IF($J$1="April",R1425,IF($J$1="May",R1426,IF($J$1="June",R1427,IF($J$1="July",R1428,IF($J$1="August",R1429,IF($J$1="August",R1429,IF($J$1="September",R1430,IF($J$1="October",R1431,IF($J$1="November",R1432,IF($J$1="December",R1433)))))))))))))</f>
        <v/>
      </c>
      <c r="D1430" s="53"/>
      <c r="E1430" s="53"/>
      <c r="F1430" s="71" t="s">
        <v>73</v>
      </c>
      <c r="G1430" s="66">
        <f>IF($J$1="January",Y1422,IF($J$1="February",Y1423,IF($J$1="March",Y1424,IF($J$1="April",Y1425,IF($J$1="May",Y1426,IF($J$1="June",Y1427,IF($J$1="July",Y1428,IF($J$1="August",Y1429,IF($J$1="August",Y1429,IF($J$1="September",Y1430,IF($J$1="October",Y1431,IF($J$1="November",Y1432,IF($J$1="December",Y1433)))))))))))))</f>
        <v>1000</v>
      </c>
      <c r="H1430" s="53"/>
      <c r="I1430" s="319" t="s">
        <v>69</v>
      </c>
      <c r="J1430" s="320"/>
      <c r="K1430" s="80">
        <f>K1428-K1429</f>
        <v>27671.370967741936</v>
      </c>
      <c r="L1430" s="81"/>
      <c r="M1430" s="53"/>
      <c r="N1430" s="96"/>
      <c r="O1430" s="97" t="s">
        <v>62</v>
      </c>
      <c r="P1430" s="97"/>
      <c r="Q1430" s="97"/>
      <c r="R1430" s="97">
        <v>0</v>
      </c>
      <c r="S1430" s="101"/>
      <c r="T1430" s="97" t="s">
        <v>62</v>
      </c>
      <c r="U1430" s="170" t="str">
        <f>IF($J$1="August","",Y1429)</f>
        <v/>
      </c>
      <c r="V1430" s="99"/>
      <c r="W1430" s="170" t="str">
        <f t="shared" si="256"/>
        <v/>
      </c>
      <c r="X1430" s="99"/>
      <c r="Y1430" s="170" t="str">
        <f t="shared" si="257"/>
        <v/>
      </c>
      <c r="Z1430" s="102"/>
    </row>
    <row r="1431" spans="1:26" s="51" customFormat="1" ht="21" customHeight="1" x14ac:dyDescent="0.25">
      <c r="A1431" s="52"/>
      <c r="B1431" s="53"/>
      <c r="C1431" s="53"/>
      <c r="D1431" s="53"/>
      <c r="E1431" s="53"/>
      <c r="F1431" s="53"/>
      <c r="G1431" s="53"/>
      <c r="H1431" s="53"/>
      <c r="I1431" s="53"/>
      <c r="J1431" s="53"/>
      <c r="K1431" s="53"/>
      <c r="L1431" s="69"/>
      <c r="M1431" s="53"/>
      <c r="N1431" s="96"/>
      <c r="O1431" s="97" t="s">
        <v>58</v>
      </c>
      <c r="P1431" s="97"/>
      <c r="Q1431" s="97"/>
      <c r="R1431" s="97" t="str">
        <f>IF(Q1431="","",R1430-Q1431)</f>
        <v/>
      </c>
      <c r="S1431" s="101"/>
      <c r="T1431" s="97" t="s">
        <v>58</v>
      </c>
      <c r="U1431" s="170" t="str">
        <f>IF($J$1="September","",Y1430)</f>
        <v/>
      </c>
      <c r="V1431" s="99"/>
      <c r="W1431" s="170" t="str">
        <f t="shared" si="256"/>
        <v/>
      </c>
      <c r="X1431" s="99"/>
      <c r="Y1431" s="170" t="str">
        <f t="shared" si="257"/>
        <v/>
      </c>
      <c r="Z1431" s="102"/>
    </row>
    <row r="1432" spans="1:26" s="51" customFormat="1" ht="21" customHeight="1" x14ac:dyDescent="0.25">
      <c r="A1432" s="52"/>
      <c r="B1432" s="308" t="s">
        <v>104</v>
      </c>
      <c r="C1432" s="308"/>
      <c r="D1432" s="308"/>
      <c r="E1432" s="308"/>
      <c r="F1432" s="308"/>
      <c r="G1432" s="308"/>
      <c r="H1432" s="308"/>
      <c r="I1432" s="308"/>
      <c r="J1432" s="308"/>
      <c r="K1432" s="308"/>
      <c r="L1432" s="69"/>
      <c r="M1432" s="53"/>
      <c r="N1432" s="96"/>
      <c r="O1432" s="97" t="s">
        <v>63</v>
      </c>
      <c r="P1432" s="97"/>
      <c r="Q1432" s="97"/>
      <c r="R1432" s="97">
        <v>0</v>
      </c>
      <c r="S1432" s="101"/>
      <c r="T1432" s="97" t="s">
        <v>63</v>
      </c>
      <c r="U1432" s="170" t="str">
        <f>IF($J$1="October","",Y1431)</f>
        <v/>
      </c>
      <c r="V1432" s="99"/>
      <c r="W1432" s="170" t="str">
        <f t="shared" si="256"/>
        <v/>
      </c>
      <c r="X1432" s="99"/>
      <c r="Y1432" s="170" t="str">
        <f t="shared" si="257"/>
        <v/>
      </c>
      <c r="Z1432" s="102"/>
    </row>
    <row r="1433" spans="1:26" s="51" customFormat="1" ht="21" customHeight="1" x14ac:dyDescent="0.25">
      <c r="A1433" s="52"/>
      <c r="B1433" s="308"/>
      <c r="C1433" s="308"/>
      <c r="D1433" s="308"/>
      <c r="E1433" s="308"/>
      <c r="F1433" s="308"/>
      <c r="G1433" s="308"/>
      <c r="H1433" s="308"/>
      <c r="I1433" s="308"/>
      <c r="J1433" s="308"/>
      <c r="K1433" s="308"/>
      <c r="L1433" s="69"/>
      <c r="M1433" s="53"/>
      <c r="N1433" s="96"/>
      <c r="O1433" s="97" t="s">
        <v>64</v>
      </c>
      <c r="P1433" s="97"/>
      <c r="Q1433" s="97"/>
      <c r="R1433" s="97">
        <v>0</v>
      </c>
      <c r="S1433" s="101"/>
      <c r="T1433" s="97" t="s">
        <v>64</v>
      </c>
      <c r="U1433" s="170" t="str">
        <f>IF($J$1="November","",Y1432)</f>
        <v/>
      </c>
      <c r="V1433" s="99"/>
      <c r="W1433" s="170" t="str">
        <f t="shared" si="256"/>
        <v/>
      </c>
      <c r="X1433" s="99"/>
      <c r="Y1433" s="170" t="str">
        <f t="shared" si="257"/>
        <v/>
      </c>
      <c r="Z1433" s="102"/>
    </row>
    <row r="1434" spans="1:26" s="51" customFormat="1" ht="21" customHeight="1" thickBot="1" x14ac:dyDescent="0.3">
      <c r="A1434" s="82"/>
      <c r="B1434" s="83"/>
      <c r="C1434" s="83"/>
      <c r="D1434" s="83"/>
      <c r="E1434" s="83"/>
      <c r="F1434" s="83"/>
      <c r="G1434" s="83"/>
      <c r="H1434" s="83"/>
      <c r="I1434" s="83"/>
      <c r="J1434" s="83"/>
      <c r="K1434" s="83"/>
      <c r="L1434" s="84"/>
      <c r="N1434" s="103"/>
      <c r="O1434" s="104"/>
      <c r="P1434" s="104"/>
      <c r="Q1434" s="104"/>
      <c r="R1434" s="104"/>
      <c r="S1434" s="104"/>
      <c r="T1434" s="104"/>
      <c r="U1434" s="104"/>
      <c r="V1434" s="104"/>
      <c r="W1434" s="104"/>
      <c r="X1434" s="104"/>
      <c r="Y1434" s="104"/>
      <c r="Z1434" s="105"/>
    </row>
    <row r="1436" spans="1:26" s="51" customFormat="1" ht="21" hidden="1" customHeight="1" x14ac:dyDescent="0.25">
      <c r="A1436" s="345" t="s">
        <v>46</v>
      </c>
      <c r="B1436" s="346"/>
      <c r="C1436" s="346"/>
      <c r="D1436" s="346"/>
      <c r="E1436" s="346"/>
      <c r="F1436" s="346"/>
      <c r="G1436" s="346"/>
      <c r="H1436" s="346"/>
      <c r="I1436" s="346"/>
      <c r="J1436" s="346"/>
      <c r="K1436" s="346"/>
      <c r="L1436" s="347"/>
      <c r="M1436" s="194"/>
      <c r="N1436" s="89"/>
      <c r="O1436" s="309" t="s">
        <v>48</v>
      </c>
      <c r="P1436" s="310"/>
      <c r="Q1436" s="310"/>
      <c r="R1436" s="311"/>
      <c r="S1436" s="90"/>
      <c r="T1436" s="309" t="s">
        <v>49</v>
      </c>
      <c r="U1436" s="310"/>
      <c r="V1436" s="310"/>
      <c r="W1436" s="310"/>
      <c r="X1436" s="310"/>
      <c r="Y1436" s="311"/>
      <c r="Z1436" s="91"/>
    </row>
    <row r="1437" spans="1:26" s="51" customFormat="1" ht="21" hidden="1" customHeight="1" x14ac:dyDescent="0.25">
      <c r="A1437" s="52"/>
      <c r="B1437" s="53"/>
      <c r="C1437" s="312" t="s">
        <v>102</v>
      </c>
      <c r="D1437" s="312"/>
      <c r="E1437" s="312"/>
      <c r="F1437" s="312"/>
      <c r="G1437" s="54" t="str">
        <f>$J$1</f>
        <v>March</v>
      </c>
      <c r="H1437" s="313">
        <f>$K$1</f>
        <v>2020</v>
      </c>
      <c r="I1437" s="313"/>
      <c r="J1437" s="53"/>
      <c r="K1437" s="55"/>
      <c r="L1437" s="56"/>
      <c r="M1437" s="55"/>
      <c r="N1437" s="92"/>
      <c r="O1437" s="93" t="s">
        <v>59</v>
      </c>
      <c r="P1437" s="93" t="s">
        <v>6</v>
      </c>
      <c r="Q1437" s="93" t="s">
        <v>5</v>
      </c>
      <c r="R1437" s="93" t="s">
        <v>60</v>
      </c>
      <c r="S1437" s="94"/>
      <c r="T1437" s="93" t="s">
        <v>59</v>
      </c>
      <c r="U1437" s="93" t="s">
        <v>61</v>
      </c>
      <c r="V1437" s="93" t="s">
        <v>23</v>
      </c>
      <c r="W1437" s="93" t="s">
        <v>22</v>
      </c>
      <c r="X1437" s="93" t="s">
        <v>24</v>
      </c>
      <c r="Y1437" s="93" t="s">
        <v>65</v>
      </c>
      <c r="Z1437" s="95"/>
    </row>
    <row r="1438" spans="1:26" s="51" customFormat="1" ht="21" hidden="1" customHeight="1" x14ac:dyDescent="0.25">
      <c r="A1438" s="52"/>
      <c r="B1438" s="53"/>
      <c r="C1438" s="53"/>
      <c r="D1438" s="58"/>
      <c r="E1438" s="58"/>
      <c r="F1438" s="58"/>
      <c r="G1438" s="58"/>
      <c r="H1438" s="58"/>
      <c r="I1438" s="53"/>
      <c r="J1438" s="59" t="s">
        <v>1</v>
      </c>
      <c r="K1438" s="60"/>
      <c r="L1438" s="61"/>
      <c r="M1438" s="53"/>
      <c r="N1438" s="96"/>
      <c r="O1438" s="97" t="s">
        <v>51</v>
      </c>
      <c r="P1438" s="97"/>
      <c r="Q1438" s="97"/>
      <c r="R1438" s="97">
        <v>0</v>
      </c>
      <c r="S1438" s="98"/>
      <c r="T1438" s="97" t="s">
        <v>51</v>
      </c>
      <c r="U1438" s="99"/>
      <c r="V1438" s="99"/>
      <c r="W1438" s="99">
        <f>V1438+U1438</f>
        <v>0</v>
      </c>
      <c r="X1438" s="99"/>
      <c r="Y1438" s="99">
        <f>W1438-X1438</f>
        <v>0</v>
      </c>
      <c r="Z1438" s="95"/>
    </row>
    <row r="1439" spans="1:26" s="51" customFormat="1" ht="21" hidden="1" customHeight="1" x14ac:dyDescent="0.25">
      <c r="A1439" s="52"/>
      <c r="B1439" s="53" t="s">
        <v>0</v>
      </c>
      <c r="C1439" s="108"/>
      <c r="D1439" s="53"/>
      <c r="E1439" s="53"/>
      <c r="F1439" s="53"/>
      <c r="G1439" s="53"/>
      <c r="H1439" s="64"/>
      <c r="I1439" s="58"/>
      <c r="J1439" s="53"/>
      <c r="K1439" s="53"/>
      <c r="L1439" s="65"/>
      <c r="M1439" s="194"/>
      <c r="N1439" s="100"/>
      <c r="O1439" s="97" t="s">
        <v>77</v>
      </c>
      <c r="P1439" s="97"/>
      <c r="Q1439" s="97"/>
      <c r="R1439" s="97">
        <v>0</v>
      </c>
      <c r="S1439" s="101"/>
      <c r="T1439" s="97" t="s">
        <v>77</v>
      </c>
      <c r="U1439" s="170">
        <f>Y1438</f>
        <v>0</v>
      </c>
      <c r="V1439" s="99"/>
      <c r="W1439" s="170">
        <f>IF(U1439="","",U1439+V1439)</f>
        <v>0</v>
      </c>
      <c r="X1439" s="99"/>
      <c r="Y1439" s="170">
        <f>IF(W1439="","",W1439-X1439)</f>
        <v>0</v>
      </c>
      <c r="Z1439" s="102"/>
    </row>
    <row r="1440" spans="1:26" s="51" customFormat="1" ht="21" hidden="1" customHeight="1" x14ac:dyDescent="0.25">
      <c r="A1440" s="52"/>
      <c r="B1440" s="67" t="s">
        <v>47</v>
      </c>
      <c r="C1440" s="108"/>
      <c r="D1440" s="53"/>
      <c r="E1440" s="53"/>
      <c r="F1440" s="314" t="s">
        <v>49</v>
      </c>
      <c r="G1440" s="314"/>
      <c r="H1440" s="53"/>
      <c r="I1440" s="314" t="s">
        <v>50</v>
      </c>
      <c r="J1440" s="314"/>
      <c r="K1440" s="314"/>
      <c r="L1440" s="69"/>
      <c r="M1440" s="53"/>
      <c r="N1440" s="96"/>
      <c r="O1440" s="97" t="s">
        <v>52</v>
      </c>
      <c r="P1440" s="97"/>
      <c r="Q1440" s="97"/>
      <c r="R1440" s="97">
        <v>0</v>
      </c>
      <c r="S1440" s="101"/>
      <c r="T1440" s="97" t="s">
        <v>52</v>
      </c>
      <c r="U1440" s="170">
        <f>IF($J$1="April",Y1439,Y1439)</f>
        <v>0</v>
      </c>
      <c r="V1440" s="99"/>
      <c r="W1440" s="170">
        <f t="shared" ref="W1440:W1449" si="258">IF(U1440="","",U1440+V1440)</f>
        <v>0</v>
      </c>
      <c r="X1440" s="99"/>
      <c r="Y1440" s="170">
        <f t="shared" ref="Y1440:Y1449" si="259">IF(W1440="","",W1440-X1440)</f>
        <v>0</v>
      </c>
      <c r="Z1440" s="102"/>
    </row>
    <row r="1441" spans="1:26" s="51" customFormat="1" ht="21" hidden="1" customHeight="1" x14ac:dyDescent="0.25">
      <c r="A1441" s="52"/>
      <c r="B1441" s="53"/>
      <c r="C1441" s="53"/>
      <c r="D1441" s="53"/>
      <c r="E1441" s="53"/>
      <c r="F1441" s="53"/>
      <c r="G1441" s="53"/>
      <c r="H1441" s="70"/>
      <c r="L1441" s="57"/>
      <c r="M1441" s="53"/>
      <c r="N1441" s="96"/>
      <c r="O1441" s="97" t="s">
        <v>53</v>
      </c>
      <c r="P1441" s="97"/>
      <c r="Q1441" s="97"/>
      <c r="R1441" s="97">
        <v>0</v>
      </c>
      <c r="S1441" s="101"/>
      <c r="T1441" s="97" t="s">
        <v>53</v>
      </c>
      <c r="U1441" s="170">
        <f>IF($J$1="April",Y1440,Y1440)</f>
        <v>0</v>
      </c>
      <c r="V1441" s="99"/>
      <c r="W1441" s="170">
        <f t="shared" si="258"/>
        <v>0</v>
      </c>
      <c r="X1441" s="99"/>
      <c r="Y1441" s="170">
        <f t="shared" si="259"/>
        <v>0</v>
      </c>
      <c r="Z1441" s="102"/>
    </row>
    <row r="1442" spans="1:26" s="51" customFormat="1" ht="21" hidden="1" customHeight="1" x14ac:dyDescent="0.25">
      <c r="A1442" s="52"/>
      <c r="B1442" s="315" t="s">
        <v>48</v>
      </c>
      <c r="C1442" s="316"/>
      <c r="D1442" s="53"/>
      <c r="E1442" s="53"/>
      <c r="F1442" s="71" t="s">
        <v>70</v>
      </c>
      <c r="G1442" s="66">
        <f>IF($J$1="January",U1438,IF($J$1="February",U1439,IF($J$1="March",U1440,IF($J$1="April",U1441,IF($J$1="May",U1442,IF($J$1="June",U1443,IF($J$1="July",U1444,IF($J$1="August",U1445,IF($J$1="August",U1445,IF($J$1="September",U1446,IF($J$1="October",U1447,IF($J$1="November",U1448,IF($J$1="December",U1449)))))))))))))</f>
        <v>0</v>
      </c>
      <c r="H1442" s="70"/>
      <c r="I1442" s="72">
        <f>IF(C1446&gt;0,$K$2,C1444)</f>
        <v>0</v>
      </c>
      <c r="J1442" s="73" t="s">
        <v>67</v>
      </c>
      <c r="K1442" s="74">
        <f>K1438/$K$2*I1442</f>
        <v>0</v>
      </c>
      <c r="L1442" s="75"/>
      <c r="M1442" s="53"/>
      <c r="N1442" s="96"/>
      <c r="O1442" s="97" t="s">
        <v>54</v>
      </c>
      <c r="P1442" s="97"/>
      <c r="Q1442" s="97"/>
      <c r="R1442" s="97">
        <v>0</v>
      </c>
      <c r="S1442" s="101"/>
      <c r="T1442" s="97" t="s">
        <v>54</v>
      </c>
      <c r="U1442" s="170">
        <f>IF($J$1="May",Y1441,Y1441)</f>
        <v>0</v>
      </c>
      <c r="V1442" s="99"/>
      <c r="W1442" s="170">
        <f t="shared" si="258"/>
        <v>0</v>
      </c>
      <c r="X1442" s="99"/>
      <c r="Y1442" s="170">
        <f t="shared" si="259"/>
        <v>0</v>
      </c>
      <c r="Z1442" s="102"/>
    </row>
    <row r="1443" spans="1:26" s="51" customFormat="1" ht="21" hidden="1" customHeight="1" x14ac:dyDescent="0.25">
      <c r="A1443" s="52"/>
      <c r="B1443" s="62"/>
      <c r="C1443" s="62"/>
      <c r="D1443" s="53"/>
      <c r="E1443" s="53"/>
      <c r="F1443" s="71" t="s">
        <v>23</v>
      </c>
      <c r="G1443" s="66">
        <f>IF($J$1="January",V1438,IF($J$1="February",V1439,IF($J$1="March",V1440,IF($J$1="April",V1441,IF($J$1="May",V1442,IF($J$1="June",V1443,IF($J$1="July",V1444,IF($J$1="August",V1445,IF($J$1="August",V1445,IF($J$1="September",V1446,IF($J$1="October",V1447,IF($J$1="November",V1448,IF($J$1="December",V1449)))))))))))))</f>
        <v>0</v>
      </c>
      <c r="H1443" s="70"/>
      <c r="I1443" s="115"/>
      <c r="J1443" s="73" t="s">
        <v>68</v>
      </c>
      <c r="K1443" s="76">
        <f>K1438/$K$2/8*I1443</f>
        <v>0</v>
      </c>
      <c r="L1443" s="77"/>
      <c r="M1443" s="53"/>
      <c r="N1443" s="96"/>
      <c r="O1443" s="97" t="s">
        <v>55</v>
      </c>
      <c r="P1443" s="97"/>
      <c r="Q1443" s="97"/>
      <c r="R1443" s="97">
        <v>0</v>
      </c>
      <c r="S1443" s="101"/>
      <c r="T1443" s="97" t="s">
        <v>55</v>
      </c>
      <c r="U1443" s="170">
        <f>IF($J$1="May",Y1442,Y1442)</f>
        <v>0</v>
      </c>
      <c r="V1443" s="99"/>
      <c r="W1443" s="170">
        <f t="shared" si="258"/>
        <v>0</v>
      </c>
      <c r="X1443" s="99"/>
      <c r="Y1443" s="170">
        <f t="shared" si="259"/>
        <v>0</v>
      </c>
      <c r="Z1443" s="102"/>
    </row>
    <row r="1444" spans="1:26" s="51" customFormat="1" ht="21" hidden="1" customHeight="1" x14ac:dyDescent="0.25">
      <c r="A1444" s="52"/>
      <c r="B1444" s="71" t="s">
        <v>6</v>
      </c>
      <c r="C1444" s="62">
        <f>IF($J$1="January",P1438,IF($J$1="February",P1439,IF($J$1="March",P1440,IF($J$1="April",P1441,IF($J$1="May",P1442,IF($J$1="June",P1443,IF($J$1="July",P1444,IF($J$1="August",P1445,IF($J$1="August",P1445,IF($J$1="September",P1446,IF($J$1="October",P1447,IF($J$1="November",P1448,IF($J$1="December",P1449)))))))))))))</f>
        <v>0</v>
      </c>
      <c r="D1444" s="53"/>
      <c r="E1444" s="53"/>
      <c r="F1444" s="71" t="s">
        <v>71</v>
      </c>
      <c r="G1444" s="66">
        <f>IF($J$1="January",W1438,IF($J$1="February",W1439,IF($J$1="March",W1440,IF($J$1="April",W1441,IF($J$1="May",W1442,IF($J$1="June",W1443,IF($J$1="July",W1444,IF($J$1="August",W1445,IF($J$1="August",W1445,IF($J$1="September",W1446,IF($J$1="October",W1447,IF($J$1="November",W1448,IF($J$1="December",W1449)))))))))))))</f>
        <v>0</v>
      </c>
      <c r="H1444" s="70"/>
      <c r="I1444" s="317" t="s">
        <v>75</v>
      </c>
      <c r="J1444" s="318"/>
      <c r="K1444" s="76">
        <f>K1442+K1443</f>
        <v>0</v>
      </c>
      <c r="L1444" s="77"/>
      <c r="M1444" s="53"/>
      <c r="N1444" s="96"/>
      <c r="O1444" s="97" t="s">
        <v>56</v>
      </c>
      <c r="P1444" s="97"/>
      <c r="Q1444" s="97"/>
      <c r="R1444" s="97">
        <v>0</v>
      </c>
      <c r="S1444" s="101"/>
      <c r="T1444" s="97" t="s">
        <v>56</v>
      </c>
      <c r="U1444" s="170" t="str">
        <f>IF($J$1="July",Y1443,"")</f>
        <v/>
      </c>
      <c r="V1444" s="99"/>
      <c r="W1444" s="170" t="str">
        <f t="shared" si="258"/>
        <v/>
      </c>
      <c r="X1444" s="99"/>
      <c r="Y1444" s="170" t="str">
        <f t="shared" si="259"/>
        <v/>
      </c>
      <c r="Z1444" s="102"/>
    </row>
    <row r="1445" spans="1:26" s="51" customFormat="1" ht="21" hidden="1" customHeight="1" x14ac:dyDescent="0.25">
      <c r="A1445" s="52"/>
      <c r="B1445" s="71" t="s">
        <v>5</v>
      </c>
      <c r="C1445" s="62">
        <f>IF($J$1="January",Q1438,IF($J$1="February",Q1439,IF($J$1="March",Q1440,IF($J$1="April",Q1441,IF($J$1="May",Q1442,IF($J$1="June",Q1443,IF($J$1="July",Q1444,IF($J$1="August",Q1445,IF($J$1="August",Q1445,IF($J$1="September",Q1446,IF($J$1="October",Q1447,IF($J$1="November",Q1448,IF($J$1="December",Q1449)))))))))))))</f>
        <v>0</v>
      </c>
      <c r="D1445" s="53"/>
      <c r="E1445" s="53"/>
      <c r="F1445" s="71" t="s">
        <v>24</v>
      </c>
      <c r="G1445" s="66">
        <f>IF($J$1="January",X1438,IF($J$1="February",X1439,IF($J$1="March",X1440,IF($J$1="April",X1441,IF($J$1="May",X1442,IF($J$1="June",X1443,IF($J$1="July",X1444,IF($J$1="August",X1445,IF($J$1="August",X1445,IF($J$1="September",X1446,IF($J$1="October",X1447,IF($J$1="November",X1448,IF($J$1="December",X1449)))))))))))))</f>
        <v>0</v>
      </c>
      <c r="H1445" s="70"/>
      <c r="I1445" s="317" t="s">
        <v>76</v>
      </c>
      <c r="J1445" s="318"/>
      <c r="K1445" s="66">
        <f>G1445</f>
        <v>0</v>
      </c>
      <c r="L1445" s="78"/>
      <c r="M1445" s="53"/>
      <c r="N1445" s="96"/>
      <c r="O1445" s="97" t="s">
        <v>57</v>
      </c>
      <c r="P1445" s="97"/>
      <c r="Q1445" s="97"/>
      <c r="R1445" s="97">
        <v>0</v>
      </c>
      <c r="S1445" s="101"/>
      <c r="T1445" s="97" t="s">
        <v>57</v>
      </c>
      <c r="U1445" s="170" t="str">
        <f>IF($J$1="September",Y1444,"")</f>
        <v/>
      </c>
      <c r="V1445" s="99"/>
      <c r="W1445" s="170" t="str">
        <f t="shared" si="258"/>
        <v/>
      </c>
      <c r="X1445" s="99"/>
      <c r="Y1445" s="170" t="str">
        <f t="shared" si="259"/>
        <v/>
      </c>
      <c r="Z1445" s="102"/>
    </row>
    <row r="1446" spans="1:26" s="51" customFormat="1" ht="21" hidden="1" customHeight="1" x14ac:dyDescent="0.25">
      <c r="A1446" s="52"/>
      <c r="B1446" s="79" t="s">
        <v>74</v>
      </c>
      <c r="C1446" s="62">
        <f>IF($J$1="January",R1438,IF($J$1="February",R1439,IF($J$1="March",R1440,IF($J$1="April",R1441,IF($J$1="May",R1442,IF($J$1="June",R1443,IF($J$1="July",R1444,IF($J$1="August",R1445,IF($J$1="August",R1445,IF($J$1="September",R1446,IF($J$1="October",R1447,IF($J$1="November",R1448,IF($J$1="December",R1449)))))))))))))</f>
        <v>0</v>
      </c>
      <c r="D1446" s="53"/>
      <c r="E1446" s="53"/>
      <c r="F1446" s="71" t="s">
        <v>73</v>
      </c>
      <c r="G1446" s="66">
        <f>IF($J$1="January",Y1438,IF($J$1="February",Y1439,IF($J$1="March",Y1440,IF($J$1="April",Y1441,IF($J$1="May",Y1442,IF($J$1="June",Y1443,IF($J$1="July",Y1444,IF($J$1="August",Y1445,IF($J$1="August",Y1445,IF($J$1="September",Y1446,IF($J$1="October",Y1447,IF($J$1="November",Y1448,IF($J$1="December",Y1449)))))))))))))</f>
        <v>0</v>
      </c>
      <c r="H1446" s="53"/>
      <c r="I1446" s="319" t="s">
        <v>69</v>
      </c>
      <c r="J1446" s="320"/>
      <c r="K1446" s="80">
        <f>K1444-K1445</f>
        <v>0</v>
      </c>
      <c r="L1446" s="81"/>
      <c r="M1446" s="53"/>
      <c r="N1446" s="96"/>
      <c r="O1446" s="97" t="s">
        <v>62</v>
      </c>
      <c r="P1446" s="97"/>
      <c r="Q1446" s="97"/>
      <c r="R1446" s="97">
        <v>0</v>
      </c>
      <c r="S1446" s="101"/>
      <c r="T1446" s="97" t="s">
        <v>62</v>
      </c>
      <c r="U1446" s="170" t="str">
        <f>IF($J$1="September",Y1445,"")</f>
        <v/>
      </c>
      <c r="V1446" s="99"/>
      <c r="W1446" s="170" t="str">
        <f t="shared" si="258"/>
        <v/>
      </c>
      <c r="X1446" s="99"/>
      <c r="Y1446" s="170" t="str">
        <f t="shared" si="259"/>
        <v/>
      </c>
      <c r="Z1446" s="102"/>
    </row>
    <row r="1447" spans="1:26" s="51" customFormat="1" ht="21" hidden="1" customHeight="1" x14ac:dyDescent="0.25">
      <c r="A1447" s="52"/>
      <c r="B1447" s="53"/>
      <c r="C1447" s="53"/>
      <c r="D1447" s="53"/>
      <c r="E1447" s="53"/>
      <c r="F1447" s="53"/>
      <c r="G1447" s="53"/>
      <c r="H1447" s="53"/>
      <c r="I1447" s="53"/>
      <c r="J1447" s="53"/>
      <c r="K1447" s="53"/>
      <c r="L1447" s="69"/>
      <c r="M1447" s="53"/>
      <c r="N1447" s="96"/>
      <c r="O1447" s="97" t="s">
        <v>58</v>
      </c>
      <c r="P1447" s="97"/>
      <c r="Q1447" s="97"/>
      <c r="R1447" s="97" t="str">
        <f>IF(Q1447="","",R1446-Q1447)</f>
        <v/>
      </c>
      <c r="S1447" s="101"/>
      <c r="T1447" s="97" t="s">
        <v>58</v>
      </c>
      <c r="U1447" s="170" t="str">
        <f>IF($J$1="October",Y1446,"")</f>
        <v/>
      </c>
      <c r="V1447" s="99"/>
      <c r="W1447" s="170" t="str">
        <f t="shared" si="258"/>
        <v/>
      </c>
      <c r="X1447" s="99"/>
      <c r="Y1447" s="170" t="str">
        <f t="shared" si="259"/>
        <v/>
      </c>
      <c r="Z1447" s="102"/>
    </row>
    <row r="1448" spans="1:26" s="51" customFormat="1" ht="21" hidden="1" customHeight="1" x14ac:dyDescent="0.25">
      <c r="A1448" s="52"/>
      <c r="B1448" s="308" t="s">
        <v>104</v>
      </c>
      <c r="C1448" s="308"/>
      <c r="D1448" s="308"/>
      <c r="E1448" s="308"/>
      <c r="F1448" s="308"/>
      <c r="G1448" s="308"/>
      <c r="H1448" s="308"/>
      <c r="I1448" s="308"/>
      <c r="J1448" s="308"/>
      <c r="K1448" s="308"/>
      <c r="L1448" s="69"/>
      <c r="M1448" s="53"/>
      <c r="N1448" s="96"/>
      <c r="O1448" s="97" t="s">
        <v>63</v>
      </c>
      <c r="P1448" s="97"/>
      <c r="Q1448" s="97"/>
      <c r="R1448" s="97">
        <v>0</v>
      </c>
      <c r="S1448" s="101"/>
      <c r="T1448" s="97" t="s">
        <v>63</v>
      </c>
      <c r="U1448" s="170" t="str">
        <f>IF($J$1="November",Y1447,"")</f>
        <v/>
      </c>
      <c r="V1448" s="99"/>
      <c r="W1448" s="170" t="str">
        <f t="shared" si="258"/>
        <v/>
      </c>
      <c r="X1448" s="99"/>
      <c r="Y1448" s="170" t="str">
        <f t="shared" si="259"/>
        <v/>
      </c>
      <c r="Z1448" s="102"/>
    </row>
    <row r="1449" spans="1:26" s="51" customFormat="1" ht="21" hidden="1" customHeight="1" x14ac:dyDescent="0.25">
      <c r="A1449" s="52"/>
      <c r="B1449" s="308"/>
      <c r="C1449" s="308"/>
      <c r="D1449" s="308"/>
      <c r="E1449" s="308"/>
      <c r="F1449" s="308"/>
      <c r="G1449" s="308"/>
      <c r="H1449" s="308"/>
      <c r="I1449" s="308"/>
      <c r="J1449" s="308"/>
      <c r="K1449" s="308"/>
      <c r="L1449" s="69"/>
      <c r="M1449" s="53"/>
      <c r="N1449" s="96"/>
      <c r="O1449" s="97" t="s">
        <v>64</v>
      </c>
      <c r="P1449" s="97"/>
      <c r="Q1449" s="97"/>
      <c r="R1449" s="97">
        <v>0</v>
      </c>
      <c r="S1449" s="101"/>
      <c r="T1449" s="97" t="s">
        <v>64</v>
      </c>
      <c r="U1449" s="170" t="str">
        <f>IF($J$1="Dec",Y1448,"")</f>
        <v/>
      </c>
      <c r="V1449" s="99"/>
      <c r="W1449" s="170" t="str">
        <f t="shared" si="258"/>
        <v/>
      </c>
      <c r="X1449" s="99"/>
      <c r="Y1449" s="170" t="str">
        <f t="shared" si="259"/>
        <v/>
      </c>
      <c r="Z1449" s="102"/>
    </row>
    <row r="1450" spans="1:26" s="51" customFormat="1" ht="21" hidden="1" customHeight="1" thickBot="1" x14ac:dyDescent="0.3">
      <c r="A1450" s="82"/>
      <c r="B1450" s="83"/>
      <c r="C1450" s="83"/>
      <c r="D1450" s="83"/>
      <c r="E1450" s="83"/>
      <c r="F1450" s="83"/>
      <c r="G1450" s="83"/>
      <c r="H1450" s="83"/>
      <c r="I1450" s="83"/>
      <c r="J1450" s="83"/>
      <c r="K1450" s="83"/>
      <c r="L1450" s="84"/>
      <c r="N1450" s="103"/>
      <c r="O1450" s="104"/>
      <c r="P1450" s="104"/>
      <c r="Q1450" s="104"/>
      <c r="R1450" s="104"/>
      <c r="S1450" s="104"/>
      <c r="T1450" s="104"/>
      <c r="U1450" s="104"/>
      <c r="V1450" s="104"/>
      <c r="W1450" s="104"/>
      <c r="X1450" s="104"/>
      <c r="Y1450" s="104"/>
      <c r="Z1450" s="105"/>
    </row>
    <row r="1451" spans="1:26" ht="15" thickBot="1" x14ac:dyDescent="0.35"/>
    <row r="1452" spans="1:26" s="51" customFormat="1" ht="21" customHeight="1" x14ac:dyDescent="0.25">
      <c r="A1452" s="321" t="s">
        <v>46</v>
      </c>
      <c r="B1452" s="322"/>
      <c r="C1452" s="322"/>
      <c r="D1452" s="322"/>
      <c r="E1452" s="322"/>
      <c r="F1452" s="322"/>
      <c r="G1452" s="322"/>
      <c r="H1452" s="322"/>
      <c r="I1452" s="322"/>
      <c r="J1452" s="322"/>
      <c r="K1452" s="322"/>
      <c r="L1452" s="323"/>
      <c r="M1452" s="194"/>
      <c r="N1452" s="89"/>
      <c r="O1452" s="309" t="s">
        <v>48</v>
      </c>
      <c r="P1452" s="310"/>
      <c r="Q1452" s="310"/>
      <c r="R1452" s="311"/>
      <c r="S1452" s="90"/>
      <c r="T1452" s="309" t="s">
        <v>49</v>
      </c>
      <c r="U1452" s="310"/>
      <c r="V1452" s="310"/>
      <c r="W1452" s="310"/>
      <c r="X1452" s="310"/>
      <c r="Y1452" s="311"/>
      <c r="Z1452" s="91"/>
    </row>
    <row r="1453" spans="1:26" s="51" customFormat="1" ht="21" customHeight="1" x14ac:dyDescent="0.25">
      <c r="A1453" s="52"/>
      <c r="B1453" s="53"/>
      <c r="C1453" s="312" t="s">
        <v>102</v>
      </c>
      <c r="D1453" s="312"/>
      <c r="E1453" s="312"/>
      <c r="F1453" s="312"/>
      <c r="G1453" s="54" t="str">
        <f>$J$1</f>
        <v>March</v>
      </c>
      <c r="H1453" s="313">
        <f>$K$1</f>
        <v>2020</v>
      </c>
      <c r="I1453" s="313"/>
      <c r="J1453" s="53"/>
      <c r="K1453" s="55"/>
      <c r="L1453" s="56"/>
      <c r="M1453" s="55"/>
      <c r="N1453" s="92"/>
      <c r="O1453" s="93" t="s">
        <v>59</v>
      </c>
      <c r="P1453" s="93" t="s">
        <v>6</v>
      </c>
      <c r="Q1453" s="93" t="s">
        <v>5</v>
      </c>
      <c r="R1453" s="93" t="s">
        <v>60</v>
      </c>
      <c r="S1453" s="94"/>
      <c r="T1453" s="93" t="s">
        <v>59</v>
      </c>
      <c r="U1453" s="93" t="s">
        <v>61</v>
      </c>
      <c r="V1453" s="93" t="s">
        <v>23</v>
      </c>
      <c r="W1453" s="93" t="s">
        <v>22</v>
      </c>
      <c r="X1453" s="93" t="s">
        <v>24</v>
      </c>
      <c r="Y1453" s="93" t="s">
        <v>65</v>
      </c>
      <c r="Z1453" s="95"/>
    </row>
    <row r="1454" spans="1:26" s="51" customFormat="1" ht="21" customHeight="1" x14ac:dyDescent="0.25">
      <c r="A1454" s="52"/>
      <c r="B1454" s="53"/>
      <c r="C1454" s="53"/>
      <c r="D1454" s="58"/>
      <c r="E1454" s="58"/>
      <c r="F1454" s="58"/>
      <c r="G1454" s="58"/>
      <c r="H1454" s="58"/>
      <c r="I1454" s="53"/>
      <c r="J1454" s="59" t="s">
        <v>1</v>
      </c>
      <c r="K1454" s="60">
        <v>20000</v>
      </c>
      <c r="L1454" s="61"/>
      <c r="M1454" s="53"/>
      <c r="N1454" s="96"/>
      <c r="O1454" s="97" t="s">
        <v>51</v>
      </c>
      <c r="P1454" s="97">
        <v>29</v>
      </c>
      <c r="Q1454" s="97">
        <v>2</v>
      </c>
      <c r="R1454" s="97">
        <v>0</v>
      </c>
      <c r="S1454" s="98"/>
      <c r="T1454" s="97" t="s">
        <v>51</v>
      </c>
      <c r="U1454" s="99">
        <v>10000</v>
      </c>
      <c r="V1454" s="99"/>
      <c r="W1454" s="99">
        <f>V1454+U1454</f>
        <v>10000</v>
      </c>
      <c r="X1454" s="99">
        <v>5000</v>
      </c>
      <c r="Y1454" s="99">
        <f>W1454-X1454</f>
        <v>5000</v>
      </c>
      <c r="Z1454" s="95"/>
    </row>
    <row r="1455" spans="1:26" s="51" customFormat="1" ht="21" customHeight="1" x14ac:dyDescent="0.25">
      <c r="A1455" s="52"/>
      <c r="B1455" s="53" t="s">
        <v>0</v>
      </c>
      <c r="C1455" s="108" t="s">
        <v>148</v>
      </c>
      <c r="D1455" s="53"/>
      <c r="E1455" s="53"/>
      <c r="F1455" s="53"/>
      <c r="G1455" s="53"/>
      <c r="H1455" s="64"/>
      <c r="I1455" s="58"/>
      <c r="J1455" s="53"/>
      <c r="K1455" s="53"/>
      <c r="L1455" s="65"/>
      <c r="M1455" s="194"/>
      <c r="N1455" s="100"/>
      <c r="O1455" s="97" t="s">
        <v>77</v>
      </c>
      <c r="P1455" s="97">
        <v>29</v>
      </c>
      <c r="Q1455" s="97">
        <v>0</v>
      </c>
      <c r="R1455" s="97">
        <v>0</v>
      </c>
      <c r="S1455" s="101"/>
      <c r="T1455" s="97" t="s">
        <v>77</v>
      </c>
      <c r="U1455" s="170">
        <f>IF($J$1="January","",Y1454)</f>
        <v>5000</v>
      </c>
      <c r="V1455" s="99"/>
      <c r="W1455" s="170">
        <f>IF(U1455="","",U1455+V1455)</f>
        <v>5000</v>
      </c>
      <c r="X1455" s="99">
        <v>5000</v>
      </c>
      <c r="Y1455" s="170">
        <f>IF(W1455="","",W1455-X1455)</f>
        <v>0</v>
      </c>
      <c r="Z1455" s="102"/>
    </row>
    <row r="1456" spans="1:26" s="51" customFormat="1" ht="21" customHeight="1" x14ac:dyDescent="0.25">
      <c r="A1456" s="52"/>
      <c r="B1456" s="67" t="s">
        <v>47</v>
      </c>
      <c r="C1456" s="108"/>
      <c r="D1456" s="53"/>
      <c r="E1456" s="53"/>
      <c r="F1456" s="314" t="s">
        <v>49</v>
      </c>
      <c r="G1456" s="314"/>
      <c r="H1456" s="53"/>
      <c r="I1456" s="314" t="s">
        <v>50</v>
      </c>
      <c r="J1456" s="314"/>
      <c r="K1456" s="314"/>
      <c r="L1456" s="69"/>
      <c r="M1456" s="53"/>
      <c r="N1456" s="96"/>
      <c r="O1456" s="97" t="s">
        <v>52</v>
      </c>
      <c r="P1456" s="97"/>
      <c r="Q1456" s="97"/>
      <c r="R1456" s="97" t="str">
        <f>IF(Q1456="","",R1455-Q1456)</f>
        <v/>
      </c>
      <c r="S1456" s="101"/>
      <c r="T1456" s="97" t="s">
        <v>52</v>
      </c>
      <c r="U1456" s="170">
        <f>IF($J$1="February","",Y1455)</f>
        <v>0</v>
      </c>
      <c r="V1456" s="99"/>
      <c r="W1456" s="170">
        <f t="shared" ref="W1456:W1465" si="260">IF(U1456="","",U1456+V1456)</f>
        <v>0</v>
      </c>
      <c r="X1456" s="99"/>
      <c r="Y1456" s="170">
        <f t="shared" ref="Y1456:Y1465" si="261">IF(W1456="","",W1456-X1456)</f>
        <v>0</v>
      </c>
      <c r="Z1456" s="102"/>
    </row>
    <row r="1457" spans="1:26" s="51" customFormat="1" ht="21" customHeight="1" x14ac:dyDescent="0.25">
      <c r="A1457" s="52"/>
      <c r="B1457" s="53"/>
      <c r="C1457" s="53"/>
      <c r="D1457" s="53"/>
      <c r="E1457" s="53"/>
      <c r="F1457" s="53"/>
      <c r="G1457" s="53"/>
      <c r="H1457" s="70"/>
      <c r="L1457" s="57"/>
      <c r="M1457" s="53"/>
      <c r="N1457" s="96"/>
      <c r="O1457" s="97" t="s">
        <v>53</v>
      </c>
      <c r="P1457" s="97"/>
      <c r="Q1457" s="97"/>
      <c r="R1457" s="97">
        <v>0</v>
      </c>
      <c r="S1457" s="101"/>
      <c r="T1457" s="97" t="s">
        <v>53</v>
      </c>
      <c r="U1457" s="170" t="str">
        <f>IF($J$1="March","",Y1456)</f>
        <v/>
      </c>
      <c r="V1457" s="99"/>
      <c r="W1457" s="170" t="str">
        <f t="shared" si="260"/>
        <v/>
      </c>
      <c r="X1457" s="99"/>
      <c r="Y1457" s="170" t="str">
        <f t="shared" si="261"/>
        <v/>
      </c>
      <c r="Z1457" s="102"/>
    </row>
    <row r="1458" spans="1:26" s="51" customFormat="1" ht="21" customHeight="1" x14ac:dyDescent="0.25">
      <c r="A1458" s="52"/>
      <c r="B1458" s="315" t="s">
        <v>48</v>
      </c>
      <c r="C1458" s="316"/>
      <c r="D1458" s="53"/>
      <c r="E1458" s="53"/>
      <c r="F1458" s="71" t="s">
        <v>70</v>
      </c>
      <c r="G1458" s="66">
        <f>IF($J$1="January",U1454,IF($J$1="February",U1455,IF($J$1="March",U1456,IF($J$1="April",U1457,IF($J$1="May",U1458,IF($J$1="June",U1459,IF($J$1="July",U1460,IF($J$1="August",U1461,IF($J$1="August",U1461,IF($J$1="September",U1462,IF($J$1="October",U1463,IF($J$1="November",U1464,IF($J$1="December",U1465)))))))))))))</f>
        <v>0</v>
      </c>
      <c r="H1458" s="70"/>
      <c r="I1458" s="72">
        <f>IF(C1462&gt;0,$K$2,C1460)</f>
        <v>31</v>
      </c>
      <c r="J1458" s="73" t="s">
        <v>67</v>
      </c>
      <c r="K1458" s="74">
        <f>K1454/$K$2*I1458</f>
        <v>20000</v>
      </c>
      <c r="L1458" s="75"/>
      <c r="M1458" s="53"/>
      <c r="N1458" s="96"/>
      <c r="O1458" s="97" t="s">
        <v>54</v>
      </c>
      <c r="P1458" s="97"/>
      <c r="Q1458" s="97"/>
      <c r="R1458" s="97">
        <v>0</v>
      </c>
      <c r="S1458" s="101"/>
      <c r="T1458" s="97" t="s">
        <v>54</v>
      </c>
      <c r="U1458" s="170" t="str">
        <f>IF($J$1="April","",Y1457)</f>
        <v/>
      </c>
      <c r="V1458" s="99"/>
      <c r="W1458" s="170" t="str">
        <f t="shared" si="260"/>
        <v/>
      </c>
      <c r="X1458" s="99"/>
      <c r="Y1458" s="170" t="str">
        <f t="shared" si="261"/>
        <v/>
      </c>
      <c r="Z1458" s="102"/>
    </row>
    <row r="1459" spans="1:26" s="51" customFormat="1" ht="21" customHeight="1" x14ac:dyDescent="0.25">
      <c r="A1459" s="52"/>
      <c r="B1459" s="62"/>
      <c r="C1459" s="62"/>
      <c r="D1459" s="53"/>
      <c r="E1459" s="53"/>
      <c r="F1459" s="71" t="s">
        <v>23</v>
      </c>
      <c r="G1459" s="66">
        <f>IF($J$1="January",V1454,IF($J$1="February",V1455,IF($J$1="March",V1456,IF($J$1="April",V1457,IF($J$1="May",V1458,IF($J$1="June",V1459,IF($J$1="July",V1460,IF($J$1="August",V1461,IF($J$1="August",V1461,IF($J$1="September",V1462,IF($J$1="October",V1463,IF($J$1="November",V1464,IF($J$1="December",V1465)))))))))))))</f>
        <v>0</v>
      </c>
      <c r="H1459" s="70"/>
      <c r="I1459" s="115"/>
      <c r="J1459" s="73" t="s">
        <v>68</v>
      </c>
      <c r="K1459" s="76">
        <f>K1454/$K$2/8*I1459</f>
        <v>0</v>
      </c>
      <c r="L1459" s="77"/>
      <c r="M1459" s="53"/>
      <c r="N1459" s="96"/>
      <c r="O1459" s="97" t="s">
        <v>55</v>
      </c>
      <c r="P1459" s="97"/>
      <c r="Q1459" s="97"/>
      <c r="R1459" s="97">
        <v>0</v>
      </c>
      <c r="S1459" s="101"/>
      <c r="T1459" s="97" t="s">
        <v>55</v>
      </c>
      <c r="U1459" s="170" t="str">
        <f>IF($J$1="May","",Y1458)</f>
        <v/>
      </c>
      <c r="V1459" s="99"/>
      <c r="W1459" s="170" t="str">
        <f t="shared" si="260"/>
        <v/>
      </c>
      <c r="X1459" s="99"/>
      <c r="Y1459" s="170" t="str">
        <f t="shared" si="261"/>
        <v/>
      </c>
      <c r="Z1459" s="102"/>
    </row>
    <row r="1460" spans="1:26" s="51" customFormat="1" ht="21" customHeight="1" x14ac:dyDescent="0.25">
      <c r="A1460" s="52"/>
      <c r="B1460" s="71" t="s">
        <v>6</v>
      </c>
      <c r="C1460" s="62">
        <f>IF($J$1="January",P1454,IF($J$1="February",P1455,IF($J$1="March",P1456,IF($J$1="April",P1457,IF($J$1="May",P1458,IF($J$1="June",P1459,IF($J$1="July",P1460,IF($J$1="August",P1461,IF($J$1="August",P1461,IF($J$1="September",P1462,IF($J$1="October",P1463,IF($J$1="November",P1464,IF($J$1="December",P1465)))))))))))))</f>
        <v>0</v>
      </c>
      <c r="D1460" s="53"/>
      <c r="E1460" s="53"/>
      <c r="F1460" s="71" t="s">
        <v>71</v>
      </c>
      <c r="G1460" s="66">
        <f>IF($J$1="January",W1454,IF($J$1="February",W1455,IF($J$1="March",W1456,IF($J$1="April",W1457,IF($J$1="May",W1458,IF($J$1="June",W1459,IF($J$1="July",W1460,IF($J$1="August",W1461,IF($J$1="August",W1461,IF($J$1="September",W1462,IF($J$1="October",W1463,IF($J$1="November",W1464,IF($J$1="December",W1465)))))))))))))</f>
        <v>0</v>
      </c>
      <c r="H1460" s="70"/>
      <c r="I1460" s="317" t="s">
        <v>75</v>
      </c>
      <c r="J1460" s="318"/>
      <c r="K1460" s="76">
        <f>K1458+K1459</f>
        <v>20000</v>
      </c>
      <c r="L1460" s="77"/>
      <c r="M1460" s="53"/>
      <c r="N1460" s="96"/>
      <c r="O1460" s="97" t="s">
        <v>56</v>
      </c>
      <c r="P1460" s="97"/>
      <c r="Q1460" s="97"/>
      <c r="R1460" s="97">
        <v>0</v>
      </c>
      <c r="S1460" s="101"/>
      <c r="T1460" s="97" t="s">
        <v>56</v>
      </c>
      <c r="U1460" s="170" t="str">
        <f>IF($J$1="June","",Y1459)</f>
        <v/>
      </c>
      <c r="V1460" s="99"/>
      <c r="W1460" s="170" t="str">
        <f t="shared" si="260"/>
        <v/>
      </c>
      <c r="X1460" s="99"/>
      <c r="Y1460" s="170" t="str">
        <f t="shared" si="261"/>
        <v/>
      </c>
      <c r="Z1460" s="102"/>
    </row>
    <row r="1461" spans="1:26" s="51" customFormat="1" ht="21" customHeight="1" x14ac:dyDescent="0.25">
      <c r="A1461" s="52"/>
      <c r="B1461" s="71" t="s">
        <v>5</v>
      </c>
      <c r="C1461" s="62">
        <f>IF($J$1="January",Q1454,IF($J$1="February",Q1455,IF($J$1="March",Q1456,IF($J$1="April",Q1457,IF($J$1="May",Q1458,IF($J$1="June",Q1459,IF($J$1="July",Q1460,IF($J$1="August",Q1461,IF($J$1="August",Q1461,IF($J$1="September",Q1462,IF($J$1="October",Q1463,IF($J$1="November",Q1464,IF($J$1="December",Q1465)))))))))))))</f>
        <v>0</v>
      </c>
      <c r="D1461" s="53"/>
      <c r="E1461" s="53"/>
      <c r="F1461" s="71" t="s">
        <v>24</v>
      </c>
      <c r="G1461" s="66">
        <f>IF($J$1="January",X1454,IF($J$1="February",X1455,IF($J$1="March",X1456,IF($J$1="April",X1457,IF($J$1="May",X1458,IF($J$1="June",X1459,IF($J$1="July",X1460,IF($J$1="August",X1461,IF($J$1="August",X1461,IF($J$1="September",X1462,IF($J$1="October",X1463,IF($J$1="November",X1464,IF($J$1="December",X1465)))))))))))))</f>
        <v>0</v>
      </c>
      <c r="H1461" s="70"/>
      <c r="I1461" s="317" t="s">
        <v>76</v>
      </c>
      <c r="J1461" s="318"/>
      <c r="K1461" s="66">
        <f>G1461</f>
        <v>0</v>
      </c>
      <c r="L1461" s="78"/>
      <c r="M1461" s="53"/>
      <c r="N1461" s="96"/>
      <c r="O1461" s="97" t="s">
        <v>57</v>
      </c>
      <c r="P1461" s="97"/>
      <c r="Q1461" s="97"/>
      <c r="R1461" s="97">
        <v>0</v>
      </c>
      <c r="S1461" s="101"/>
      <c r="T1461" s="97" t="s">
        <v>57</v>
      </c>
      <c r="U1461" s="170" t="str">
        <f>IF($J$1="July","",Y1460)</f>
        <v/>
      </c>
      <c r="V1461" s="99"/>
      <c r="W1461" s="170" t="str">
        <f t="shared" si="260"/>
        <v/>
      </c>
      <c r="X1461" s="99"/>
      <c r="Y1461" s="170" t="str">
        <f t="shared" si="261"/>
        <v/>
      </c>
      <c r="Z1461" s="102"/>
    </row>
    <row r="1462" spans="1:26" s="51" customFormat="1" ht="21" customHeight="1" x14ac:dyDescent="0.25">
      <c r="A1462" s="52"/>
      <c r="B1462" s="79" t="s">
        <v>74</v>
      </c>
      <c r="C1462" s="62" t="str">
        <f>IF($J$1="January",R1454,IF($J$1="February",R1455,IF($J$1="March",R1456,IF($J$1="April",R1457,IF($J$1="May",R1458,IF($J$1="June",R1459,IF($J$1="July",R1460,IF($J$1="August",R1461,IF($J$1="August",R1461,IF($J$1="September",R1462,IF($J$1="October",R1463,IF($J$1="November",R1464,IF($J$1="December",R1465)))))))))))))</f>
        <v/>
      </c>
      <c r="D1462" s="53"/>
      <c r="E1462" s="53"/>
      <c r="F1462" s="71" t="s">
        <v>73</v>
      </c>
      <c r="G1462" s="66">
        <f>IF($J$1="January",Y1454,IF($J$1="February",Y1455,IF($J$1="March",Y1456,IF($J$1="April",Y1457,IF($J$1="May",Y1458,IF($J$1="June",Y1459,IF($J$1="July",Y1460,IF($J$1="August",Y1461,IF($J$1="August",Y1461,IF($J$1="September",Y1462,IF($J$1="October",Y1463,IF($J$1="November",Y1464,IF($J$1="December",Y1465)))))))))))))</f>
        <v>0</v>
      </c>
      <c r="H1462" s="53"/>
      <c r="I1462" s="319" t="s">
        <v>69</v>
      </c>
      <c r="J1462" s="320"/>
      <c r="K1462" s="80">
        <f>K1460-K1461</f>
        <v>20000</v>
      </c>
      <c r="L1462" s="81"/>
      <c r="M1462" s="53"/>
      <c r="N1462" s="96"/>
      <c r="O1462" s="97" t="s">
        <v>62</v>
      </c>
      <c r="P1462" s="97"/>
      <c r="Q1462" s="97"/>
      <c r="R1462" s="97">
        <v>0</v>
      </c>
      <c r="S1462" s="101"/>
      <c r="T1462" s="97" t="s">
        <v>62</v>
      </c>
      <c r="U1462" s="170" t="str">
        <f>IF($J$1="August","",Y1461)</f>
        <v/>
      </c>
      <c r="V1462" s="99"/>
      <c r="W1462" s="170" t="str">
        <f t="shared" si="260"/>
        <v/>
      </c>
      <c r="X1462" s="99"/>
      <c r="Y1462" s="170" t="str">
        <f t="shared" si="261"/>
        <v/>
      </c>
      <c r="Z1462" s="102"/>
    </row>
    <row r="1463" spans="1:26" s="51" customFormat="1" ht="21" customHeight="1" x14ac:dyDescent="0.25">
      <c r="A1463" s="52"/>
      <c r="B1463" s="53"/>
      <c r="C1463" s="53"/>
      <c r="D1463" s="53"/>
      <c r="E1463" s="53"/>
      <c r="F1463" s="53"/>
      <c r="G1463" s="53"/>
      <c r="H1463" s="53"/>
      <c r="I1463" s="53"/>
      <c r="J1463" s="53"/>
      <c r="K1463" s="53"/>
      <c r="L1463" s="69"/>
      <c r="M1463" s="53"/>
      <c r="N1463" s="96"/>
      <c r="O1463" s="97" t="s">
        <v>58</v>
      </c>
      <c r="P1463" s="97"/>
      <c r="Q1463" s="97"/>
      <c r="R1463" s="97">
        <v>0</v>
      </c>
      <c r="S1463" s="101"/>
      <c r="T1463" s="97" t="s">
        <v>58</v>
      </c>
      <c r="U1463" s="170" t="str">
        <f>IF($J$1="September","",Y1462)</f>
        <v/>
      </c>
      <c r="V1463" s="99"/>
      <c r="W1463" s="170" t="str">
        <f t="shared" si="260"/>
        <v/>
      </c>
      <c r="X1463" s="99"/>
      <c r="Y1463" s="170" t="str">
        <f t="shared" si="261"/>
        <v/>
      </c>
      <c r="Z1463" s="102"/>
    </row>
    <row r="1464" spans="1:26" s="51" customFormat="1" ht="21" customHeight="1" x14ac:dyDescent="0.25">
      <c r="A1464" s="52"/>
      <c r="B1464" s="308" t="s">
        <v>104</v>
      </c>
      <c r="C1464" s="308"/>
      <c r="D1464" s="308"/>
      <c r="E1464" s="308"/>
      <c r="F1464" s="308"/>
      <c r="G1464" s="308"/>
      <c r="H1464" s="308"/>
      <c r="I1464" s="308"/>
      <c r="J1464" s="308"/>
      <c r="K1464" s="308"/>
      <c r="L1464" s="69"/>
      <c r="M1464" s="53"/>
      <c r="N1464" s="96"/>
      <c r="O1464" s="97" t="s">
        <v>63</v>
      </c>
      <c r="P1464" s="97"/>
      <c r="Q1464" s="97"/>
      <c r="R1464" s="97">
        <v>0</v>
      </c>
      <c r="S1464" s="101"/>
      <c r="T1464" s="97" t="s">
        <v>63</v>
      </c>
      <c r="U1464" s="170" t="str">
        <f>IF($J$1="October","",Y1463)</f>
        <v/>
      </c>
      <c r="V1464" s="99"/>
      <c r="W1464" s="170" t="str">
        <f t="shared" si="260"/>
        <v/>
      </c>
      <c r="X1464" s="99"/>
      <c r="Y1464" s="170" t="str">
        <f t="shared" si="261"/>
        <v/>
      </c>
      <c r="Z1464" s="102"/>
    </row>
    <row r="1465" spans="1:26" s="51" customFormat="1" ht="21" customHeight="1" x14ac:dyDescent="0.25">
      <c r="A1465" s="52"/>
      <c r="B1465" s="308"/>
      <c r="C1465" s="308"/>
      <c r="D1465" s="308"/>
      <c r="E1465" s="308"/>
      <c r="F1465" s="308"/>
      <c r="G1465" s="308"/>
      <c r="H1465" s="308"/>
      <c r="I1465" s="308"/>
      <c r="J1465" s="308"/>
      <c r="K1465" s="308"/>
      <c r="L1465" s="69"/>
      <c r="M1465" s="53"/>
      <c r="N1465" s="96"/>
      <c r="O1465" s="97" t="s">
        <v>64</v>
      </c>
      <c r="P1465" s="97"/>
      <c r="Q1465" s="97"/>
      <c r="R1465" s="97">
        <v>0</v>
      </c>
      <c r="S1465" s="101"/>
      <c r="T1465" s="97" t="s">
        <v>64</v>
      </c>
      <c r="U1465" s="170" t="str">
        <f>IF($J$1="November","",Y1464)</f>
        <v/>
      </c>
      <c r="V1465" s="99"/>
      <c r="W1465" s="170" t="str">
        <f t="shared" si="260"/>
        <v/>
      </c>
      <c r="X1465" s="99"/>
      <c r="Y1465" s="170" t="str">
        <f t="shared" si="261"/>
        <v/>
      </c>
      <c r="Z1465" s="102"/>
    </row>
    <row r="1466" spans="1:26" s="51" customFormat="1" ht="21" customHeight="1" thickBot="1" x14ac:dyDescent="0.3">
      <c r="A1466" s="82"/>
      <c r="B1466" s="83"/>
      <c r="C1466" s="83"/>
      <c r="D1466" s="83"/>
      <c r="E1466" s="83"/>
      <c r="F1466" s="83"/>
      <c r="G1466" s="83"/>
      <c r="H1466" s="83"/>
      <c r="I1466" s="83"/>
      <c r="J1466" s="83"/>
      <c r="K1466" s="83"/>
      <c r="L1466" s="84"/>
      <c r="N1466" s="103"/>
      <c r="O1466" s="104"/>
      <c r="P1466" s="104"/>
      <c r="Q1466" s="104"/>
      <c r="R1466" s="104"/>
      <c r="S1466" s="104"/>
      <c r="T1466" s="104"/>
      <c r="U1466" s="104"/>
      <c r="V1466" s="104"/>
      <c r="W1466" s="104"/>
      <c r="X1466" s="104"/>
      <c r="Y1466" s="104"/>
      <c r="Z1466" s="105"/>
    </row>
  </sheetData>
  <mergeCells count="1105">
    <mergeCell ref="I1446:J1446"/>
    <mergeCell ref="B1448:K1449"/>
    <mergeCell ref="A1452:L1452"/>
    <mergeCell ref="O1452:R1452"/>
    <mergeCell ref="T1452:Y1452"/>
    <mergeCell ref="C1453:F1453"/>
    <mergeCell ref="H1453:I1453"/>
    <mergeCell ref="F1456:G1456"/>
    <mergeCell ref="I1456:K1456"/>
    <mergeCell ref="B1458:C1458"/>
    <mergeCell ref="I1460:J1460"/>
    <mergeCell ref="I1461:J1461"/>
    <mergeCell ref="I1462:J1462"/>
    <mergeCell ref="B1464:K1465"/>
    <mergeCell ref="F1424:G1424"/>
    <mergeCell ref="I1424:K1424"/>
    <mergeCell ref="B1426:C1426"/>
    <mergeCell ref="I1428:J1428"/>
    <mergeCell ref="I1429:J1429"/>
    <mergeCell ref="I1430:J1430"/>
    <mergeCell ref="B1432:K1433"/>
    <mergeCell ref="A1436:L1436"/>
    <mergeCell ref="O1436:R1436"/>
    <mergeCell ref="T1436:Y1436"/>
    <mergeCell ref="C1437:F1437"/>
    <mergeCell ref="H1437:I1437"/>
    <mergeCell ref="F1440:G1440"/>
    <mergeCell ref="I1440:K1440"/>
    <mergeCell ref="B1442:C1442"/>
    <mergeCell ref="I1444:J1444"/>
    <mergeCell ref="H1262:I1262"/>
    <mergeCell ref="I1445:J1445"/>
    <mergeCell ref="A1404:L1404"/>
    <mergeCell ref="O1404:R1404"/>
    <mergeCell ref="T1404:Y1404"/>
    <mergeCell ref="C1405:F1405"/>
    <mergeCell ref="H1405:I1405"/>
    <mergeCell ref="F1408:G1408"/>
    <mergeCell ref="I1408:K1408"/>
    <mergeCell ref="B1410:C1410"/>
    <mergeCell ref="I1412:J1412"/>
    <mergeCell ref="I1413:J1413"/>
    <mergeCell ref="I1414:J1414"/>
    <mergeCell ref="B1416:K1417"/>
    <mergeCell ref="A1420:L1420"/>
    <mergeCell ref="O1420:R1420"/>
    <mergeCell ref="T1420:Y1420"/>
    <mergeCell ref="C1421:F1421"/>
    <mergeCell ref="H1421:I1421"/>
    <mergeCell ref="F1265:G1265"/>
    <mergeCell ref="I1265:K1265"/>
    <mergeCell ref="B1267:C1267"/>
    <mergeCell ref="I1269:J1269"/>
    <mergeCell ref="B1283:C1283"/>
    <mergeCell ref="I1285:J1285"/>
    <mergeCell ref="I1286:J1286"/>
    <mergeCell ref="I1287:J1287"/>
    <mergeCell ref="B1289:K1290"/>
    <mergeCell ref="I1270:J1270"/>
    <mergeCell ref="I1271:J1271"/>
    <mergeCell ref="T1341:Y1341"/>
    <mergeCell ref="C1342:F1342"/>
    <mergeCell ref="T1180:Y1180"/>
    <mergeCell ref="C1181:F1181"/>
    <mergeCell ref="H1181:I1181"/>
    <mergeCell ref="F1184:G1184"/>
    <mergeCell ref="I1184:K1184"/>
    <mergeCell ref="B520:C520"/>
    <mergeCell ref="B557:K558"/>
    <mergeCell ref="H515:I515"/>
    <mergeCell ref="B1273:K1274"/>
    <mergeCell ref="A1277:L1277"/>
    <mergeCell ref="B1219:C1219"/>
    <mergeCell ref="I1221:J1221"/>
    <mergeCell ref="I1222:J1222"/>
    <mergeCell ref="I1223:J1223"/>
    <mergeCell ref="B1225:K1226"/>
    <mergeCell ref="I428:J428"/>
    <mergeCell ref="I429:J429"/>
    <mergeCell ref="B431:K432"/>
    <mergeCell ref="I1206:J1206"/>
    <mergeCell ref="I1207:J1207"/>
    <mergeCell ref="B1209:K1210"/>
    <mergeCell ref="A1213:L1213"/>
    <mergeCell ref="I1254:J1254"/>
    <mergeCell ref="I1255:J1255"/>
    <mergeCell ref="B1257:K1258"/>
    <mergeCell ref="A1245:L1245"/>
    <mergeCell ref="A577:L577"/>
    <mergeCell ref="C594:F594"/>
    <mergeCell ref="H594:I594"/>
    <mergeCell ref="A593:L593"/>
    <mergeCell ref="F597:G597"/>
    <mergeCell ref="I597:K597"/>
    <mergeCell ref="A1180:L1180"/>
    <mergeCell ref="I507:J507"/>
    <mergeCell ref="I508:J508"/>
    <mergeCell ref="C1071:F1071"/>
    <mergeCell ref="H1071:I1071"/>
    <mergeCell ref="I920:J920"/>
    <mergeCell ref="I921:J921"/>
    <mergeCell ref="C530:F530"/>
    <mergeCell ref="H530:I530"/>
    <mergeCell ref="F533:G533"/>
    <mergeCell ref="I533:K533"/>
    <mergeCell ref="B535:C535"/>
    <mergeCell ref="I524:J524"/>
    <mergeCell ref="C515:F515"/>
    <mergeCell ref="I1078:J1078"/>
    <mergeCell ref="B599:C599"/>
    <mergeCell ref="I617:J617"/>
    <mergeCell ref="I618:J618"/>
    <mergeCell ref="I667:J667"/>
    <mergeCell ref="B669:K670"/>
    <mergeCell ref="A689:L689"/>
    <mergeCell ref="B717:K718"/>
    <mergeCell ref="C706:F706"/>
    <mergeCell ref="H706:I706"/>
    <mergeCell ref="I980:K980"/>
    <mergeCell ref="B982:C982"/>
    <mergeCell ref="I732:J732"/>
    <mergeCell ref="F980:G980"/>
    <mergeCell ref="B701:K702"/>
    <mergeCell ref="I796:J796"/>
    <mergeCell ref="C787:F787"/>
    <mergeCell ref="H787:I787"/>
    <mergeCell ref="O451:R451"/>
    <mergeCell ref="T451:Y451"/>
    <mergeCell ref="C452:F452"/>
    <mergeCell ref="T1213:Y1213"/>
    <mergeCell ref="C1214:F1214"/>
    <mergeCell ref="H1214:I1214"/>
    <mergeCell ref="F1217:G1217"/>
    <mergeCell ref="I1217:K1217"/>
    <mergeCell ref="A1197:L1197"/>
    <mergeCell ref="O1197:R1197"/>
    <mergeCell ref="T1197:Y1197"/>
    <mergeCell ref="C1198:F1198"/>
    <mergeCell ref="H1198:I1198"/>
    <mergeCell ref="F1201:G1201"/>
    <mergeCell ref="I1201:K1201"/>
    <mergeCell ref="B1203:C1203"/>
    <mergeCell ref="I1205:J1205"/>
    <mergeCell ref="B1186:C1186"/>
    <mergeCell ref="I1188:J1188"/>
    <mergeCell ref="I1189:J1189"/>
    <mergeCell ref="I1190:J1190"/>
    <mergeCell ref="B1192:K1193"/>
    <mergeCell ref="O1180:R1180"/>
    <mergeCell ref="O1213:R1213"/>
    <mergeCell ref="I1128:J1128"/>
    <mergeCell ref="I1129:J1129"/>
    <mergeCell ref="I470:K470"/>
    <mergeCell ref="I459:J459"/>
    <mergeCell ref="I460:J460"/>
    <mergeCell ref="I461:J461"/>
    <mergeCell ref="B463:K464"/>
    <mergeCell ref="B478:K479"/>
    <mergeCell ref="A419:L419"/>
    <mergeCell ref="O419:R419"/>
    <mergeCell ref="T419:Y419"/>
    <mergeCell ref="C420:F420"/>
    <mergeCell ref="H420:I420"/>
    <mergeCell ref="F423:G423"/>
    <mergeCell ref="I423:K423"/>
    <mergeCell ref="B425:C425"/>
    <mergeCell ref="I427:J427"/>
    <mergeCell ref="I1080:J1080"/>
    <mergeCell ref="I1062:J1062"/>
    <mergeCell ref="I1063:J1063"/>
    <mergeCell ref="I1064:J1064"/>
    <mergeCell ref="C1055:F1055"/>
    <mergeCell ref="H1055:I1055"/>
    <mergeCell ref="F1058:G1058"/>
    <mergeCell ref="I1058:K1058"/>
    <mergeCell ref="I506:J506"/>
    <mergeCell ref="F455:G455"/>
    <mergeCell ref="B472:C472"/>
    <mergeCell ref="A466:L466"/>
    <mergeCell ref="B541:K542"/>
    <mergeCell ref="F565:G565"/>
    <mergeCell ref="I565:K565"/>
    <mergeCell ref="A545:L545"/>
    <mergeCell ref="O545:R545"/>
    <mergeCell ref="T545:Y545"/>
    <mergeCell ref="I537:J537"/>
    <mergeCell ref="I538:J538"/>
    <mergeCell ref="I539:J539"/>
    <mergeCell ref="F518:G518"/>
    <mergeCell ref="I518:K518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A164:L164"/>
    <mergeCell ref="O164:R164"/>
    <mergeCell ref="T164:Y164"/>
    <mergeCell ref="B170:C170"/>
    <mergeCell ref="B114:K115"/>
    <mergeCell ref="I64:J64"/>
    <mergeCell ref="I222:J222"/>
    <mergeCell ref="B224:K225"/>
    <mergeCell ref="B108:C108"/>
    <mergeCell ref="I110:J110"/>
    <mergeCell ref="I111:J111"/>
    <mergeCell ref="I112:J112"/>
    <mergeCell ref="A102:L102"/>
    <mergeCell ref="I205:J205"/>
    <mergeCell ref="I206:J206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157:J157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T119:Y119"/>
    <mergeCell ref="C120:F120"/>
    <mergeCell ref="H120:I120"/>
    <mergeCell ref="B186:C186"/>
    <mergeCell ref="A180:L180"/>
    <mergeCell ref="O180:R180"/>
    <mergeCell ref="T180:Y180"/>
    <mergeCell ref="C181:F181"/>
    <mergeCell ref="H181:I181"/>
    <mergeCell ref="I188:J188"/>
    <mergeCell ref="I189:J189"/>
    <mergeCell ref="I190:J190"/>
    <mergeCell ref="F184:G184"/>
    <mergeCell ref="I184:K184"/>
    <mergeCell ref="I204:J204"/>
    <mergeCell ref="I236:J236"/>
    <mergeCell ref="I237:J237"/>
    <mergeCell ref="I238:J238"/>
    <mergeCell ref="A212:L212"/>
    <mergeCell ref="O212:R212"/>
    <mergeCell ref="B208:K209"/>
    <mergeCell ref="T212:Y212"/>
    <mergeCell ref="C213:F213"/>
    <mergeCell ref="H213:I213"/>
    <mergeCell ref="F216:G216"/>
    <mergeCell ref="I216:K216"/>
    <mergeCell ref="B218:C218"/>
    <mergeCell ref="I220:J220"/>
    <mergeCell ref="I221:J221"/>
    <mergeCell ref="A228:L228"/>
    <mergeCell ref="O228:R228"/>
    <mergeCell ref="T228:Y228"/>
    <mergeCell ref="C229:F229"/>
    <mergeCell ref="H229:I229"/>
    <mergeCell ref="F232:G232"/>
    <mergeCell ref="A196:L196"/>
    <mergeCell ref="O196:R196"/>
    <mergeCell ref="T196:Y196"/>
    <mergeCell ref="C197:F197"/>
    <mergeCell ref="H197:I197"/>
    <mergeCell ref="F200:G200"/>
    <mergeCell ref="I200:K200"/>
    <mergeCell ref="B202:C202"/>
    <mergeCell ref="O466:R466"/>
    <mergeCell ref="T466:Y466"/>
    <mergeCell ref="O244:R244"/>
    <mergeCell ref="T244:Y244"/>
    <mergeCell ref="I153:K153"/>
    <mergeCell ref="I252:J252"/>
    <mergeCell ref="I253:J253"/>
    <mergeCell ref="I254:J254"/>
    <mergeCell ref="O149:R149"/>
    <mergeCell ref="T149:Y149"/>
    <mergeCell ref="O275:R275"/>
    <mergeCell ref="B287:K288"/>
    <mergeCell ref="T275:Y275"/>
    <mergeCell ref="A259:L259"/>
    <mergeCell ref="I159:J159"/>
    <mergeCell ref="C150:F150"/>
    <mergeCell ref="H150:I150"/>
    <mergeCell ref="F153:G153"/>
    <mergeCell ref="B155:C155"/>
    <mergeCell ref="A149:L149"/>
    <mergeCell ref="I232:K232"/>
    <mergeCell ref="B234:C234"/>
    <mergeCell ref="I158:J158"/>
    <mergeCell ref="A339:L339"/>
    <mergeCell ref="O498:R498"/>
    <mergeCell ref="T498:Y498"/>
    <mergeCell ref="O529:R529"/>
    <mergeCell ref="T529:Y529"/>
    <mergeCell ref="B526:K527"/>
    <mergeCell ref="I522:J522"/>
    <mergeCell ref="I523:J523"/>
    <mergeCell ref="A514:L514"/>
    <mergeCell ref="O514:R514"/>
    <mergeCell ref="A498:L498"/>
    <mergeCell ref="A529:L529"/>
    <mergeCell ref="I553:J553"/>
    <mergeCell ref="I554:J554"/>
    <mergeCell ref="O561:R561"/>
    <mergeCell ref="T561:Y561"/>
    <mergeCell ref="C562:F562"/>
    <mergeCell ref="H562:I562"/>
    <mergeCell ref="C499:F499"/>
    <mergeCell ref="F502:G502"/>
    <mergeCell ref="I502:K502"/>
    <mergeCell ref="B504:C504"/>
    <mergeCell ref="T514:Y514"/>
    <mergeCell ref="O577:R577"/>
    <mergeCell ref="T577:Y577"/>
    <mergeCell ref="I569:J569"/>
    <mergeCell ref="I570:J570"/>
    <mergeCell ref="I571:J571"/>
    <mergeCell ref="B573:K574"/>
    <mergeCell ref="B589:K590"/>
    <mergeCell ref="I555:J555"/>
    <mergeCell ref="C546:F546"/>
    <mergeCell ref="H546:I546"/>
    <mergeCell ref="F549:G549"/>
    <mergeCell ref="I549:K549"/>
    <mergeCell ref="B551:C551"/>
    <mergeCell ref="C578:F578"/>
    <mergeCell ref="H578:I578"/>
    <mergeCell ref="F581:G581"/>
    <mergeCell ref="I581:K581"/>
    <mergeCell ref="B583:C583"/>
    <mergeCell ref="I585:J585"/>
    <mergeCell ref="I586:J586"/>
    <mergeCell ref="B567:C567"/>
    <mergeCell ref="A561:L561"/>
    <mergeCell ref="O689:R689"/>
    <mergeCell ref="T689:Y689"/>
    <mergeCell ref="T625:Y625"/>
    <mergeCell ref="T657:Y657"/>
    <mergeCell ref="O593:R593"/>
    <mergeCell ref="T593:Y593"/>
    <mergeCell ref="A609:L609"/>
    <mergeCell ref="O609:R609"/>
    <mergeCell ref="T609:Y609"/>
    <mergeCell ref="I601:J601"/>
    <mergeCell ref="I602:J602"/>
    <mergeCell ref="I603:J603"/>
    <mergeCell ref="C610:F610"/>
    <mergeCell ref="H610:I610"/>
    <mergeCell ref="B647:C647"/>
    <mergeCell ref="B605:K606"/>
    <mergeCell ref="B621:K622"/>
    <mergeCell ref="I649:J649"/>
    <mergeCell ref="I650:J650"/>
    <mergeCell ref="I651:J651"/>
    <mergeCell ref="F661:G661"/>
    <mergeCell ref="A657:L657"/>
    <mergeCell ref="C658:F658"/>
    <mergeCell ref="I665:J665"/>
    <mergeCell ref="I666:J666"/>
    <mergeCell ref="O259:R259"/>
    <mergeCell ref="T259:Y259"/>
    <mergeCell ref="C690:F690"/>
    <mergeCell ref="H690:I690"/>
    <mergeCell ref="A673:L673"/>
    <mergeCell ref="O673:R673"/>
    <mergeCell ref="T673:Y673"/>
    <mergeCell ref="B271:K272"/>
    <mergeCell ref="F263:G263"/>
    <mergeCell ref="I263:K263"/>
    <mergeCell ref="B265:C265"/>
    <mergeCell ref="I267:J267"/>
    <mergeCell ref="H658:I658"/>
    <mergeCell ref="O625:R625"/>
    <mergeCell ref="O657:R657"/>
    <mergeCell ref="A641:L641"/>
    <mergeCell ref="O641:R641"/>
    <mergeCell ref="T641:Y641"/>
    <mergeCell ref="I633:J633"/>
    <mergeCell ref="B637:K638"/>
    <mergeCell ref="B653:K654"/>
    <mergeCell ref="C642:F642"/>
    <mergeCell ref="I492:J492"/>
    <mergeCell ref="I455:K455"/>
    <mergeCell ref="B457:C457"/>
    <mergeCell ref="H452:I452"/>
    <mergeCell ref="F327:G327"/>
    <mergeCell ref="I327:K327"/>
    <mergeCell ref="B329:C329"/>
    <mergeCell ref="A323:L323"/>
    <mergeCell ref="O323:R323"/>
    <mergeCell ref="T323:Y323"/>
    <mergeCell ref="I365:J365"/>
    <mergeCell ref="B367:K368"/>
    <mergeCell ref="A371:L371"/>
    <mergeCell ref="O371:R371"/>
    <mergeCell ref="T371:Y371"/>
    <mergeCell ref="C372:F372"/>
    <mergeCell ref="H372:I372"/>
    <mergeCell ref="F375:G375"/>
    <mergeCell ref="I375:K375"/>
    <mergeCell ref="O339:R339"/>
    <mergeCell ref="T339:Y339"/>
    <mergeCell ref="C340:F340"/>
    <mergeCell ref="H340:I340"/>
    <mergeCell ref="F343:G343"/>
    <mergeCell ref="I343:K343"/>
    <mergeCell ref="B345:C345"/>
    <mergeCell ref="I347:J347"/>
    <mergeCell ref="I348:J348"/>
    <mergeCell ref="I349:J349"/>
    <mergeCell ref="B351:K352"/>
    <mergeCell ref="B335:K336"/>
    <mergeCell ref="B766:K767"/>
    <mergeCell ref="B782:K783"/>
    <mergeCell ref="I762:J762"/>
    <mergeCell ref="I763:J763"/>
    <mergeCell ref="I764:J764"/>
    <mergeCell ref="C755:F755"/>
    <mergeCell ref="H755:I755"/>
    <mergeCell ref="F758:G758"/>
    <mergeCell ref="I758:K758"/>
    <mergeCell ref="B760:C760"/>
    <mergeCell ref="C771:F771"/>
    <mergeCell ref="H771:I771"/>
    <mergeCell ref="F774:G774"/>
    <mergeCell ref="I774:K774"/>
    <mergeCell ref="B776:C776"/>
    <mergeCell ref="A770:L770"/>
    <mergeCell ref="I731:J731"/>
    <mergeCell ref="A722:L722"/>
    <mergeCell ref="I713:J713"/>
    <mergeCell ref="I714:J714"/>
    <mergeCell ref="I715:J715"/>
    <mergeCell ref="B734:K735"/>
    <mergeCell ref="I661:K661"/>
    <mergeCell ref="B663:C663"/>
    <mergeCell ref="B750:K751"/>
    <mergeCell ref="B377:C377"/>
    <mergeCell ref="I379:J379"/>
    <mergeCell ref="I380:J380"/>
    <mergeCell ref="B361:C361"/>
    <mergeCell ref="I363:J363"/>
    <mergeCell ref="I364:J364"/>
    <mergeCell ref="T770:Y770"/>
    <mergeCell ref="A786:L786"/>
    <mergeCell ref="O786:R786"/>
    <mergeCell ref="T786:Y786"/>
    <mergeCell ref="I778:J778"/>
    <mergeCell ref="I779:J779"/>
    <mergeCell ref="I780:J780"/>
    <mergeCell ref="I794:J794"/>
    <mergeCell ref="I795:J795"/>
    <mergeCell ref="O738:R738"/>
    <mergeCell ref="T738:Y738"/>
    <mergeCell ref="O705:R705"/>
    <mergeCell ref="T705:Y705"/>
    <mergeCell ref="O722:R722"/>
    <mergeCell ref="T722:Y722"/>
    <mergeCell ref="I730:J730"/>
    <mergeCell ref="A754:L754"/>
    <mergeCell ref="O754:R754"/>
    <mergeCell ref="T754:Y754"/>
    <mergeCell ref="O770:R770"/>
    <mergeCell ref="I747:J747"/>
    <mergeCell ref="I748:J748"/>
    <mergeCell ref="C739:F739"/>
    <mergeCell ref="H739:I739"/>
    <mergeCell ref="F742:G742"/>
    <mergeCell ref="I742:K742"/>
    <mergeCell ref="B744:C744"/>
    <mergeCell ref="I726:K726"/>
    <mergeCell ref="B728:C728"/>
    <mergeCell ref="C723:F723"/>
    <mergeCell ref="H723:I723"/>
    <mergeCell ref="F726:G726"/>
    <mergeCell ref="F790:G790"/>
    <mergeCell ref="I790:K790"/>
    <mergeCell ref="B792:C792"/>
    <mergeCell ref="C803:F803"/>
    <mergeCell ref="H803:I803"/>
    <mergeCell ref="B798:K799"/>
    <mergeCell ref="F709:G709"/>
    <mergeCell ref="I709:K709"/>
    <mergeCell ref="B711:C711"/>
    <mergeCell ref="A705:L705"/>
    <mergeCell ref="F693:G693"/>
    <mergeCell ref="I693:K693"/>
    <mergeCell ref="B695:C695"/>
    <mergeCell ref="A738:L738"/>
    <mergeCell ref="I746:J746"/>
    <mergeCell ref="I697:J697"/>
    <mergeCell ref="I698:J698"/>
    <mergeCell ref="I699:J699"/>
    <mergeCell ref="A802:L802"/>
    <mergeCell ref="O834:R834"/>
    <mergeCell ref="T834:Y834"/>
    <mergeCell ref="I826:J826"/>
    <mergeCell ref="I827:J827"/>
    <mergeCell ref="I828:J828"/>
    <mergeCell ref="A1132:L1132"/>
    <mergeCell ref="O1132:R1132"/>
    <mergeCell ref="T1132:Y1132"/>
    <mergeCell ref="I810:J810"/>
    <mergeCell ref="I811:J811"/>
    <mergeCell ref="I812:J812"/>
    <mergeCell ref="B814:K815"/>
    <mergeCell ref="O850:R850"/>
    <mergeCell ref="T850:Y850"/>
    <mergeCell ref="O866:R866"/>
    <mergeCell ref="T866:Y866"/>
    <mergeCell ref="H867:I867"/>
    <mergeCell ref="F870:G870"/>
    <mergeCell ref="I870:K870"/>
    <mergeCell ref="B872:C872"/>
    <mergeCell ref="C882:F882"/>
    <mergeCell ref="H882:I882"/>
    <mergeCell ref="B878:K879"/>
    <mergeCell ref="O1101:R1101"/>
    <mergeCell ref="T1101:Y1101"/>
    <mergeCell ref="A1101:L1101"/>
    <mergeCell ref="O912:R912"/>
    <mergeCell ref="T912:Y912"/>
    <mergeCell ref="C913:F913"/>
    <mergeCell ref="H913:I913"/>
    <mergeCell ref="F916:G916"/>
    <mergeCell ref="H929:I929"/>
    <mergeCell ref="I964:K964"/>
    <mergeCell ref="O802:R802"/>
    <mergeCell ref="T802:Y802"/>
    <mergeCell ref="F854:G854"/>
    <mergeCell ref="I854:K854"/>
    <mergeCell ref="B856:C856"/>
    <mergeCell ref="A850:L850"/>
    <mergeCell ref="A866:L866"/>
    <mergeCell ref="I858:J858"/>
    <mergeCell ref="I859:J859"/>
    <mergeCell ref="I860:J860"/>
    <mergeCell ref="B862:K863"/>
    <mergeCell ref="I874:J874"/>
    <mergeCell ref="I875:J875"/>
    <mergeCell ref="B830:K831"/>
    <mergeCell ref="C819:F819"/>
    <mergeCell ref="H819:I819"/>
    <mergeCell ref="I843:J843"/>
    <mergeCell ref="I844:J844"/>
    <mergeCell ref="C835:F835"/>
    <mergeCell ref="H835:I835"/>
    <mergeCell ref="F838:G838"/>
    <mergeCell ref="I838:K838"/>
    <mergeCell ref="B840:C840"/>
    <mergeCell ref="I842:J842"/>
    <mergeCell ref="F822:G822"/>
    <mergeCell ref="I822:K822"/>
    <mergeCell ref="B824:C824"/>
    <mergeCell ref="A818:L818"/>
    <mergeCell ref="C867:F867"/>
    <mergeCell ref="O818:R818"/>
    <mergeCell ref="T818:Y818"/>
    <mergeCell ref="I932:K932"/>
    <mergeCell ref="B909:K910"/>
    <mergeCell ref="A912:L912"/>
    <mergeCell ref="I922:J922"/>
    <mergeCell ref="B924:K925"/>
    <mergeCell ref="B934:C934"/>
    <mergeCell ref="F806:G806"/>
    <mergeCell ref="I806:K806"/>
    <mergeCell ref="B808:C808"/>
    <mergeCell ref="I876:J876"/>
    <mergeCell ref="A834:L834"/>
    <mergeCell ref="I916:K916"/>
    <mergeCell ref="B918:C918"/>
    <mergeCell ref="I936:J936"/>
    <mergeCell ref="I937:J937"/>
    <mergeCell ref="I938:J938"/>
    <mergeCell ref="B940:K941"/>
    <mergeCell ref="A897:L897"/>
    <mergeCell ref="I889:J889"/>
    <mergeCell ref="I890:J890"/>
    <mergeCell ref="B1076:C1076"/>
    <mergeCell ref="A1070:L1070"/>
    <mergeCell ref="B1060:C1060"/>
    <mergeCell ref="I1048:J1048"/>
    <mergeCell ref="A1054:L1054"/>
    <mergeCell ref="B846:K847"/>
    <mergeCell ref="T960:Y960"/>
    <mergeCell ref="T1038:Y1038"/>
    <mergeCell ref="F885:G885"/>
    <mergeCell ref="I885:K885"/>
    <mergeCell ref="B887:C887"/>
    <mergeCell ref="A881:L881"/>
    <mergeCell ref="I905:J905"/>
    <mergeCell ref="I906:J906"/>
    <mergeCell ref="I907:J907"/>
    <mergeCell ref="C898:F898"/>
    <mergeCell ref="H898:I898"/>
    <mergeCell ref="F901:G901"/>
    <mergeCell ref="I901:K901"/>
    <mergeCell ref="B903:C903"/>
    <mergeCell ref="C929:F929"/>
    <mergeCell ref="I891:J891"/>
    <mergeCell ref="I986:J986"/>
    <mergeCell ref="B988:K989"/>
    <mergeCell ref="B893:K894"/>
    <mergeCell ref="A976:L976"/>
    <mergeCell ref="I968:J968"/>
    <mergeCell ref="I969:J969"/>
    <mergeCell ref="C977:F977"/>
    <mergeCell ref="H977:I977"/>
    <mergeCell ref="F964:G964"/>
    <mergeCell ref="B966:C966"/>
    <mergeCell ref="I1157:J1157"/>
    <mergeCell ref="I1158:J1158"/>
    <mergeCell ref="I1000:J1000"/>
    <mergeCell ref="I1001:J1001"/>
    <mergeCell ref="I1002:J1002"/>
    <mergeCell ref="I996:K996"/>
    <mergeCell ref="H1149:I1149"/>
    <mergeCell ref="B1004:K1005"/>
    <mergeCell ref="F996:G996"/>
    <mergeCell ref="B1013:C1013"/>
    <mergeCell ref="F311:G311"/>
    <mergeCell ref="I311:K311"/>
    <mergeCell ref="B313:C313"/>
    <mergeCell ref="A307:L307"/>
    <mergeCell ref="F123:G123"/>
    <mergeCell ref="I123:K123"/>
    <mergeCell ref="B125:C125"/>
    <mergeCell ref="I127:J127"/>
    <mergeCell ref="C993:F993"/>
    <mergeCell ref="H993:I993"/>
    <mergeCell ref="A992:L992"/>
    <mergeCell ref="I984:J984"/>
    <mergeCell ref="I985:J985"/>
    <mergeCell ref="I299:J299"/>
    <mergeCell ref="I300:J300"/>
    <mergeCell ref="I301:J301"/>
    <mergeCell ref="C292:F292"/>
    <mergeCell ref="B956:K957"/>
    <mergeCell ref="F932:G932"/>
    <mergeCell ref="B1144:K1145"/>
    <mergeCell ref="I1140:J1140"/>
    <mergeCell ref="I1074:K1074"/>
    <mergeCell ref="A38:L38"/>
    <mergeCell ref="O38:R38"/>
    <mergeCell ref="I1047:J1047"/>
    <mergeCell ref="A1038:L1038"/>
    <mergeCell ref="O1038:R1038"/>
    <mergeCell ref="O134:R134"/>
    <mergeCell ref="B685:K686"/>
    <mergeCell ref="I681:J681"/>
    <mergeCell ref="I682:J682"/>
    <mergeCell ref="I683:J683"/>
    <mergeCell ref="C674:F674"/>
    <mergeCell ref="H674:I674"/>
    <mergeCell ref="F677:G677"/>
    <mergeCell ref="B998:C998"/>
    <mergeCell ref="I952:J952"/>
    <mergeCell ref="I953:J953"/>
    <mergeCell ref="I954:J954"/>
    <mergeCell ref="C945:F945"/>
    <mergeCell ref="H945:I945"/>
    <mergeCell ref="F948:G948"/>
    <mergeCell ref="B176:K177"/>
    <mergeCell ref="I172:J172"/>
    <mergeCell ref="I173:J173"/>
    <mergeCell ref="I174:J174"/>
    <mergeCell ref="C165:F165"/>
    <mergeCell ref="H165:I165"/>
    <mergeCell ref="F168:G168"/>
    <mergeCell ref="I168:K168"/>
    <mergeCell ref="C1039:F1039"/>
    <mergeCell ref="H1039:I1039"/>
    <mergeCell ref="O435:R435"/>
    <mergeCell ref="C851:F851"/>
    <mergeCell ref="T307:Y307"/>
    <mergeCell ref="C308:F308"/>
    <mergeCell ref="H308:I308"/>
    <mergeCell ref="A1007:L1007"/>
    <mergeCell ref="O1007:R1007"/>
    <mergeCell ref="T1007:Y1007"/>
    <mergeCell ref="I315:J315"/>
    <mergeCell ref="I316:J316"/>
    <mergeCell ref="I317:J317"/>
    <mergeCell ref="O1070:R1070"/>
    <mergeCell ref="T1070:Y1070"/>
    <mergeCell ref="O1054:R1054"/>
    <mergeCell ref="T1054:Y1054"/>
    <mergeCell ref="O307:R307"/>
    <mergeCell ref="O1023:R1023"/>
    <mergeCell ref="I619:J619"/>
    <mergeCell ref="C626:F626"/>
    <mergeCell ref="H626:I626"/>
    <mergeCell ref="I587:J587"/>
    <mergeCell ref="O928:R928"/>
    <mergeCell ref="T928:Y928"/>
    <mergeCell ref="O944:R944"/>
    <mergeCell ref="T944:Y944"/>
    <mergeCell ref="O881:R881"/>
    <mergeCell ref="T881:Y881"/>
    <mergeCell ref="O897:R897"/>
    <mergeCell ref="T897:Y897"/>
    <mergeCell ref="B494:K495"/>
    <mergeCell ref="B510:K511"/>
    <mergeCell ref="I490:J490"/>
    <mergeCell ref="I491:J491"/>
    <mergeCell ref="A960:L960"/>
    <mergeCell ref="C1165:F1165"/>
    <mergeCell ref="H1165:I1165"/>
    <mergeCell ref="F1168:G1168"/>
    <mergeCell ref="I1168:K1168"/>
    <mergeCell ref="B1160:K1161"/>
    <mergeCell ref="I1079:J1079"/>
    <mergeCell ref="B1138:C1138"/>
    <mergeCell ref="H1008:I1008"/>
    <mergeCell ref="F1011:G1011"/>
    <mergeCell ref="I1011:K1011"/>
    <mergeCell ref="T134:Y134"/>
    <mergeCell ref="C135:F135"/>
    <mergeCell ref="H135:I135"/>
    <mergeCell ref="F138:G138"/>
    <mergeCell ref="I138:K138"/>
    <mergeCell ref="C1008:F1008"/>
    <mergeCell ref="A435:L435"/>
    <mergeCell ref="A134:L134"/>
    <mergeCell ref="O992:R992"/>
    <mergeCell ref="T992:Y992"/>
    <mergeCell ref="O976:R976"/>
    <mergeCell ref="T976:Y976"/>
    <mergeCell ref="O291:R291"/>
    <mergeCell ref="T291:Y291"/>
    <mergeCell ref="I970:J970"/>
    <mergeCell ref="B972:K973"/>
    <mergeCell ref="I948:K948"/>
    <mergeCell ref="B950:C950"/>
    <mergeCell ref="C961:F961"/>
    <mergeCell ref="H961:I961"/>
    <mergeCell ref="O960:R960"/>
    <mergeCell ref="I1015:J1015"/>
    <mergeCell ref="I1141:J1141"/>
    <mergeCell ref="I1142:J1142"/>
    <mergeCell ref="C1133:F1133"/>
    <mergeCell ref="H1133:I1133"/>
    <mergeCell ref="H642:I642"/>
    <mergeCell ref="F645:G645"/>
    <mergeCell ref="I645:K645"/>
    <mergeCell ref="F629:G629"/>
    <mergeCell ref="I629:K629"/>
    <mergeCell ref="B631:C631"/>
    <mergeCell ref="A625:L625"/>
    <mergeCell ref="F613:G613"/>
    <mergeCell ref="I613:K613"/>
    <mergeCell ref="B615:C615"/>
    <mergeCell ref="I634:J634"/>
    <mergeCell ref="I635:J635"/>
    <mergeCell ref="C1024:F1024"/>
    <mergeCell ref="H1024:I1024"/>
    <mergeCell ref="F1027:G1027"/>
    <mergeCell ref="I1027:K1027"/>
    <mergeCell ref="B1029:C1029"/>
    <mergeCell ref="F1042:G1042"/>
    <mergeCell ref="I1042:K1042"/>
    <mergeCell ref="B1044:C1044"/>
    <mergeCell ref="I1046:J1046"/>
    <mergeCell ref="A1023:L1023"/>
    <mergeCell ref="I1016:J1016"/>
    <mergeCell ref="I1017:J1017"/>
    <mergeCell ref="F1074:G1074"/>
    <mergeCell ref="H851:I851"/>
    <mergeCell ref="A928:L928"/>
    <mergeCell ref="A944:L944"/>
    <mergeCell ref="H245:I245"/>
    <mergeCell ref="F248:G248"/>
    <mergeCell ref="I129:J129"/>
    <mergeCell ref="B131:K132"/>
    <mergeCell ref="F439:G439"/>
    <mergeCell ref="I439:K439"/>
    <mergeCell ref="B441:C441"/>
    <mergeCell ref="I443:J443"/>
    <mergeCell ref="A275:L275"/>
    <mergeCell ref="H292:I292"/>
    <mergeCell ref="F295:G295"/>
    <mergeCell ref="I295:K295"/>
    <mergeCell ref="B297:C297"/>
    <mergeCell ref="I268:J268"/>
    <mergeCell ref="I269:J269"/>
    <mergeCell ref="B303:K304"/>
    <mergeCell ref="C324:F324"/>
    <mergeCell ref="H324:I324"/>
    <mergeCell ref="F407:G407"/>
    <mergeCell ref="I407:K407"/>
    <mergeCell ref="B409:C409"/>
    <mergeCell ref="I411:J411"/>
    <mergeCell ref="I412:J412"/>
    <mergeCell ref="I413:J413"/>
    <mergeCell ref="B192:K193"/>
    <mergeCell ref="A291:L291"/>
    <mergeCell ref="B415:K416"/>
    <mergeCell ref="I395:J395"/>
    <mergeCell ref="I396:J396"/>
    <mergeCell ref="I331:J331"/>
    <mergeCell ref="I332:J332"/>
    <mergeCell ref="I333:J333"/>
    <mergeCell ref="I1172:J1172"/>
    <mergeCell ref="T1023:Y1023"/>
    <mergeCell ref="A1164:L1164"/>
    <mergeCell ref="O1164:R1164"/>
    <mergeCell ref="T1164:Y1164"/>
    <mergeCell ref="I1031:J1031"/>
    <mergeCell ref="I1032:J1032"/>
    <mergeCell ref="I1033:J1033"/>
    <mergeCell ref="B240:K241"/>
    <mergeCell ref="B1113:K1114"/>
    <mergeCell ref="A119:L119"/>
    <mergeCell ref="C1102:F1102"/>
    <mergeCell ref="H1102:I1102"/>
    <mergeCell ref="F1105:G1105"/>
    <mergeCell ref="I1105:K1105"/>
    <mergeCell ref="B1107:C1107"/>
    <mergeCell ref="I1109:J1109"/>
    <mergeCell ref="I1110:J1110"/>
    <mergeCell ref="I1111:J1111"/>
    <mergeCell ref="I677:K677"/>
    <mergeCell ref="B679:C679"/>
    <mergeCell ref="B161:K162"/>
    <mergeCell ref="B319:K320"/>
    <mergeCell ref="B1019:K1020"/>
    <mergeCell ref="B1035:K1036"/>
    <mergeCell ref="B1050:K1051"/>
    <mergeCell ref="B1066:K1067"/>
    <mergeCell ref="B1082:K1083"/>
    <mergeCell ref="F1121:G1121"/>
    <mergeCell ref="I1121:K1121"/>
    <mergeCell ref="I1094:J1094"/>
    <mergeCell ref="O119:R119"/>
    <mergeCell ref="I1173:J1173"/>
    <mergeCell ref="F1136:G1136"/>
    <mergeCell ref="I1136:K1136"/>
    <mergeCell ref="O1148:R1148"/>
    <mergeCell ref="T1148:Y1148"/>
    <mergeCell ref="I1156:J1156"/>
    <mergeCell ref="I1095:J1095"/>
    <mergeCell ref="I1096:J1096"/>
    <mergeCell ref="B1098:K1099"/>
    <mergeCell ref="A355:L355"/>
    <mergeCell ref="O355:R355"/>
    <mergeCell ref="T355:Y355"/>
    <mergeCell ref="C356:F356"/>
    <mergeCell ref="H356:I356"/>
    <mergeCell ref="F359:G359"/>
    <mergeCell ref="I359:K359"/>
    <mergeCell ref="B1176:K1177"/>
    <mergeCell ref="B447:K448"/>
    <mergeCell ref="I1126:J1126"/>
    <mergeCell ref="I1127:J1127"/>
    <mergeCell ref="A1117:L1117"/>
    <mergeCell ref="O1117:R1117"/>
    <mergeCell ref="T1117:Y1117"/>
    <mergeCell ref="C1118:F1118"/>
    <mergeCell ref="H1118:I1118"/>
    <mergeCell ref="I1174:J1174"/>
    <mergeCell ref="F1152:G1152"/>
    <mergeCell ref="I1152:K1152"/>
    <mergeCell ref="B1154:C1154"/>
    <mergeCell ref="A1148:L1148"/>
    <mergeCell ref="C1149:F1149"/>
    <mergeCell ref="B1170:C1170"/>
    <mergeCell ref="B1123:C1123"/>
    <mergeCell ref="I1125:J1125"/>
    <mergeCell ref="I248:K248"/>
    <mergeCell ref="B250:C250"/>
    <mergeCell ref="I128:J128"/>
    <mergeCell ref="I444:J444"/>
    <mergeCell ref="I445:J445"/>
    <mergeCell ref="B140:C140"/>
    <mergeCell ref="I142:J142"/>
    <mergeCell ref="I143:J143"/>
    <mergeCell ref="I144:J144"/>
    <mergeCell ref="B146:K147"/>
    <mergeCell ref="I283:J283"/>
    <mergeCell ref="I284:J284"/>
    <mergeCell ref="I285:J285"/>
    <mergeCell ref="C276:F276"/>
    <mergeCell ref="H276:I276"/>
    <mergeCell ref="A1086:L1086"/>
    <mergeCell ref="H483:I483"/>
    <mergeCell ref="B488:C488"/>
    <mergeCell ref="I474:J474"/>
    <mergeCell ref="I475:J475"/>
    <mergeCell ref="I476:J476"/>
    <mergeCell ref="A482:L482"/>
    <mergeCell ref="B256:K257"/>
    <mergeCell ref="A244:L244"/>
    <mergeCell ref="C260:F260"/>
    <mergeCell ref="H260:I260"/>
    <mergeCell ref="F279:G279"/>
    <mergeCell ref="I279:K279"/>
    <mergeCell ref="B281:C281"/>
    <mergeCell ref="C245:F245"/>
    <mergeCell ref="O1086:R1086"/>
    <mergeCell ref="T1086:Y1086"/>
    <mergeCell ref="C1087:F1087"/>
    <mergeCell ref="H1087:I1087"/>
    <mergeCell ref="F1090:G1090"/>
    <mergeCell ref="I1090:K1090"/>
    <mergeCell ref="B1092:C1092"/>
    <mergeCell ref="T435:Y435"/>
    <mergeCell ref="C436:F436"/>
    <mergeCell ref="H436:I436"/>
    <mergeCell ref="I397:J397"/>
    <mergeCell ref="B399:K400"/>
    <mergeCell ref="A403:L403"/>
    <mergeCell ref="I381:J381"/>
    <mergeCell ref="O403:R403"/>
    <mergeCell ref="T403:Y403"/>
    <mergeCell ref="C404:F404"/>
    <mergeCell ref="H404:I404"/>
    <mergeCell ref="B383:K384"/>
    <mergeCell ref="A387:L387"/>
    <mergeCell ref="O387:R387"/>
    <mergeCell ref="T387:Y387"/>
    <mergeCell ref="C388:F388"/>
    <mergeCell ref="H388:I388"/>
    <mergeCell ref="F391:G391"/>
    <mergeCell ref="I391:K391"/>
    <mergeCell ref="B393:C393"/>
    <mergeCell ref="H499:I499"/>
    <mergeCell ref="A451:L451"/>
    <mergeCell ref="C467:F467"/>
    <mergeCell ref="H467:I467"/>
    <mergeCell ref="C483:F483"/>
    <mergeCell ref="O482:R482"/>
    <mergeCell ref="T482:Y482"/>
    <mergeCell ref="F486:G486"/>
    <mergeCell ref="I486:K486"/>
    <mergeCell ref="F470:G470"/>
    <mergeCell ref="A1293:L1293"/>
    <mergeCell ref="O1293:R1293"/>
    <mergeCell ref="T1293:Y1293"/>
    <mergeCell ref="C1294:F1294"/>
    <mergeCell ref="H1294:I1294"/>
    <mergeCell ref="F1297:G1297"/>
    <mergeCell ref="I1297:K1297"/>
    <mergeCell ref="B1299:C1299"/>
    <mergeCell ref="I1301:J1301"/>
    <mergeCell ref="I1238:J1238"/>
    <mergeCell ref="I1239:J1239"/>
    <mergeCell ref="B1241:K1242"/>
    <mergeCell ref="A1229:L1229"/>
    <mergeCell ref="O1229:R1229"/>
    <mergeCell ref="T1229:Y1229"/>
    <mergeCell ref="C1230:F1230"/>
    <mergeCell ref="H1230:I1230"/>
    <mergeCell ref="F1233:G1233"/>
    <mergeCell ref="I1233:K1233"/>
    <mergeCell ref="B1235:C1235"/>
    <mergeCell ref="I1237:J1237"/>
    <mergeCell ref="O1277:R1277"/>
    <mergeCell ref="T1277:Y1277"/>
    <mergeCell ref="C1278:F1278"/>
    <mergeCell ref="H1278:I1278"/>
    <mergeCell ref="F1281:G1281"/>
    <mergeCell ref="I1281:K1281"/>
    <mergeCell ref="A1261:L1261"/>
    <mergeCell ref="T1261:Y1261"/>
    <mergeCell ref="O1245:R1245"/>
    <mergeCell ref="T1245:Y1245"/>
    <mergeCell ref="C1246:F1246"/>
    <mergeCell ref="B1315:C1315"/>
    <mergeCell ref="I1317:J1317"/>
    <mergeCell ref="I1318:J1318"/>
    <mergeCell ref="I1319:J1319"/>
    <mergeCell ref="B1321:K1322"/>
    <mergeCell ref="A1325:L1325"/>
    <mergeCell ref="O1325:R1325"/>
    <mergeCell ref="T1325:Y1325"/>
    <mergeCell ref="C1326:F1326"/>
    <mergeCell ref="H1326:I1326"/>
    <mergeCell ref="I1302:J1302"/>
    <mergeCell ref="I1303:J1303"/>
    <mergeCell ref="B1305:K1306"/>
    <mergeCell ref="A1309:L1309"/>
    <mergeCell ref="O1309:R1309"/>
    <mergeCell ref="T1309:Y1309"/>
    <mergeCell ref="C1310:F1310"/>
    <mergeCell ref="H1310:I1310"/>
    <mergeCell ref="F1313:G1313"/>
    <mergeCell ref="I1313:K1313"/>
    <mergeCell ref="H1246:I1246"/>
    <mergeCell ref="F1249:G1249"/>
    <mergeCell ref="I1249:K1249"/>
    <mergeCell ref="B1251:C1251"/>
    <mergeCell ref="I1253:J1253"/>
    <mergeCell ref="O1261:R1261"/>
    <mergeCell ref="C1262:F1262"/>
    <mergeCell ref="H1342:I1342"/>
    <mergeCell ref="F1345:G1345"/>
    <mergeCell ref="I1345:K1345"/>
    <mergeCell ref="B1347:C1347"/>
    <mergeCell ref="I1349:J1349"/>
    <mergeCell ref="I1350:J1350"/>
    <mergeCell ref="I1351:J1351"/>
    <mergeCell ref="F1329:G1329"/>
    <mergeCell ref="I1329:K1329"/>
    <mergeCell ref="B1331:C1331"/>
    <mergeCell ref="I1333:J1333"/>
    <mergeCell ref="I1334:J1334"/>
    <mergeCell ref="I1335:J1335"/>
    <mergeCell ref="B1337:K1338"/>
    <mergeCell ref="A1341:L1341"/>
    <mergeCell ref="O1341:R1341"/>
    <mergeCell ref="I1364:J1364"/>
    <mergeCell ref="I1365:J1365"/>
    <mergeCell ref="I1366:J1366"/>
    <mergeCell ref="B1368:K1369"/>
    <mergeCell ref="A1372:L1372"/>
    <mergeCell ref="O1372:R1372"/>
    <mergeCell ref="T1372:Y1372"/>
    <mergeCell ref="C1373:F1373"/>
    <mergeCell ref="H1373:I1373"/>
    <mergeCell ref="B1353:K1354"/>
    <mergeCell ref="A1356:L1356"/>
    <mergeCell ref="O1356:R1356"/>
    <mergeCell ref="T1356:Y1356"/>
    <mergeCell ref="C1357:F1357"/>
    <mergeCell ref="H1357:I1357"/>
    <mergeCell ref="F1360:G1360"/>
    <mergeCell ref="I1360:K1360"/>
    <mergeCell ref="B1362:C1362"/>
    <mergeCell ref="B1400:K1401"/>
    <mergeCell ref="T1388:Y1388"/>
    <mergeCell ref="C1389:F1389"/>
    <mergeCell ref="H1389:I1389"/>
    <mergeCell ref="F1392:G1392"/>
    <mergeCell ref="I1392:K1392"/>
    <mergeCell ref="B1394:C1394"/>
    <mergeCell ref="I1396:J1396"/>
    <mergeCell ref="I1397:J1397"/>
    <mergeCell ref="I1398:J1398"/>
    <mergeCell ref="F1376:G1376"/>
    <mergeCell ref="I1376:K1376"/>
    <mergeCell ref="B1378:C1378"/>
    <mergeCell ref="I1380:J1380"/>
    <mergeCell ref="I1381:J1381"/>
    <mergeCell ref="I1382:J1382"/>
    <mergeCell ref="B1384:K1385"/>
    <mergeCell ref="A1388:L1388"/>
    <mergeCell ref="O1388:R1388"/>
  </mergeCells>
  <phoneticPr fontId="4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64" manualBreakCount="64">
    <brk id="68" max="25" man="1"/>
    <brk id="84" max="25" man="1"/>
    <brk id="100" max="25" man="1"/>
    <brk id="116" max="25" man="1"/>
    <brk id="179" max="25" man="1"/>
    <brk id="194" max="25" man="1"/>
    <brk id="210" max="25" man="1"/>
    <brk id="117" max="25" man="1"/>
    <brk id="242" max="25" man="1"/>
    <brk id="257" max="25" man="1"/>
    <brk id="289" max="25" man="1"/>
    <brk id="305" max="25" man="1"/>
    <brk id="118" max="25" man="1"/>
    <brk id="321" max="25" man="1"/>
    <brk id="337" max="25" man="1"/>
    <brk id="353" max="25" man="1"/>
    <brk id="385" max="25" man="1"/>
    <brk id="417" max="25" man="1"/>
    <brk id="433" max="25" man="1"/>
    <brk id="449" max="25" man="1"/>
    <brk id="465" max="25" man="1"/>
    <brk id="496" max="25" man="1"/>
    <brk id="512" max="25" man="1"/>
    <brk id="528" max="25" man="1"/>
    <brk id="559" max="25" man="1"/>
    <brk id="575" max="25" man="1"/>
    <brk id="591" max="25" man="1"/>
    <brk id="607" max="25" man="1"/>
    <brk id="623" max="25" man="1"/>
    <brk id="639" max="25" man="1"/>
    <brk id="655" max="25" man="1"/>
    <brk id="671" max="25" man="1"/>
    <brk id="687" max="25" man="1"/>
    <brk id="736" max="25" man="1"/>
    <brk id="752" max="25" man="1"/>
    <brk id="784" max="25" man="1"/>
    <brk id="800" max="25" man="1"/>
    <brk id="816" max="25" man="1"/>
    <brk id="832" max="25" man="1"/>
    <brk id="848" max="25" man="1"/>
    <brk id="880" max="25" man="1"/>
    <brk id="942" max="25" man="1"/>
    <brk id="958" max="25" man="1"/>
    <brk id="974" max="25" man="1"/>
    <brk id="990" max="25" man="1"/>
    <brk id="1021" max="25" man="1"/>
    <brk id="1037" max="25" man="1"/>
    <brk id="1084" max="25" man="1"/>
    <brk id="1100" max="25" man="1"/>
    <brk id="1131" max="25" man="1"/>
    <brk id="1178" max="25" man="1"/>
    <brk id="1194" max="25" man="1"/>
    <brk id="1211" max="25" man="1"/>
    <brk id="1227" max="25" man="1"/>
    <brk id="1243" max="25" man="1"/>
    <brk id="1259" max="25" man="1"/>
    <brk id="1275" max="25" man="1"/>
    <brk id="1291" max="25" man="1"/>
    <brk id="1307" max="25" man="1"/>
    <brk id="1339" max="25" man="1"/>
    <brk id="1386" max="25" man="1"/>
    <brk id="1402" max="25" man="1"/>
    <brk id="1418" max="25" man="1"/>
    <brk id="1434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G7" sqref="G7"/>
    </sheetView>
  </sheetViews>
  <sheetFormatPr defaultRowHeight="13.2" x14ac:dyDescent="0.25"/>
  <cols>
    <col min="1" max="1" width="12.33203125" customWidth="1"/>
    <col min="2" max="2" width="9.109375" bestFit="1" customWidth="1"/>
    <col min="3" max="3" width="9" bestFit="1" customWidth="1"/>
    <col min="4" max="4" width="10.109375" customWidth="1"/>
    <col min="5" max="5" width="13.88671875" customWidth="1"/>
    <col min="6" max="6" width="14.44140625" customWidth="1"/>
    <col min="7" max="7" width="13.44140625" customWidth="1"/>
  </cols>
  <sheetData>
    <row r="1" spans="1:9" ht="25.8" x14ac:dyDescent="0.5">
      <c r="A1" s="372">
        <v>43862</v>
      </c>
      <c r="B1" s="372"/>
      <c r="C1" s="372"/>
      <c r="D1" s="372"/>
      <c r="E1" s="372"/>
      <c r="F1" s="372"/>
      <c r="G1" s="372"/>
    </row>
    <row r="2" spans="1:9" ht="21" x14ac:dyDescent="0.4">
      <c r="A2" s="373" t="s">
        <v>164</v>
      </c>
      <c r="B2" s="373"/>
      <c r="C2" s="373"/>
      <c r="D2" s="373"/>
      <c r="E2" s="373"/>
      <c r="F2" s="373"/>
      <c r="G2" s="373"/>
      <c r="H2" s="265"/>
      <c r="I2" s="265"/>
    </row>
    <row r="3" spans="1:9" ht="14.4" x14ac:dyDescent="0.3">
      <c r="A3" s="244" t="s">
        <v>0</v>
      </c>
      <c r="B3" s="244" t="s">
        <v>1</v>
      </c>
      <c r="C3" s="244" t="s">
        <v>165</v>
      </c>
      <c r="D3" s="244" t="s">
        <v>166</v>
      </c>
      <c r="E3" s="244" t="s">
        <v>167</v>
      </c>
      <c r="F3" s="244" t="s">
        <v>168</v>
      </c>
      <c r="G3" s="244" t="s">
        <v>169</v>
      </c>
    </row>
    <row r="4" spans="1:9" x14ac:dyDescent="0.25">
      <c r="A4" s="203" t="s">
        <v>170</v>
      </c>
      <c r="B4" s="199">
        <v>30000</v>
      </c>
      <c r="C4" s="199">
        <v>21</v>
      </c>
      <c r="D4" s="199">
        <v>1</v>
      </c>
      <c r="E4" s="199">
        <f>B4/31*C4</f>
        <v>20322.580645161292</v>
      </c>
      <c r="F4" s="199">
        <f>B4/30/8*D4</f>
        <v>125</v>
      </c>
      <c r="G4" s="199">
        <f>E4+F4</f>
        <v>20447.580645161292</v>
      </c>
    </row>
    <row r="5" spans="1:9" x14ac:dyDescent="0.25">
      <c r="A5" s="203" t="s">
        <v>171</v>
      </c>
      <c r="B5" s="199">
        <v>800</v>
      </c>
      <c r="C5" s="199">
        <v>14</v>
      </c>
      <c r="D5" s="199">
        <v>1</v>
      </c>
      <c r="E5" s="199">
        <f>B5*C5</f>
        <v>11200</v>
      </c>
      <c r="F5" s="199">
        <f>B5/8*D5</f>
        <v>100</v>
      </c>
      <c r="G5" s="199">
        <f>E5+F5</f>
        <v>11300</v>
      </c>
    </row>
    <row r="6" spans="1:9" x14ac:dyDescent="0.25">
      <c r="A6" s="203" t="s">
        <v>173</v>
      </c>
      <c r="B6" s="199">
        <v>800</v>
      </c>
      <c r="C6" s="199">
        <v>13</v>
      </c>
      <c r="D6" s="199">
        <v>1</v>
      </c>
      <c r="E6" s="199">
        <f t="shared" ref="E6" si="0">B6*C6</f>
        <v>10400</v>
      </c>
      <c r="F6" s="199">
        <f t="shared" ref="F6" si="1">B6/8*D6</f>
        <v>100</v>
      </c>
      <c r="G6" s="199">
        <f t="shared" ref="G6" si="2">E6+F6</f>
        <v>10500</v>
      </c>
    </row>
    <row r="7" spans="1:9" ht="18" x14ac:dyDescent="0.35">
      <c r="A7" s="374" t="s">
        <v>169</v>
      </c>
      <c r="B7" s="374"/>
      <c r="C7" s="374"/>
      <c r="D7" s="374"/>
      <c r="E7" s="374"/>
      <c r="F7" s="374"/>
      <c r="G7" s="245">
        <f>SUM(G4:G6)</f>
        <v>42247.580645161288</v>
      </c>
    </row>
    <row r="8" spans="1:9" ht="18" x14ac:dyDescent="0.35">
      <c r="A8" s="276"/>
      <c r="B8" s="276"/>
      <c r="C8" s="276"/>
      <c r="D8" s="276"/>
      <c r="E8" s="276"/>
      <c r="F8" s="276"/>
      <c r="G8" s="277"/>
    </row>
    <row r="9" spans="1:9" ht="25.8" x14ac:dyDescent="0.5">
      <c r="A9" s="372">
        <v>43831</v>
      </c>
      <c r="B9" s="372"/>
      <c r="C9" s="372"/>
      <c r="D9" s="372"/>
      <c r="E9" s="372"/>
      <c r="F9" s="372"/>
      <c r="G9" s="372"/>
    </row>
    <row r="10" spans="1:9" ht="21" x14ac:dyDescent="0.4">
      <c r="A10" s="373" t="s">
        <v>164</v>
      </c>
      <c r="B10" s="373"/>
      <c r="C10" s="373"/>
      <c r="D10" s="373"/>
      <c r="E10" s="373"/>
      <c r="F10" s="373"/>
      <c r="G10" s="373"/>
      <c r="H10" s="265" t="s">
        <v>187</v>
      </c>
      <c r="I10" s="265">
        <v>5000</v>
      </c>
    </row>
    <row r="11" spans="1:9" ht="14.4" x14ac:dyDescent="0.3">
      <c r="A11" s="244" t="s">
        <v>0</v>
      </c>
      <c r="B11" s="244" t="s">
        <v>1</v>
      </c>
      <c r="C11" s="244" t="s">
        <v>165</v>
      </c>
      <c r="D11" s="244" t="s">
        <v>166</v>
      </c>
      <c r="E11" s="244" t="s">
        <v>167</v>
      </c>
      <c r="F11" s="244" t="s">
        <v>168</v>
      </c>
      <c r="G11" s="244" t="s">
        <v>169</v>
      </c>
    </row>
    <row r="12" spans="1:9" x14ac:dyDescent="0.25">
      <c r="A12" s="203" t="s">
        <v>170</v>
      </c>
      <c r="B12" s="199">
        <v>30000</v>
      </c>
      <c r="C12" s="199">
        <f>31-3</f>
        <v>28</v>
      </c>
      <c r="D12" s="199">
        <v>-6</v>
      </c>
      <c r="E12" s="199">
        <f>B12/31*C12</f>
        <v>27096.774193548386</v>
      </c>
      <c r="F12" s="199">
        <f>B12/30/8*D12</f>
        <v>-750</v>
      </c>
      <c r="G12" s="199">
        <f>E12+F12</f>
        <v>26346.774193548386</v>
      </c>
    </row>
    <row r="13" spans="1:9" x14ac:dyDescent="0.25">
      <c r="A13" s="203" t="s">
        <v>171</v>
      </c>
      <c r="B13" s="199">
        <v>800</v>
      </c>
      <c r="C13" s="199">
        <v>23</v>
      </c>
      <c r="D13" s="199">
        <v>-22</v>
      </c>
      <c r="E13" s="199">
        <f>B13*C13</f>
        <v>18400</v>
      </c>
      <c r="F13" s="199">
        <f>B13/8*D13</f>
        <v>-2200</v>
      </c>
      <c r="G13" s="199">
        <f>E13+F13</f>
        <v>16200</v>
      </c>
      <c r="H13">
        <v>2</v>
      </c>
    </row>
    <row r="14" spans="1:9" x14ac:dyDescent="0.25">
      <c r="A14" s="203" t="s">
        <v>173</v>
      </c>
      <c r="B14" s="199">
        <v>800</v>
      </c>
      <c r="C14" s="199">
        <v>24</v>
      </c>
      <c r="D14" s="199">
        <v>-11</v>
      </c>
      <c r="E14" s="199">
        <f t="shared" ref="E14" si="3">B14*C14</f>
        <v>19200</v>
      </c>
      <c r="F14" s="199">
        <f t="shared" ref="F14" si="4">B14/8*D14</f>
        <v>-1100</v>
      </c>
      <c r="G14" s="199">
        <f t="shared" ref="G14" si="5">E14+F14</f>
        <v>18100</v>
      </c>
    </row>
    <row r="15" spans="1:9" ht="18" x14ac:dyDescent="0.35">
      <c r="A15" s="374" t="s">
        <v>169</v>
      </c>
      <c r="B15" s="374"/>
      <c r="C15" s="374"/>
      <c r="D15" s="374"/>
      <c r="E15" s="374"/>
      <c r="F15" s="374"/>
      <c r="G15" s="245">
        <f>SUM(G12:G14)</f>
        <v>60646.774193548386</v>
      </c>
    </row>
    <row r="16" spans="1:9" ht="18" x14ac:dyDescent="0.35">
      <c r="A16" s="374" t="s">
        <v>188</v>
      </c>
      <c r="B16" s="374"/>
      <c r="C16" s="374"/>
      <c r="D16" s="374"/>
      <c r="E16" s="374"/>
      <c r="F16" s="374"/>
      <c r="G16" s="245">
        <v>5000</v>
      </c>
    </row>
    <row r="17" spans="1:10" ht="18" x14ac:dyDescent="0.35">
      <c r="A17" s="374" t="s">
        <v>169</v>
      </c>
      <c r="B17" s="374"/>
      <c r="C17" s="374"/>
      <c r="D17" s="374"/>
      <c r="E17" s="374"/>
      <c r="F17" s="374"/>
      <c r="G17" s="245">
        <f>G15-G16</f>
        <v>55646.774193548386</v>
      </c>
    </row>
    <row r="18" spans="1:10" ht="18" x14ac:dyDescent="0.35">
      <c r="A18" s="374"/>
      <c r="B18" s="374"/>
      <c r="C18" s="374"/>
      <c r="D18" s="374"/>
      <c r="E18" s="374"/>
      <c r="F18" s="374"/>
      <c r="G18" s="245"/>
      <c r="H18" s="25"/>
      <c r="J18" s="264"/>
    </row>
    <row r="19" spans="1:10" ht="25.8" x14ac:dyDescent="0.5">
      <c r="A19" s="372" t="s">
        <v>184</v>
      </c>
      <c r="B19" s="372"/>
      <c r="C19" s="372"/>
      <c r="D19" s="372"/>
      <c r="E19" s="372"/>
      <c r="F19" s="372"/>
      <c r="G19" s="372"/>
    </row>
    <row r="20" spans="1:10" ht="21" x14ac:dyDescent="0.4">
      <c r="A20" s="373" t="s">
        <v>164</v>
      </c>
      <c r="B20" s="373"/>
      <c r="C20" s="373"/>
      <c r="D20" s="373"/>
      <c r="E20" s="373"/>
      <c r="F20" s="373"/>
      <c r="G20" s="373"/>
    </row>
    <row r="21" spans="1:10" ht="14.4" x14ac:dyDescent="0.3">
      <c r="A21" s="244" t="s">
        <v>0</v>
      </c>
      <c r="B21" s="244" t="s">
        <v>1</v>
      </c>
      <c r="C21" s="244" t="s">
        <v>165</v>
      </c>
      <c r="D21" s="244" t="s">
        <v>166</v>
      </c>
      <c r="E21" s="244" t="s">
        <v>167</v>
      </c>
      <c r="F21" s="244" t="s">
        <v>168</v>
      </c>
      <c r="G21" s="244" t="s">
        <v>169</v>
      </c>
    </row>
    <row r="22" spans="1:10" x14ac:dyDescent="0.25">
      <c r="A22" s="203" t="s">
        <v>170</v>
      </c>
      <c r="B22" s="199">
        <v>30000</v>
      </c>
      <c r="C22" s="199">
        <v>27</v>
      </c>
      <c r="D22" s="199">
        <v>-14</v>
      </c>
      <c r="E22" s="199">
        <f>B22/31*C22</f>
        <v>26129.032258064515</v>
      </c>
      <c r="F22" s="199">
        <f>B22/30/8*D22</f>
        <v>-1750</v>
      </c>
      <c r="G22" s="199">
        <f>E22+F22</f>
        <v>24379.032258064515</v>
      </c>
    </row>
    <row r="23" spans="1:10" x14ac:dyDescent="0.25">
      <c r="A23" s="203" t="s">
        <v>171</v>
      </c>
      <c r="B23" s="199">
        <v>800</v>
      </c>
      <c r="C23" s="199">
        <v>19</v>
      </c>
      <c r="D23" s="199">
        <v>-25</v>
      </c>
      <c r="E23" s="199">
        <f>B23*C23</f>
        <v>15200</v>
      </c>
      <c r="F23" s="199">
        <f>B23/8*D23</f>
        <v>-2500</v>
      </c>
      <c r="G23" s="199">
        <f>E23+F23</f>
        <v>12700</v>
      </c>
      <c r="H23">
        <v>2</v>
      </c>
    </row>
    <row r="24" spans="1:10" x14ac:dyDescent="0.25">
      <c r="A24" s="203" t="s">
        <v>173</v>
      </c>
      <c r="B24" s="199">
        <v>800</v>
      </c>
      <c r="C24" s="199">
        <v>21</v>
      </c>
      <c r="D24" s="199">
        <v>-15.5</v>
      </c>
      <c r="E24" s="199">
        <f t="shared" ref="E24" si="6">B24*C24</f>
        <v>16800</v>
      </c>
      <c r="F24" s="199">
        <f t="shared" ref="F24" si="7">B24/8*D24</f>
        <v>-1550</v>
      </c>
      <c r="G24" s="199">
        <f t="shared" ref="G24" si="8">E24+F24</f>
        <v>15250</v>
      </c>
    </row>
    <row r="25" spans="1:10" ht="18" x14ac:dyDescent="0.35">
      <c r="A25" s="374" t="s">
        <v>169</v>
      </c>
      <c r="B25" s="374"/>
      <c r="C25" s="374"/>
      <c r="D25" s="374"/>
      <c r="E25" s="374"/>
      <c r="F25" s="374"/>
      <c r="G25" s="245">
        <f>SUM(G22:G24)</f>
        <v>52329.032258064515</v>
      </c>
    </row>
    <row r="26" spans="1:10" ht="18" x14ac:dyDescent="0.35">
      <c r="A26" s="374" t="s">
        <v>175</v>
      </c>
      <c r="B26" s="374"/>
      <c r="C26" s="374"/>
      <c r="D26" s="374"/>
      <c r="E26" s="374"/>
      <c r="F26" s="374"/>
      <c r="G26" s="245"/>
      <c r="I26" s="11" t="e">
        <f>F22+F23+#REF!+F24+#REF!</f>
        <v>#REF!</v>
      </c>
      <c r="J26">
        <v>3605</v>
      </c>
    </row>
    <row r="27" spans="1:10" ht="18" x14ac:dyDescent="0.35">
      <c r="A27" s="374" t="s">
        <v>169</v>
      </c>
      <c r="B27" s="374"/>
      <c r="C27" s="374"/>
      <c r="D27" s="374"/>
      <c r="E27" s="374"/>
      <c r="F27" s="374"/>
      <c r="G27" s="245">
        <f>G25+G26</f>
        <v>52329.032258064515</v>
      </c>
      <c r="H27" s="25" t="s">
        <v>186</v>
      </c>
      <c r="J27" s="264">
        <v>43844</v>
      </c>
    </row>
    <row r="28" spans="1:10" ht="25.8" x14ac:dyDescent="0.5">
      <c r="A28" s="372" t="s">
        <v>180</v>
      </c>
      <c r="B28" s="372"/>
      <c r="C28" s="372"/>
      <c r="D28" s="372"/>
      <c r="E28" s="372"/>
      <c r="F28" s="372"/>
      <c r="G28" s="372"/>
    </row>
    <row r="29" spans="1:10" ht="21" x14ac:dyDescent="0.4">
      <c r="A29" s="373" t="s">
        <v>164</v>
      </c>
      <c r="B29" s="373"/>
      <c r="C29" s="373"/>
      <c r="D29" s="373"/>
      <c r="E29" s="373"/>
      <c r="F29" s="373"/>
      <c r="G29" s="373"/>
    </row>
    <row r="30" spans="1:10" ht="14.4" x14ac:dyDescent="0.3">
      <c r="A30" s="244" t="s">
        <v>0</v>
      </c>
      <c r="B30" s="244" t="s">
        <v>1</v>
      </c>
      <c r="C30" s="244" t="s">
        <v>165</v>
      </c>
      <c r="D30" s="244" t="s">
        <v>166</v>
      </c>
      <c r="E30" s="244" t="s">
        <v>167</v>
      </c>
      <c r="F30" s="244" t="s">
        <v>168</v>
      </c>
      <c r="G30" s="244" t="s">
        <v>169</v>
      </c>
    </row>
    <row r="31" spans="1:10" x14ac:dyDescent="0.25">
      <c r="A31" s="203" t="s">
        <v>170</v>
      </c>
      <c r="B31" s="199">
        <v>30000</v>
      </c>
      <c r="C31" s="199">
        <v>20</v>
      </c>
      <c r="D31" s="199">
        <v>-5</v>
      </c>
      <c r="E31" s="199">
        <f>B31/31*C31</f>
        <v>19354.83870967742</v>
      </c>
      <c r="F31" s="199">
        <f>B31/30/8*D31</f>
        <v>-625</v>
      </c>
      <c r="G31" s="199">
        <f>E31+F31</f>
        <v>18729.83870967742</v>
      </c>
    </row>
    <row r="32" spans="1:10" x14ac:dyDescent="0.25">
      <c r="A32" s="203" t="s">
        <v>171</v>
      </c>
      <c r="B32" s="199">
        <v>800</v>
      </c>
      <c r="C32" s="199">
        <v>5</v>
      </c>
      <c r="D32" s="199">
        <v>-8</v>
      </c>
      <c r="E32" s="199">
        <f>B32*C32</f>
        <v>4000</v>
      </c>
      <c r="F32" s="199">
        <f>B32/8*D32</f>
        <v>-800</v>
      </c>
      <c r="G32" s="199">
        <f>E32+F32</f>
        <v>3200</v>
      </c>
      <c r="H32">
        <v>2</v>
      </c>
    </row>
    <row r="33" spans="1:10" x14ac:dyDescent="0.25">
      <c r="A33" s="203" t="s">
        <v>172</v>
      </c>
      <c r="B33" s="199">
        <v>800</v>
      </c>
      <c r="C33" s="199">
        <v>5</v>
      </c>
      <c r="D33" s="199">
        <v>-8</v>
      </c>
      <c r="E33" s="199">
        <f t="shared" ref="E33:E35" si="9">B33*C33</f>
        <v>4000</v>
      </c>
      <c r="F33" s="199">
        <f t="shared" ref="F33:F35" si="10">B33/8*D33</f>
        <v>-800</v>
      </c>
      <c r="G33" s="199">
        <f t="shared" ref="G33:G35" si="11">E33+F33</f>
        <v>3200</v>
      </c>
      <c r="H33">
        <v>2</v>
      </c>
    </row>
    <row r="34" spans="1:10" x14ac:dyDescent="0.25">
      <c r="A34" s="203" t="s">
        <v>173</v>
      </c>
      <c r="B34" s="199">
        <v>800</v>
      </c>
      <c r="C34" s="199">
        <v>19</v>
      </c>
      <c r="D34" s="199">
        <v>-7</v>
      </c>
      <c r="E34" s="199">
        <f t="shared" si="9"/>
        <v>15200</v>
      </c>
      <c r="F34" s="199">
        <f t="shared" si="10"/>
        <v>-700</v>
      </c>
      <c r="G34" s="199">
        <f t="shared" si="11"/>
        <v>14500</v>
      </c>
    </row>
    <row r="35" spans="1:10" x14ac:dyDescent="0.25">
      <c r="A35" s="203" t="s">
        <v>174</v>
      </c>
      <c r="B35" s="199">
        <v>800</v>
      </c>
      <c r="C35" s="199">
        <v>19</v>
      </c>
      <c r="D35" s="199">
        <v>-7</v>
      </c>
      <c r="E35" s="199">
        <f t="shared" si="9"/>
        <v>15200</v>
      </c>
      <c r="F35" s="199">
        <f t="shared" si="10"/>
        <v>-700</v>
      </c>
      <c r="G35" s="199">
        <f t="shared" si="11"/>
        <v>14500</v>
      </c>
    </row>
    <row r="36" spans="1:10" ht="18" x14ac:dyDescent="0.35">
      <c r="A36" s="374" t="s">
        <v>169</v>
      </c>
      <c r="B36" s="374"/>
      <c r="C36" s="374"/>
      <c r="D36" s="374"/>
      <c r="E36" s="374"/>
      <c r="F36" s="374"/>
      <c r="G36" s="245">
        <f>SUM(G31:G35)</f>
        <v>54129.838709677424</v>
      </c>
    </row>
    <row r="37" spans="1:10" ht="18" x14ac:dyDescent="0.35">
      <c r="A37" s="374" t="s">
        <v>175</v>
      </c>
      <c r="B37" s="374"/>
      <c r="C37" s="374"/>
      <c r="D37" s="374"/>
      <c r="E37" s="374"/>
      <c r="F37" s="374"/>
      <c r="G37" s="245">
        <f>J37/2</f>
        <v>1802.5</v>
      </c>
      <c r="I37" s="11">
        <f>F31+F32+F33+F34+F35</f>
        <v>-3625</v>
      </c>
      <c r="J37">
        <v>3605</v>
      </c>
    </row>
    <row r="38" spans="1:10" ht="18" x14ac:dyDescent="0.35">
      <c r="A38" s="374" t="s">
        <v>169</v>
      </c>
      <c r="B38" s="374"/>
      <c r="C38" s="374"/>
      <c r="D38" s="374"/>
      <c r="E38" s="374"/>
      <c r="F38" s="374"/>
      <c r="G38" s="245">
        <f>G36+G37</f>
        <v>55932.338709677424</v>
      </c>
      <c r="H38" s="25"/>
    </row>
    <row r="39" spans="1:10" ht="25.8" x14ac:dyDescent="0.5">
      <c r="A39" s="372" t="s">
        <v>58</v>
      </c>
      <c r="B39" s="372"/>
      <c r="C39" s="372"/>
      <c r="D39" s="372"/>
      <c r="E39" s="372"/>
      <c r="F39" s="372"/>
      <c r="G39" s="372"/>
    </row>
    <row r="40" spans="1:10" ht="21" x14ac:dyDescent="0.4">
      <c r="A40" s="373" t="s">
        <v>164</v>
      </c>
      <c r="B40" s="373"/>
      <c r="C40" s="373"/>
      <c r="D40" s="373"/>
      <c r="E40" s="373"/>
      <c r="F40" s="373"/>
      <c r="G40" s="373"/>
    </row>
    <row r="41" spans="1:10" ht="14.4" x14ac:dyDescent="0.3">
      <c r="A41" s="244" t="s">
        <v>0</v>
      </c>
      <c r="B41" s="244" t="s">
        <v>1</v>
      </c>
      <c r="C41" s="244" t="s">
        <v>165</v>
      </c>
      <c r="D41" s="244" t="s">
        <v>166</v>
      </c>
      <c r="E41" s="244" t="s">
        <v>167</v>
      </c>
      <c r="F41" s="244" t="s">
        <v>168</v>
      </c>
      <c r="G41" s="244" t="s">
        <v>169</v>
      </c>
    </row>
    <row r="42" spans="1:10" x14ac:dyDescent="0.25">
      <c r="A42" s="203" t="s">
        <v>170</v>
      </c>
      <c r="B42" s="199">
        <v>30000</v>
      </c>
      <c r="C42" s="199">
        <v>30</v>
      </c>
      <c r="D42" s="199">
        <v>-22</v>
      </c>
      <c r="E42" s="199">
        <f>B42/31*C42</f>
        <v>29032.258064516129</v>
      </c>
      <c r="F42" s="199">
        <f>B42/31/8*D42</f>
        <v>-2661.2903225806454</v>
      </c>
      <c r="G42" s="199">
        <f>E42+F42</f>
        <v>26370.967741935485</v>
      </c>
    </row>
    <row r="43" spans="1:10" x14ac:dyDescent="0.25">
      <c r="A43" s="203" t="s">
        <v>171</v>
      </c>
      <c r="B43" s="199">
        <v>800</v>
      </c>
      <c r="C43" s="199">
        <v>28</v>
      </c>
      <c r="D43" s="199">
        <v>-42</v>
      </c>
      <c r="E43" s="199">
        <f>B43*C43</f>
        <v>22400</v>
      </c>
      <c r="F43" s="199">
        <f>B43/8*D43</f>
        <v>-4200</v>
      </c>
      <c r="G43" s="199">
        <f>E43+F43</f>
        <v>18200</v>
      </c>
      <c r="H43">
        <v>2</v>
      </c>
    </row>
    <row r="44" spans="1:10" x14ac:dyDescent="0.25">
      <c r="A44" s="203" t="s">
        <v>172</v>
      </c>
      <c r="B44" s="199">
        <v>800</v>
      </c>
      <c r="C44" s="199">
        <v>24</v>
      </c>
      <c r="D44" s="199">
        <v>-38.5</v>
      </c>
      <c r="E44" s="199">
        <f t="shared" ref="E44:E46" si="12">B44*C44</f>
        <v>19200</v>
      </c>
      <c r="F44" s="199">
        <f t="shared" ref="F44:F46" si="13">B44/8*D44</f>
        <v>-3850</v>
      </c>
      <c r="G44" s="199">
        <f t="shared" ref="G44:G46" si="14">E44+F44</f>
        <v>15350</v>
      </c>
      <c r="H44">
        <v>2</v>
      </c>
    </row>
    <row r="45" spans="1:10" x14ac:dyDescent="0.25">
      <c r="A45" s="203" t="s">
        <v>173</v>
      </c>
      <c r="B45" s="199">
        <v>800</v>
      </c>
      <c r="C45" s="199">
        <v>20</v>
      </c>
      <c r="D45" s="199">
        <v>-18</v>
      </c>
      <c r="E45" s="199">
        <f t="shared" si="12"/>
        <v>16000</v>
      </c>
      <c r="F45" s="199">
        <f t="shared" si="13"/>
        <v>-1800</v>
      </c>
      <c r="G45" s="199">
        <f t="shared" si="14"/>
        <v>14200</v>
      </c>
    </row>
    <row r="46" spans="1:10" x14ac:dyDescent="0.25">
      <c r="A46" s="203" t="s">
        <v>174</v>
      </c>
      <c r="B46" s="199">
        <v>800</v>
      </c>
      <c r="C46" s="199">
        <v>22</v>
      </c>
      <c r="D46" s="199">
        <v>-19</v>
      </c>
      <c r="E46" s="199">
        <f t="shared" si="12"/>
        <v>17600</v>
      </c>
      <c r="F46" s="199">
        <f t="shared" si="13"/>
        <v>-1900</v>
      </c>
      <c r="G46" s="199">
        <f t="shared" si="14"/>
        <v>15700</v>
      </c>
    </row>
    <row r="47" spans="1:10" ht="18" x14ac:dyDescent="0.35">
      <c r="A47" s="374" t="s">
        <v>169</v>
      </c>
      <c r="B47" s="374"/>
      <c r="C47" s="374"/>
      <c r="D47" s="374"/>
      <c r="E47" s="374"/>
      <c r="F47" s="374"/>
      <c r="G47" s="245">
        <f>SUM(G42:G46)</f>
        <v>89820.967741935485</v>
      </c>
    </row>
    <row r="48" spans="1:10" ht="18" x14ac:dyDescent="0.35">
      <c r="A48" s="374" t="s">
        <v>175</v>
      </c>
      <c r="B48" s="374"/>
      <c r="C48" s="374"/>
      <c r="D48" s="374"/>
      <c r="E48" s="374"/>
      <c r="F48" s="374"/>
      <c r="G48" s="245">
        <f>J48/2</f>
        <v>7205.5</v>
      </c>
      <c r="I48" s="11">
        <f>F42+F43+F44+F45+F46</f>
        <v>-14411.290322580646</v>
      </c>
      <c r="J48">
        <v>14411</v>
      </c>
    </row>
    <row r="49" spans="1:11" ht="18" x14ac:dyDescent="0.35">
      <c r="A49" s="374" t="s">
        <v>169</v>
      </c>
      <c r="B49" s="374"/>
      <c r="C49" s="374"/>
      <c r="D49" s="374"/>
      <c r="E49" s="374"/>
      <c r="F49" s="374"/>
      <c r="G49" s="245">
        <f>G47+G48</f>
        <v>97026.467741935485</v>
      </c>
      <c r="H49" s="25" t="s">
        <v>178</v>
      </c>
    </row>
    <row r="50" spans="1:11" ht="18" x14ac:dyDescent="0.35">
      <c r="A50" s="246"/>
      <c r="B50" s="246"/>
      <c r="C50" s="246"/>
      <c r="D50" s="246"/>
      <c r="E50" s="246"/>
      <c r="F50" s="246"/>
      <c r="G50" s="245"/>
    </row>
    <row r="51" spans="1:11" ht="18" x14ac:dyDescent="0.35">
      <c r="A51" s="246"/>
      <c r="B51" s="246"/>
      <c r="C51" s="246"/>
      <c r="D51" s="246"/>
      <c r="E51" s="246"/>
      <c r="F51" s="246"/>
      <c r="G51" s="245"/>
    </row>
    <row r="52" spans="1:11" ht="18" x14ac:dyDescent="0.35">
      <c r="A52" s="246"/>
      <c r="B52" s="246"/>
      <c r="C52" s="246"/>
      <c r="D52" s="246"/>
      <c r="E52" s="246"/>
      <c r="F52" s="246"/>
      <c r="G52" s="245"/>
    </row>
    <row r="53" spans="1:11" ht="21" x14ac:dyDescent="0.4">
      <c r="A53" s="373" t="s">
        <v>164</v>
      </c>
      <c r="B53" s="373"/>
      <c r="C53" s="373"/>
      <c r="D53" s="373"/>
      <c r="E53" s="373"/>
      <c r="F53" s="373"/>
      <c r="G53" s="373"/>
    </row>
    <row r="54" spans="1:11" ht="14.4" x14ac:dyDescent="0.3">
      <c r="A54" s="244" t="s">
        <v>0</v>
      </c>
      <c r="B54" s="244" t="s">
        <v>1</v>
      </c>
      <c r="C54" s="244" t="s">
        <v>165</v>
      </c>
      <c r="D54" s="244" t="s">
        <v>166</v>
      </c>
      <c r="E54" s="244" t="s">
        <v>167</v>
      </c>
      <c r="F54" s="244" t="s">
        <v>168</v>
      </c>
      <c r="G54" s="244" t="s">
        <v>169</v>
      </c>
    </row>
    <row r="55" spans="1:11" x14ac:dyDescent="0.25">
      <c r="A55" s="203" t="s">
        <v>170</v>
      </c>
      <c r="B55" s="199"/>
      <c r="C55" s="199">
        <v>10</v>
      </c>
      <c r="D55" s="199">
        <v>-7.5</v>
      </c>
      <c r="E55" s="199">
        <f>B55/30*C55</f>
        <v>0</v>
      </c>
      <c r="F55" s="199"/>
      <c r="G55" s="199">
        <f>E55+F55</f>
        <v>0</v>
      </c>
    </row>
    <row r="56" spans="1:11" x14ac:dyDescent="0.25">
      <c r="A56" s="203" t="s">
        <v>171</v>
      </c>
      <c r="B56" s="199">
        <v>800</v>
      </c>
      <c r="C56" s="199">
        <v>16</v>
      </c>
      <c r="D56" s="199">
        <v>-23</v>
      </c>
      <c r="E56" s="199">
        <f>B56*C56</f>
        <v>12800</v>
      </c>
      <c r="F56" s="199">
        <f>B56/8*D56</f>
        <v>-2300</v>
      </c>
      <c r="G56" s="199">
        <f>E56+F56</f>
        <v>10500</v>
      </c>
    </row>
    <row r="57" spans="1:11" x14ac:dyDescent="0.25">
      <c r="A57" s="203" t="s">
        <v>172</v>
      </c>
      <c r="B57" s="199">
        <v>800</v>
      </c>
      <c r="C57" s="199">
        <v>14</v>
      </c>
      <c r="D57" s="199">
        <v>-21</v>
      </c>
      <c r="E57" s="199">
        <f>B57*C57</f>
        <v>11200</v>
      </c>
      <c r="F57" s="199">
        <f>B57/8*D57</f>
        <v>-2100</v>
      </c>
      <c r="G57" s="199">
        <f>E57+F57</f>
        <v>9100</v>
      </c>
    </row>
    <row r="58" spans="1:11" x14ac:dyDescent="0.25">
      <c r="A58" s="203" t="s">
        <v>173</v>
      </c>
      <c r="B58" s="199">
        <v>800</v>
      </c>
      <c r="C58" s="199">
        <v>10</v>
      </c>
      <c r="D58" s="199">
        <v>-7.5</v>
      </c>
      <c r="E58" s="199">
        <f>B58*C58</f>
        <v>8000</v>
      </c>
      <c r="F58" s="199">
        <f>B58/8*D58</f>
        <v>-750</v>
      </c>
      <c r="G58" s="199">
        <f>E58+F58</f>
        <v>7250</v>
      </c>
    </row>
    <row r="59" spans="1:11" x14ac:dyDescent="0.25">
      <c r="A59" s="203" t="s">
        <v>176</v>
      </c>
      <c r="B59" s="199">
        <v>650</v>
      </c>
      <c r="C59" s="199">
        <v>1</v>
      </c>
      <c r="D59" s="199"/>
      <c r="E59" s="199">
        <f>B59*C59</f>
        <v>650</v>
      </c>
      <c r="F59" s="199">
        <f>B59/8*D59</f>
        <v>0</v>
      </c>
      <c r="G59" s="199">
        <f>E59+F59</f>
        <v>650</v>
      </c>
    </row>
    <row r="60" spans="1:11" ht="18" x14ac:dyDescent="0.35">
      <c r="A60" s="374" t="s">
        <v>169</v>
      </c>
      <c r="B60" s="374"/>
      <c r="C60" s="374"/>
      <c r="D60" s="374"/>
      <c r="E60" s="374"/>
      <c r="F60" s="374"/>
      <c r="G60" s="245">
        <f>SUM(G55:G59)</f>
        <v>27500</v>
      </c>
    </row>
    <row r="61" spans="1:11" x14ac:dyDescent="0.25">
      <c r="G61" s="11">
        <v>2575</v>
      </c>
    </row>
    <row r="62" spans="1:11" x14ac:dyDescent="0.25">
      <c r="G62" s="11">
        <f>G61+G60</f>
        <v>30075</v>
      </c>
      <c r="H62" s="25" t="s">
        <v>179</v>
      </c>
      <c r="K62" s="11">
        <f>F56+F57+F58</f>
        <v>-5150</v>
      </c>
    </row>
    <row r="63" spans="1:11" x14ac:dyDescent="0.25">
      <c r="K63" s="11">
        <f>K62/2</f>
        <v>-2575</v>
      </c>
    </row>
    <row r="64" spans="1:11" ht="25.8" x14ac:dyDescent="0.5">
      <c r="A64" s="375" t="s">
        <v>177</v>
      </c>
      <c r="B64" s="376"/>
      <c r="C64" s="376"/>
      <c r="D64" s="376"/>
      <c r="E64" s="376"/>
      <c r="F64" s="376"/>
      <c r="G64" s="376"/>
    </row>
    <row r="65" spans="1:7" x14ac:dyDescent="0.25">
      <c r="A65" s="203" t="s">
        <v>170</v>
      </c>
      <c r="B65" s="199">
        <v>30000</v>
      </c>
      <c r="C65" s="199">
        <v>10</v>
      </c>
      <c r="D65" s="199">
        <v>-8</v>
      </c>
      <c r="E65" s="199">
        <f>B65/30*C65</f>
        <v>10000</v>
      </c>
      <c r="F65" s="199"/>
      <c r="G65" s="199">
        <f>E65+F65</f>
        <v>10000</v>
      </c>
    </row>
    <row r="67" spans="1:7" ht="25.8" x14ac:dyDescent="0.5">
      <c r="A67" s="375" t="s">
        <v>57</v>
      </c>
      <c r="B67" s="376"/>
      <c r="C67" s="376"/>
      <c r="D67" s="376"/>
      <c r="E67" s="376"/>
      <c r="F67" s="376"/>
      <c r="G67" s="376"/>
    </row>
    <row r="68" spans="1:7" x14ac:dyDescent="0.25">
      <c r="A68" s="203" t="s">
        <v>170</v>
      </c>
      <c r="B68" s="199">
        <v>30000</v>
      </c>
      <c r="C68" s="199">
        <v>22</v>
      </c>
      <c r="D68" s="199"/>
      <c r="E68" s="199">
        <f>B68/30*C68</f>
        <v>22000</v>
      </c>
      <c r="F68" s="199"/>
      <c r="G68" s="199">
        <f>E68+F68</f>
        <v>22000</v>
      </c>
    </row>
    <row r="71" spans="1:7" ht="25.8" x14ac:dyDescent="0.5">
      <c r="A71" s="375" t="s">
        <v>56</v>
      </c>
      <c r="B71" s="376"/>
      <c r="C71" s="376"/>
      <c r="D71" s="376"/>
      <c r="E71" s="376"/>
      <c r="F71" s="376"/>
      <c r="G71" s="376"/>
    </row>
    <row r="72" spans="1:7" x14ac:dyDescent="0.25">
      <c r="A72" s="203" t="s">
        <v>170</v>
      </c>
      <c r="B72" s="199">
        <v>30000</v>
      </c>
      <c r="C72" s="199">
        <v>26</v>
      </c>
      <c r="D72" s="199"/>
      <c r="E72" s="199">
        <f>B72/30*C72</f>
        <v>26000</v>
      </c>
      <c r="F72" s="199"/>
      <c r="G72" s="199">
        <f>E72+F72</f>
        <v>26000</v>
      </c>
    </row>
    <row r="77" spans="1:7" x14ac:dyDescent="0.25">
      <c r="G77" s="11">
        <f>G72+G68+G65</f>
        <v>58000</v>
      </c>
    </row>
  </sheetData>
  <mergeCells count="29">
    <mergeCell ref="A67:G67"/>
    <mergeCell ref="A71:G71"/>
    <mergeCell ref="A39:G39"/>
    <mergeCell ref="A40:G40"/>
    <mergeCell ref="A47:F47"/>
    <mergeCell ref="A48:F48"/>
    <mergeCell ref="A49:F49"/>
    <mergeCell ref="A53:G53"/>
    <mergeCell ref="A36:F36"/>
    <mergeCell ref="A37:F37"/>
    <mergeCell ref="A38:F38"/>
    <mergeCell ref="A60:F60"/>
    <mergeCell ref="A64:G64"/>
    <mergeCell ref="A25:F25"/>
    <mergeCell ref="A26:F26"/>
    <mergeCell ref="A27:F27"/>
    <mergeCell ref="A28:G28"/>
    <mergeCell ref="A29:G29"/>
    <mergeCell ref="A1:G1"/>
    <mergeCell ref="A2:G2"/>
    <mergeCell ref="A7:F7"/>
    <mergeCell ref="A19:G19"/>
    <mergeCell ref="A20:G20"/>
    <mergeCell ref="A9:G9"/>
    <mergeCell ref="A10:G10"/>
    <mergeCell ref="A15:F15"/>
    <mergeCell ref="A16:F16"/>
    <mergeCell ref="A18:F18"/>
    <mergeCell ref="A17:F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Salary Sheets</vt:lpstr>
      <vt:lpstr>Salary Record</vt:lpstr>
      <vt:lpstr>Shahbaz Salaries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2020-04-02T07:03:56Z</cp:lastPrinted>
  <dcterms:created xsi:type="dcterms:W3CDTF">2007-01-04T05:01:09Z</dcterms:created>
  <dcterms:modified xsi:type="dcterms:W3CDTF">2020-04-20T10:36:07Z</dcterms:modified>
</cp:coreProperties>
</file>