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PES\Office salaries\"/>
    </mc:Choice>
  </mc:AlternateContent>
  <bookViews>
    <workbookView xWindow="240" yWindow="7920" windowWidth="11355" windowHeight="1170" tabRatio="824" activeTab="1"/>
  </bookViews>
  <sheets>
    <sheet name="Salary Sheets" sheetId="1" r:id="rId1"/>
    <sheet name="Salary Record" sheetId="8" r:id="rId2"/>
    <sheet name="Shahbaz Salaries" sheetId="10" r:id="rId3"/>
    <sheet name="Salary summary" sheetId="12" r:id="rId4"/>
  </sheets>
  <definedNames>
    <definedName name="_xlnm._FilterDatabase" localSheetId="0" hidden="1">'Salary Sheets'!$A$3:$Z$126</definedName>
    <definedName name="_xlnm.Print_Area" localSheetId="1">'Salary Record'!$A$199:$L$1466</definedName>
    <definedName name="_xlnm.Print_Area" localSheetId="0">'Salary Sheets'!$A$1:$Q$88</definedName>
    <definedName name="_xlnm.Print_Area" localSheetId="2">'Shahbaz Salaries'!$A$2:$G$22</definedName>
    <definedName name="_xlnm.Print_Titles" localSheetId="0">'Salary Sheets'!$3:$3</definedName>
  </definedNames>
  <calcPr calcId="152511" iterate="1" calcOnSave="0"/>
  <fileRecoveryPr autoRecover="0"/>
</workbook>
</file>

<file path=xl/calcChain.xml><?xml version="1.0" encoding="utf-8"?>
<calcChain xmlns="http://schemas.openxmlformats.org/spreadsheetml/2006/main">
  <c r="U79" i="1" l="1"/>
  <c r="K1394" i="8" l="1"/>
  <c r="K1398" i="8"/>
  <c r="R87" i="1" l="1"/>
  <c r="S75" i="1"/>
  <c r="S80" i="1" s="1"/>
  <c r="R75" i="1"/>
  <c r="R80" i="1" s="1"/>
  <c r="R63" i="1"/>
  <c r="S56" i="1"/>
  <c r="S48" i="1"/>
  <c r="R48" i="1"/>
  <c r="R39" i="1"/>
  <c r="R29" i="1"/>
  <c r="R23" i="1"/>
  <c r="S18" i="1"/>
  <c r="R18" i="1"/>
  <c r="J45" i="1"/>
  <c r="R207" i="8" l="1"/>
  <c r="I913" i="8" l="1"/>
  <c r="V495" i="8" l="1"/>
  <c r="U459" i="8"/>
  <c r="V416" i="8"/>
  <c r="U478" i="8"/>
  <c r="U559" i="8"/>
  <c r="U495" i="8"/>
  <c r="U416" i="8"/>
  <c r="U384" i="8"/>
  <c r="U368" i="8"/>
  <c r="U304" i="8"/>
  <c r="U256" i="8"/>
  <c r="U126" i="8"/>
  <c r="R206" i="8" l="1"/>
  <c r="R4" i="12" l="1"/>
  <c r="R5" i="12"/>
  <c r="R7" i="12"/>
  <c r="R9" i="12"/>
  <c r="R10" i="12"/>
  <c r="R11" i="12"/>
  <c r="R14" i="12"/>
  <c r="R3" i="12"/>
  <c r="W415" i="8" l="1"/>
  <c r="U415" i="8"/>
  <c r="U558" i="8" l="1"/>
  <c r="U494" i="8"/>
  <c r="U383" i="8"/>
  <c r="U303" i="8"/>
  <c r="U255" i="8"/>
  <c r="U125" i="8"/>
  <c r="V254" i="8" l="1"/>
  <c r="K207" i="8" l="1"/>
  <c r="O16" i="12" l="1"/>
  <c r="V301" i="8" l="1"/>
  <c r="V413" i="8" l="1"/>
  <c r="V492" i="8"/>
  <c r="V253" i="8"/>
  <c r="N16" i="12" l="1"/>
  <c r="P491" i="8" l="1"/>
  <c r="R252" i="8"/>
  <c r="V412" i="8"/>
  <c r="V491" i="8" l="1"/>
  <c r="V252" i="8"/>
  <c r="K1235" i="8" l="1"/>
  <c r="I173" i="8" l="1"/>
  <c r="O111" i="1" l="1"/>
  <c r="N111" i="1"/>
  <c r="M111" i="1"/>
  <c r="L111" i="1"/>
  <c r="K111" i="1"/>
  <c r="J111" i="1"/>
  <c r="I111" i="1"/>
  <c r="H111" i="1"/>
  <c r="G111" i="1"/>
  <c r="F111" i="1"/>
  <c r="E111" i="1"/>
  <c r="B111" i="1"/>
  <c r="R347" i="8" l="1"/>
  <c r="R861" i="8" l="1"/>
  <c r="V522" i="8" l="1"/>
  <c r="L16" i="12" l="1"/>
  <c r="M16" i="12" l="1"/>
  <c r="J16" i="12" l="1"/>
  <c r="I16" i="12"/>
  <c r="H16" i="12"/>
  <c r="G16" i="12"/>
  <c r="F16" i="12"/>
  <c r="E16" i="12"/>
  <c r="D16" i="12"/>
  <c r="C16" i="12"/>
  <c r="B16" i="12"/>
  <c r="K16" i="12"/>
  <c r="R153" i="8" l="1"/>
  <c r="R490" i="8"/>
  <c r="R491" i="8" s="1"/>
  <c r="R251" i="8"/>
  <c r="Q169" i="8" l="1"/>
  <c r="R379" i="8" l="1"/>
  <c r="R1422" i="8" l="1"/>
  <c r="V411" i="8" l="1"/>
  <c r="V299" i="8"/>
  <c r="V632" i="8" l="1"/>
  <c r="V1422" i="8"/>
  <c r="R1433" i="8" l="1"/>
  <c r="R1430" i="8"/>
  <c r="R1429" i="8"/>
  <c r="R1428" i="8"/>
  <c r="R1427" i="8"/>
  <c r="R1426" i="8"/>
  <c r="R1424" i="8"/>
  <c r="R1425" i="8" s="1"/>
  <c r="R1423" i="8"/>
  <c r="R1051" i="8"/>
  <c r="R1062" i="8"/>
  <c r="R1059" i="8"/>
  <c r="R1058" i="8"/>
  <c r="R1057" i="8"/>
  <c r="R1056" i="8"/>
  <c r="R1055" i="8"/>
  <c r="R1052" i="8"/>
  <c r="R1053" i="8" s="1"/>
  <c r="R1054" i="8" s="1"/>
  <c r="R957" i="8"/>
  <c r="R958" i="8" s="1"/>
  <c r="R968" i="8"/>
  <c r="R965" i="8"/>
  <c r="R964" i="8"/>
  <c r="R963" i="8"/>
  <c r="R962" i="8"/>
  <c r="R961" i="8"/>
  <c r="R960" i="8"/>
  <c r="R959" i="8"/>
  <c r="R941" i="8"/>
  <c r="R952" i="8"/>
  <c r="R949" i="8"/>
  <c r="R948" i="8"/>
  <c r="R947" i="8"/>
  <c r="R946" i="8"/>
  <c r="R945" i="8"/>
  <c r="R944" i="8"/>
  <c r="R936" i="8"/>
  <c r="R933" i="8"/>
  <c r="R932" i="8"/>
  <c r="R931" i="8"/>
  <c r="R930" i="8"/>
  <c r="R929" i="8"/>
  <c r="R928" i="8"/>
  <c r="R925" i="8"/>
  <c r="R926" i="8" s="1"/>
  <c r="R927" i="8" s="1"/>
  <c r="R920" i="8"/>
  <c r="R917" i="8"/>
  <c r="R916" i="8"/>
  <c r="R915" i="8"/>
  <c r="R912" i="8"/>
  <c r="R909" i="8"/>
  <c r="R910" i="8" s="1"/>
  <c r="R911" i="8" s="1"/>
  <c r="R904" i="8"/>
  <c r="R901" i="8"/>
  <c r="R900" i="8"/>
  <c r="R899" i="8"/>
  <c r="R898" i="8"/>
  <c r="R897" i="8"/>
  <c r="R896" i="8"/>
  <c r="R893" i="8"/>
  <c r="R894" i="8" s="1"/>
  <c r="R895" i="8" s="1"/>
  <c r="R872" i="8"/>
  <c r="R869" i="8"/>
  <c r="R868" i="8"/>
  <c r="R867" i="8"/>
  <c r="R866" i="8"/>
  <c r="R865" i="8"/>
  <c r="R862" i="8"/>
  <c r="R863" i="8" s="1"/>
  <c r="R864" i="8" s="1"/>
  <c r="R757" i="8"/>
  <c r="R754" i="8"/>
  <c r="R753" i="8"/>
  <c r="R752" i="8"/>
  <c r="R751" i="8"/>
  <c r="R750" i="8"/>
  <c r="R746" i="8"/>
  <c r="R747" i="8" s="1"/>
  <c r="R748" i="8" s="1"/>
  <c r="R749" i="8" s="1"/>
  <c r="R725" i="8"/>
  <c r="R722" i="8"/>
  <c r="R721" i="8"/>
  <c r="R720" i="8"/>
  <c r="R719" i="8"/>
  <c r="R718" i="8"/>
  <c r="R714" i="8"/>
  <c r="R715" i="8" s="1"/>
  <c r="R716" i="8" s="1"/>
  <c r="R717" i="8" s="1"/>
  <c r="R709" i="8"/>
  <c r="R706" i="8"/>
  <c r="R705" i="8"/>
  <c r="R704" i="8"/>
  <c r="R703" i="8"/>
  <c r="R702" i="8"/>
  <c r="R698" i="8"/>
  <c r="R699" i="8" s="1"/>
  <c r="R700" i="8" s="1"/>
  <c r="R701" i="8" s="1"/>
  <c r="R666" i="8"/>
  <c r="R667" i="8" s="1"/>
  <c r="R677" i="8"/>
  <c r="R674" i="8"/>
  <c r="R673" i="8"/>
  <c r="R672" i="8"/>
  <c r="R671" i="8"/>
  <c r="R670" i="8"/>
  <c r="R668" i="8"/>
  <c r="R669" i="8" s="1"/>
  <c r="R643" i="8"/>
  <c r="R640" i="8"/>
  <c r="R639" i="8"/>
  <c r="R638" i="8"/>
  <c r="R632" i="8"/>
  <c r="R633" i="8" s="1"/>
  <c r="R634" i="8" s="1"/>
  <c r="R635" i="8" s="1"/>
  <c r="R636" i="8" s="1"/>
  <c r="R637" i="8" s="1"/>
  <c r="R533" i="8"/>
  <c r="R530" i="8"/>
  <c r="R529" i="8"/>
  <c r="R528" i="8"/>
  <c r="R527" i="8"/>
  <c r="R526" i="8"/>
  <c r="R522" i="8"/>
  <c r="R523" i="8" s="1"/>
  <c r="R524" i="8" s="1"/>
  <c r="R525" i="8" s="1"/>
  <c r="R517" i="8"/>
  <c r="R514" i="8"/>
  <c r="R513" i="8"/>
  <c r="R512" i="8"/>
  <c r="R511" i="8"/>
  <c r="R510" i="8"/>
  <c r="R506" i="8"/>
  <c r="R507" i="8" s="1"/>
  <c r="R508" i="8" s="1"/>
  <c r="R509" i="8" s="1"/>
  <c r="R501" i="8"/>
  <c r="R498" i="8"/>
  <c r="R497" i="8"/>
  <c r="R496" i="8"/>
  <c r="R492" i="8"/>
  <c r="R493" i="8" s="1"/>
  <c r="R458" i="8"/>
  <c r="R459" i="8" s="1"/>
  <c r="R469" i="8"/>
  <c r="R466" i="8"/>
  <c r="R465" i="8"/>
  <c r="R464" i="8"/>
  <c r="R463" i="8"/>
  <c r="R462" i="8"/>
  <c r="R460" i="8"/>
  <c r="R461" i="8" s="1"/>
  <c r="R203" i="8"/>
  <c r="R204" i="8" s="1"/>
  <c r="R205" i="8" s="1"/>
  <c r="R422" i="8"/>
  <c r="R419" i="8"/>
  <c r="R418" i="8"/>
  <c r="R417" i="8"/>
  <c r="R390" i="8"/>
  <c r="R387" i="8"/>
  <c r="R386" i="8"/>
  <c r="R385" i="8"/>
  <c r="R384" i="8"/>
  <c r="R383" i="8"/>
  <c r="R380" i="8"/>
  <c r="R381" i="8" s="1"/>
  <c r="R382" i="8" s="1"/>
  <c r="R363" i="8"/>
  <c r="R364" i="8" s="1"/>
  <c r="R365" i="8" s="1"/>
  <c r="R366" i="8" s="1"/>
  <c r="R374" i="8"/>
  <c r="R371" i="8"/>
  <c r="R370" i="8"/>
  <c r="R369" i="8"/>
  <c r="R368" i="8"/>
  <c r="R367" i="8"/>
  <c r="R358" i="8"/>
  <c r="R355" i="8"/>
  <c r="R354" i="8"/>
  <c r="R353" i="8"/>
  <c r="R352" i="8"/>
  <c r="R351" i="8"/>
  <c r="R348" i="8"/>
  <c r="R349" i="8" s="1"/>
  <c r="R350" i="8" s="1"/>
  <c r="R299" i="8"/>
  <c r="R310" i="8"/>
  <c r="R307" i="8"/>
  <c r="R306" i="8"/>
  <c r="R305" i="8"/>
  <c r="R304" i="8"/>
  <c r="R303" i="8"/>
  <c r="R302" i="8"/>
  <c r="R300" i="8"/>
  <c r="R301" i="8" s="1"/>
  <c r="R278" i="8"/>
  <c r="R275" i="8"/>
  <c r="R274" i="8"/>
  <c r="R273" i="8"/>
  <c r="R272" i="8"/>
  <c r="R271" i="8"/>
  <c r="R267" i="8"/>
  <c r="R268" i="8" s="1"/>
  <c r="R269" i="8" s="1"/>
  <c r="R270" i="8" s="1"/>
  <c r="R164" i="8"/>
  <c r="R161" i="8"/>
  <c r="R160" i="8"/>
  <c r="R159" i="8"/>
  <c r="R158" i="8"/>
  <c r="R157" i="8"/>
  <c r="R154" i="8"/>
  <c r="R155" i="8" s="1"/>
  <c r="R156" i="8" s="1"/>
  <c r="R40" i="8"/>
  <c r="F9" i="10" l="1"/>
  <c r="F8" i="10"/>
  <c r="F7" i="10"/>
  <c r="E9" i="10"/>
  <c r="E8" i="10"/>
  <c r="E7" i="10"/>
  <c r="G7" i="10" s="1"/>
  <c r="G9" i="10" l="1"/>
  <c r="G8" i="10"/>
  <c r="G10" i="10"/>
  <c r="X84" i="1" l="1"/>
  <c r="C46" i="8" l="1"/>
  <c r="C47" i="8"/>
  <c r="V659" i="8" l="1"/>
  <c r="F18" i="10" l="1"/>
  <c r="E18" i="10"/>
  <c r="G18" i="10" s="1"/>
  <c r="F17" i="10"/>
  <c r="E17" i="10"/>
  <c r="G17" i="10" s="1"/>
  <c r="E16" i="10"/>
  <c r="G16" i="10" s="1"/>
  <c r="G19" i="10" l="1"/>
  <c r="V404" i="8"/>
  <c r="K400" i="8" l="1"/>
  <c r="V658" i="8" l="1"/>
  <c r="K1331" i="8" l="1"/>
  <c r="K606" i="8" l="1"/>
  <c r="U562" i="8" l="1"/>
  <c r="X802" i="8" l="1"/>
  <c r="W208" i="8" l="1"/>
  <c r="K190" i="8" l="1"/>
  <c r="B110" i="1" l="1"/>
  <c r="B78" i="1" l="1"/>
  <c r="G1251" i="8" l="1"/>
  <c r="C143" i="1" l="1"/>
  <c r="I44" i="8" l="1"/>
  <c r="I140" i="8"/>
  <c r="R11" i="1" l="1"/>
  <c r="V847" i="8" l="1"/>
  <c r="R847" i="8" l="1"/>
  <c r="R848" i="8" s="1"/>
  <c r="E30" i="10" l="1"/>
  <c r="F31" i="10"/>
  <c r="F32" i="10"/>
  <c r="E32" i="10"/>
  <c r="G32" i="10" s="1"/>
  <c r="E31" i="10"/>
  <c r="F30" i="10"/>
  <c r="G31" i="10" l="1"/>
  <c r="G30" i="10"/>
  <c r="R286" i="8"/>
  <c r="B44" i="1"/>
  <c r="G33" i="10" l="1"/>
  <c r="R1391" i="8"/>
  <c r="R1392" i="8" s="1"/>
  <c r="V1199" i="8" l="1"/>
  <c r="K299" i="8" l="1"/>
  <c r="R235" i="8" l="1"/>
  <c r="R538" i="8"/>
  <c r="R395" i="8"/>
  <c r="R396" i="8" s="1"/>
  <c r="R397" i="8" s="1"/>
  <c r="C38" i="10" l="1"/>
  <c r="F40" i="10" l="1"/>
  <c r="E40" i="10"/>
  <c r="F39" i="10"/>
  <c r="E39" i="10"/>
  <c r="G39" i="10" s="1"/>
  <c r="F38" i="10"/>
  <c r="E38" i="10"/>
  <c r="G38" i="10" l="1"/>
  <c r="G40" i="10"/>
  <c r="G41" i="10" s="1"/>
  <c r="G43" i="10" s="1"/>
  <c r="W1422" i="8"/>
  <c r="Y1422" i="8" s="1"/>
  <c r="U1423" i="8" s="1"/>
  <c r="W1423" i="8" s="1"/>
  <c r="Y1423" i="8" s="1"/>
  <c r="U1424" i="8" s="1"/>
  <c r="W1424" i="8" s="1"/>
  <c r="Y1424" i="8" s="1"/>
  <c r="U1425" i="8" s="1"/>
  <c r="W1425" i="8" s="1"/>
  <c r="Y1425" i="8" s="1"/>
  <c r="U1426" i="8" s="1"/>
  <c r="W1426" i="8" s="1"/>
  <c r="Y1426" i="8" s="1"/>
  <c r="U1427" i="8" s="1"/>
  <c r="W1427" i="8" s="1"/>
  <c r="Y1427" i="8" s="1"/>
  <c r="U1428" i="8" s="1"/>
  <c r="W1428" i="8" s="1"/>
  <c r="Y1428" i="8" s="1"/>
  <c r="U1429" i="8" s="1"/>
  <c r="W1429" i="8" s="1"/>
  <c r="Y1429" i="8" s="1"/>
  <c r="U1430" i="8" s="1"/>
  <c r="W1358" i="8"/>
  <c r="Y1358" i="8" s="1"/>
  <c r="U1359" i="8" s="1"/>
  <c r="W1359" i="8" s="1"/>
  <c r="Y1359" i="8" s="1"/>
  <c r="U1360" i="8" s="1"/>
  <c r="W1360" i="8" s="1"/>
  <c r="Y1360" i="8" s="1"/>
  <c r="U1361" i="8" s="1"/>
  <c r="W1361" i="8" s="1"/>
  <c r="Y1361" i="8" s="1"/>
  <c r="U1362" i="8" s="1"/>
  <c r="W1362" i="8" s="1"/>
  <c r="Y1362" i="8" s="1"/>
  <c r="U1363" i="8" s="1"/>
  <c r="W1363" i="8" s="1"/>
  <c r="Y1363" i="8" s="1"/>
  <c r="U1364" i="8" s="1"/>
  <c r="W1364" i="8" s="1"/>
  <c r="Y1364" i="8" s="1"/>
  <c r="U1365" i="8" s="1"/>
  <c r="W1365" i="8" s="1"/>
  <c r="Y1365" i="8" s="1"/>
  <c r="U1366" i="8" s="1"/>
  <c r="W1366" i="8" s="1"/>
  <c r="Y1366" i="8" s="1"/>
  <c r="U1367" i="8" s="1"/>
  <c r="W1367" i="8" s="1"/>
  <c r="Y1367" i="8" s="1"/>
  <c r="U1368" i="8" s="1"/>
  <c r="W1368" i="8" s="1"/>
  <c r="Y1368" i="8" s="1"/>
  <c r="U1369" i="8" s="1"/>
  <c r="W1369" i="8" s="1"/>
  <c r="Y1369" i="8" s="1"/>
  <c r="W1342" i="8"/>
  <c r="Y1342" i="8" s="1"/>
  <c r="U1343" i="8" s="1"/>
  <c r="W1343" i="8" s="1"/>
  <c r="Y1343" i="8" s="1"/>
  <c r="U1344" i="8" s="1"/>
  <c r="W1344" i="8" s="1"/>
  <c r="Y1344" i="8" s="1"/>
  <c r="U1345" i="8" s="1"/>
  <c r="W1345" i="8" s="1"/>
  <c r="Y1345" i="8" s="1"/>
  <c r="U1346" i="8" s="1"/>
  <c r="W1346" i="8" s="1"/>
  <c r="Y1346" i="8" s="1"/>
  <c r="U1347" i="8" s="1"/>
  <c r="W1347" i="8" s="1"/>
  <c r="Y1347" i="8" s="1"/>
  <c r="U1348" i="8" s="1"/>
  <c r="W1348" i="8" s="1"/>
  <c r="Y1348" i="8" s="1"/>
  <c r="U1349" i="8" s="1"/>
  <c r="W1349" i="8" s="1"/>
  <c r="Y1349" i="8" s="1"/>
  <c r="U1350" i="8" s="1"/>
  <c r="W1350" i="8" s="1"/>
  <c r="Y1350" i="8" s="1"/>
  <c r="U1351" i="8" s="1"/>
  <c r="W1351" i="8" s="1"/>
  <c r="Y1351" i="8" s="1"/>
  <c r="U1352" i="8" s="1"/>
  <c r="W1352" i="8" s="1"/>
  <c r="Y1352" i="8" s="1"/>
  <c r="U1353" i="8" s="1"/>
  <c r="W1353" i="8" s="1"/>
  <c r="Y1353" i="8" s="1"/>
  <c r="W1294" i="8"/>
  <c r="Y1294" i="8" s="1"/>
  <c r="W169" i="8"/>
  <c r="Y169" i="8" s="1"/>
  <c r="U170" i="8" s="1"/>
  <c r="W170" i="8" s="1"/>
  <c r="Y170" i="8" s="1"/>
  <c r="U171" i="8" s="1"/>
  <c r="W171" i="8" s="1"/>
  <c r="Y171" i="8" s="1"/>
  <c r="U172" i="8" s="1"/>
  <c r="W172" i="8" s="1"/>
  <c r="Y172" i="8" s="1"/>
  <c r="U173" i="8" s="1"/>
  <c r="W173" i="8" s="1"/>
  <c r="Y173" i="8" s="1"/>
  <c r="U174" i="8" s="1"/>
  <c r="W174" i="8" s="1"/>
  <c r="Y174" i="8" s="1"/>
  <c r="U175" i="8" s="1"/>
  <c r="W175" i="8" s="1"/>
  <c r="Y175" i="8" s="1"/>
  <c r="U176" i="8" s="1"/>
  <c r="W176" i="8" s="1"/>
  <c r="Y176" i="8" s="1"/>
  <c r="U177" i="8" s="1"/>
  <c r="W177" i="8" s="1"/>
  <c r="Y177" i="8" s="1"/>
  <c r="U178" i="8" s="1"/>
  <c r="W178" i="8" s="1"/>
  <c r="Y178" i="8" s="1"/>
  <c r="U179" i="8" s="1"/>
  <c r="W179" i="8" s="1"/>
  <c r="Y179" i="8" s="1"/>
  <c r="U180" i="8" s="1"/>
  <c r="W180" i="8" s="1"/>
  <c r="Y180" i="8" s="1"/>
  <c r="W1246" i="8"/>
  <c r="Y1246" i="8" s="1"/>
  <c r="U1247" i="8" s="1"/>
  <c r="W1247" i="8" s="1"/>
  <c r="Y1247" i="8" s="1"/>
  <c r="U1248" i="8" s="1"/>
  <c r="W1248" i="8" s="1"/>
  <c r="Y1248" i="8" s="1"/>
  <c r="U1249" i="8" s="1"/>
  <c r="W1249" i="8" s="1"/>
  <c r="Y1249" i="8" s="1"/>
  <c r="U1250" i="8" s="1"/>
  <c r="W1250" i="8" s="1"/>
  <c r="Y1250" i="8" s="1"/>
  <c r="U1251" i="8" s="1"/>
  <c r="W1251" i="8" s="1"/>
  <c r="Y1251" i="8" s="1"/>
  <c r="U1252" i="8" s="1"/>
  <c r="W1252" i="8" s="1"/>
  <c r="Y1252" i="8" s="1"/>
  <c r="U1253" i="8" s="1"/>
  <c r="W1253" i="8" s="1"/>
  <c r="Y1253" i="8" s="1"/>
  <c r="U1254" i="8" s="1"/>
  <c r="W1254" i="8" s="1"/>
  <c r="Y1254" i="8" s="1"/>
  <c r="U1255" i="8" s="1"/>
  <c r="W1255" i="8" s="1"/>
  <c r="Y1255" i="8" s="1"/>
  <c r="U1256" i="8" s="1"/>
  <c r="W1256" i="8" s="1"/>
  <c r="Y1256" i="8" s="1"/>
  <c r="U1257" i="8" s="1"/>
  <c r="W1257" i="8" s="1"/>
  <c r="Y1257" i="8" s="1"/>
  <c r="W458" i="8"/>
  <c r="Y458" i="8" s="1"/>
  <c r="W459" i="8" s="1"/>
  <c r="Y459" i="8" s="1"/>
  <c r="W1230" i="8"/>
  <c r="Y1230" i="8" s="1"/>
  <c r="U1231" i="8" s="1"/>
  <c r="W1231" i="8" s="1"/>
  <c r="Y1231" i="8" s="1"/>
  <c r="U1232" i="8" s="1"/>
  <c r="W1232" i="8" s="1"/>
  <c r="Y1232" i="8" s="1"/>
  <c r="U1233" i="8" s="1"/>
  <c r="W1233" i="8" s="1"/>
  <c r="Y1233" i="8" s="1"/>
  <c r="U1234" i="8" s="1"/>
  <c r="W1234" i="8" s="1"/>
  <c r="Y1234" i="8" s="1"/>
  <c r="U1235" i="8" s="1"/>
  <c r="W1235" i="8" s="1"/>
  <c r="Y1235" i="8" s="1"/>
  <c r="U1236" i="8" s="1"/>
  <c r="W1236" i="8" s="1"/>
  <c r="Y1236" i="8" s="1"/>
  <c r="U1237" i="8" s="1"/>
  <c r="W1237" i="8" s="1"/>
  <c r="Y1237" i="8" s="1"/>
  <c r="U1238" i="8" s="1"/>
  <c r="W1238" i="8" s="1"/>
  <c r="Y1238" i="8" s="1"/>
  <c r="U1239" i="8" s="1"/>
  <c r="W1239" i="8" s="1"/>
  <c r="Y1239" i="8" s="1"/>
  <c r="U1240" i="8" s="1"/>
  <c r="W1240" i="8" s="1"/>
  <c r="Y1240" i="8" s="1"/>
  <c r="U1241" i="8" s="1"/>
  <c r="W1241" i="8" s="1"/>
  <c r="Y1241" i="8" s="1"/>
  <c r="W1214" i="8"/>
  <c r="Y1214" i="8" s="1"/>
  <c r="U1215" i="8" s="1"/>
  <c r="W1215" i="8" s="1"/>
  <c r="Y1215" i="8" s="1"/>
  <c r="U1216" i="8" s="1"/>
  <c r="W1216" i="8" s="1"/>
  <c r="Y1216" i="8" s="1"/>
  <c r="U1217" i="8" s="1"/>
  <c r="W1217" i="8" s="1"/>
  <c r="Y1217" i="8" s="1"/>
  <c r="U1218" i="8" s="1"/>
  <c r="W1218" i="8" s="1"/>
  <c r="Y1218" i="8" s="1"/>
  <c r="U1219" i="8" s="1"/>
  <c r="W1219" i="8" s="1"/>
  <c r="Y1219" i="8" s="1"/>
  <c r="U1220" i="8" s="1"/>
  <c r="W1220" i="8" s="1"/>
  <c r="Y1220" i="8" s="1"/>
  <c r="U1221" i="8" s="1"/>
  <c r="W1221" i="8" s="1"/>
  <c r="Y1221" i="8" s="1"/>
  <c r="U1222" i="8" s="1"/>
  <c r="W1222" i="8" s="1"/>
  <c r="Y1222" i="8" s="1"/>
  <c r="U1223" i="8" s="1"/>
  <c r="W1223" i="8" s="1"/>
  <c r="Y1223" i="8" s="1"/>
  <c r="U1224" i="8" s="1"/>
  <c r="W1224" i="8" s="1"/>
  <c r="Y1224" i="8" s="1"/>
  <c r="U1225" i="8" s="1"/>
  <c r="W1225" i="8" s="1"/>
  <c r="Y1225" i="8" s="1"/>
  <c r="W1198" i="8"/>
  <c r="Y1198" i="8" s="1"/>
  <c r="U1199" i="8" s="1"/>
  <c r="W1199" i="8" s="1"/>
  <c r="Y1199" i="8" s="1"/>
  <c r="U1200" i="8" s="1"/>
  <c r="W1200" i="8" s="1"/>
  <c r="Y1200" i="8" s="1"/>
  <c r="U1201" i="8" s="1"/>
  <c r="W1201" i="8" s="1"/>
  <c r="Y1201" i="8" s="1"/>
  <c r="U1202" i="8" s="1"/>
  <c r="W1202" i="8" s="1"/>
  <c r="Y1202" i="8" s="1"/>
  <c r="U1203" i="8" s="1"/>
  <c r="W1203" i="8" s="1"/>
  <c r="Y1203" i="8" s="1"/>
  <c r="U1204" i="8" s="1"/>
  <c r="W1204" i="8" s="1"/>
  <c r="Y1204" i="8" s="1"/>
  <c r="U1205" i="8" s="1"/>
  <c r="W1205" i="8" s="1"/>
  <c r="Y1205" i="8" s="1"/>
  <c r="U1206" i="8" s="1"/>
  <c r="W1206" i="8" s="1"/>
  <c r="Y1206" i="8" s="1"/>
  <c r="U1207" i="8" s="1"/>
  <c r="W1207" i="8" s="1"/>
  <c r="Y1207" i="8" s="1"/>
  <c r="U1208" i="8" s="1"/>
  <c r="W1208" i="8" s="1"/>
  <c r="Y1208" i="8" s="1"/>
  <c r="U1209" i="8" s="1"/>
  <c r="W1209" i="8" s="1"/>
  <c r="Y1209" i="8" s="1"/>
  <c r="W698" i="8"/>
  <c r="Y698" i="8" s="1"/>
  <c r="W185" i="8"/>
  <c r="Y185" i="8" s="1"/>
  <c r="U186" i="8" s="1"/>
  <c r="W186" i="8" s="1"/>
  <c r="Y186" i="8" s="1"/>
  <c r="U187" i="8" s="1"/>
  <c r="W187" i="8" s="1"/>
  <c r="Y187" i="8" s="1"/>
  <c r="U188" i="8" s="1"/>
  <c r="W188" i="8" s="1"/>
  <c r="Y188" i="8" s="1"/>
  <c r="U189" i="8" s="1"/>
  <c r="W189" i="8" s="1"/>
  <c r="Y189" i="8" s="1"/>
  <c r="U190" i="8" s="1"/>
  <c r="W190" i="8" s="1"/>
  <c r="Y190" i="8" s="1"/>
  <c r="U191" i="8" s="1"/>
  <c r="W191" i="8" s="1"/>
  <c r="Y191" i="8" s="1"/>
  <c r="U192" i="8" s="1"/>
  <c r="W192" i="8" s="1"/>
  <c r="Y192" i="8" s="1"/>
  <c r="U193" i="8" s="1"/>
  <c r="W193" i="8" s="1"/>
  <c r="Y193" i="8" s="1"/>
  <c r="U194" i="8" s="1"/>
  <c r="W194" i="8" s="1"/>
  <c r="Y194" i="8" s="1"/>
  <c r="U195" i="8" s="1"/>
  <c r="W195" i="8" s="1"/>
  <c r="Y195" i="8" s="1"/>
  <c r="U196" i="8" s="1"/>
  <c r="W196" i="8" s="1"/>
  <c r="Y196" i="8" s="1"/>
  <c r="W395" i="8"/>
  <c r="Y395" i="8" s="1"/>
  <c r="U396" i="8" s="1"/>
  <c r="W396" i="8" s="1"/>
  <c r="Y396" i="8" s="1"/>
  <c r="U397" i="8" s="1"/>
  <c r="W397" i="8" s="1"/>
  <c r="Y397" i="8" s="1"/>
  <c r="U398" i="8" s="1"/>
  <c r="W398" i="8" s="1"/>
  <c r="Y398" i="8" s="1"/>
  <c r="U399" i="8" s="1"/>
  <c r="W399" i="8" s="1"/>
  <c r="Y399" i="8" s="1"/>
  <c r="U400" i="8" s="1"/>
  <c r="W400" i="8" s="1"/>
  <c r="Y400" i="8" s="1"/>
  <c r="U401" i="8" s="1"/>
  <c r="W401" i="8" s="1"/>
  <c r="Y401" i="8" s="1"/>
  <c r="U402" i="8" s="1"/>
  <c r="W402" i="8" s="1"/>
  <c r="Y402" i="8" s="1"/>
  <c r="U403" i="8" s="1"/>
  <c r="W403" i="8" s="1"/>
  <c r="Y403" i="8" s="1"/>
  <c r="U404" i="8" s="1"/>
  <c r="W404" i="8" s="1"/>
  <c r="Y404" i="8" s="1"/>
  <c r="U405" i="8" s="1"/>
  <c r="W405" i="8" s="1"/>
  <c r="Y405" i="8" s="1"/>
  <c r="U406" i="8" s="1"/>
  <c r="W406" i="8" s="1"/>
  <c r="Y406" i="8" s="1"/>
  <c r="W909" i="8"/>
  <c r="Y909" i="8" s="1"/>
  <c r="U910" i="8" s="1"/>
  <c r="W910" i="8" s="1"/>
  <c r="Y910" i="8" s="1"/>
  <c r="U911" i="8" s="1"/>
  <c r="W911" i="8" s="1"/>
  <c r="Y911" i="8" s="1"/>
  <c r="U912" i="8" s="1"/>
  <c r="W912" i="8" s="1"/>
  <c r="Y912" i="8" s="1"/>
  <c r="U913" i="8" s="1"/>
  <c r="W913" i="8" s="1"/>
  <c r="Y913" i="8" s="1"/>
  <c r="U914" i="8" s="1"/>
  <c r="W914" i="8" s="1"/>
  <c r="Y914" i="8" s="1"/>
  <c r="U915" i="8" s="1"/>
  <c r="W915" i="8" s="1"/>
  <c r="Y915" i="8" s="1"/>
  <c r="U916" i="8" s="1"/>
  <c r="W916" i="8" s="1"/>
  <c r="Y916" i="8" s="1"/>
  <c r="U917" i="8" s="1"/>
  <c r="W917" i="8" s="1"/>
  <c r="Y917" i="8" s="1"/>
  <c r="U918" i="8" s="1"/>
  <c r="W918" i="8" s="1"/>
  <c r="Y918" i="8" s="1"/>
  <c r="U919" i="8" s="1"/>
  <c r="W919" i="8" s="1"/>
  <c r="Y919" i="8" s="1"/>
  <c r="U920" i="8" s="1"/>
  <c r="W920" i="8" s="1"/>
  <c r="Y920" i="8" s="1"/>
  <c r="W616" i="8"/>
  <c r="Y616" i="8" s="1"/>
  <c r="U617" i="8" s="1"/>
  <c r="W617" i="8" s="1"/>
  <c r="Y617" i="8" s="1"/>
  <c r="U618" i="8" s="1"/>
  <c r="W618" i="8" s="1"/>
  <c r="Y618" i="8" s="1"/>
  <c r="U619" i="8" s="1"/>
  <c r="W619" i="8" s="1"/>
  <c r="Y619" i="8" s="1"/>
  <c r="U620" i="8" s="1"/>
  <c r="W620" i="8" s="1"/>
  <c r="Y620" i="8" s="1"/>
  <c r="U621" i="8" s="1"/>
  <c r="W621" i="8" s="1"/>
  <c r="Y621" i="8" s="1"/>
  <c r="U622" i="8" s="1"/>
  <c r="W622" i="8" s="1"/>
  <c r="Y622" i="8" s="1"/>
  <c r="U623" i="8" s="1"/>
  <c r="W623" i="8" s="1"/>
  <c r="Y623" i="8" s="1"/>
  <c r="U624" i="8" s="1"/>
  <c r="W624" i="8" s="1"/>
  <c r="Y624" i="8" s="1"/>
  <c r="U625" i="8" s="1"/>
  <c r="W625" i="8" s="1"/>
  <c r="Y625" i="8" s="1"/>
  <c r="U626" i="8" s="1"/>
  <c r="W626" i="8" s="1"/>
  <c r="Y626" i="8" s="1"/>
  <c r="U627" i="8" s="1"/>
  <c r="W627" i="8" s="1"/>
  <c r="Y627" i="8" s="1"/>
  <c r="W538" i="8"/>
  <c r="Y538" i="8" s="1"/>
  <c r="U539" i="8" s="1"/>
  <c r="W539" i="8" s="1"/>
  <c r="Y539" i="8" s="1"/>
  <c r="U540" i="8" s="1"/>
  <c r="W540" i="8" s="1"/>
  <c r="Y540" i="8" s="1"/>
  <c r="U541" i="8" s="1"/>
  <c r="W541" i="8" s="1"/>
  <c r="Y541" i="8" s="1"/>
  <c r="U542" i="8" s="1"/>
  <c r="W542" i="8" s="1"/>
  <c r="Y542" i="8" s="1"/>
  <c r="U543" i="8" s="1"/>
  <c r="W543" i="8" s="1"/>
  <c r="Y543" i="8" s="1"/>
  <c r="U544" i="8" s="1"/>
  <c r="W544" i="8" s="1"/>
  <c r="Y544" i="8" s="1"/>
  <c r="U545" i="8" s="1"/>
  <c r="W545" i="8" s="1"/>
  <c r="Y545" i="8" s="1"/>
  <c r="U546" i="8" s="1"/>
  <c r="W546" i="8" s="1"/>
  <c r="Y546" i="8" s="1"/>
  <c r="U547" i="8" s="1"/>
  <c r="W547" i="8" s="1"/>
  <c r="Y547" i="8" s="1"/>
  <c r="U548" i="8" s="1"/>
  <c r="W548" i="8" s="1"/>
  <c r="Y548" i="8" s="1"/>
  <c r="U549" i="8" s="1"/>
  <c r="W549" i="8" s="1"/>
  <c r="Y549" i="8" s="1"/>
  <c r="W1278" i="8"/>
  <c r="Y1278" i="8" s="1"/>
  <c r="U1279" i="8" s="1"/>
  <c r="W1279" i="8" s="1"/>
  <c r="Y1279" i="8" s="1"/>
  <c r="U1280" i="8" s="1"/>
  <c r="W1280" i="8" s="1"/>
  <c r="Y1280" i="8" s="1"/>
  <c r="U1281" i="8" s="1"/>
  <c r="W1281" i="8" s="1"/>
  <c r="Y1281" i="8" s="1"/>
  <c r="U1282" i="8" s="1"/>
  <c r="W1282" i="8" s="1"/>
  <c r="Y1282" i="8" s="1"/>
  <c r="U1283" i="8" s="1"/>
  <c r="W1283" i="8" s="1"/>
  <c r="Y1283" i="8" s="1"/>
  <c r="U1284" i="8" s="1"/>
  <c r="W1284" i="8" s="1"/>
  <c r="Y1284" i="8" s="1"/>
  <c r="U1285" i="8" s="1"/>
  <c r="W1285" i="8" s="1"/>
  <c r="Y1285" i="8" s="1"/>
  <c r="U1286" i="8" s="1"/>
  <c r="W1286" i="8" s="1"/>
  <c r="Y1286" i="8" s="1"/>
  <c r="U1287" i="8" s="1"/>
  <c r="W1287" i="8" s="1"/>
  <c r="Y1287" i="8" s="1"/>
  <c r="U1288" i="8" s="1"/>
  <c r="W1288" i="8" s="1"/>
  <c r="Y1288" i="8" s="1"/>
  <c r="U1289" i="8" s="1"/>
  <c r="W1289" i="8" s="1"/>
  <c r="Y1289" i="8" s="1"/>
  <c r="W893" i="8"/>
  <c r="Y893" i="8" s="1"/>
  <c r="U894" i="8" s="1"/>
  <c r="W894" i="8" s="1"/>
  <c r="Y894" i="8" s="1"/>
  <c r="U895" i="8" s="1"/>
  <c r="W895" i="8" s="1"/>
  <c r="Y895" i="8" s="1"/>
  <c r="U896" i="8" s="1"/>
  <c r="W896" i="8" s="1"/>
  <c r="Y896" i="8" s="1"/>
  <c r="U897" i="8" s="1"/>
  <c r="W897" i="8" s="1"/>
  <c r="Y897" i="8" s="1"/>
  <c r="U898" i="8" s="1"/>
  <c r="W898" i="8" s="1"/>
  <c r="Y898" i="8" s="1"/>
  <c r="U899" i="8" s="1"/>
  <c r="W899" i="8" s="1"/>
  <c r="Y899" i="8" s="1"/>
  <c r="U900" i="8" s="1"/>
  <c r="W900" i="8" s="1"/>
  <c r="Y900" i="8" s="1"/>
  <c r="U901" i="8" s="1"/>
  <c r="W901" i="8" s="1"/>
  <c r="Y901" i="8" s="1"/>
  <c r="U902" i="8" s="1"/>
  <c r="W902" i="8" s="1"/>
  <c r="Y902" i="8" s="1"/>
  <c r="U903" i="8" s="1"/>
  <c r="W903" i="8" s="1"/>
  <c r="Y903" i="8" s="1"/>
  <c r="U904" i="8" s="1"/>
  <c r="W904" i="8" s="1"/>
  <c r="Y904" i="8" s="1"/>
  <c r="W347" i="8"/>
  <c r="Y347" i="8" s="1"/>
  <c r="W1083" i="8"/>
  <c r="Y1083" i="8" s="1"/>
  <c r="U1084" i="8" s="1"/>
  <c r="W1084" i="8" s="1"/>
  <c r="Y1084" i="8" s="1"/>
  <c r="U1085" i="8" s="1"/>
  <c r="W1085" i="8" s="1"/>
  <c r="Y1085" i="8" s="1"/>
  <c r="U1086" i="8" s="1"/>
  <c r="W1086" i="8" s="1"/>
  <c r="Y1086" i="8" s="1"/>
  <c r="U1087" i="8" s="1"/>
  <c r="W1087" i="8" s="1"/>
  <c r="Y1087" i="8" s="1"/>
  <c r="U1088" i="8" s="1"/>
  <c r="W1088" i="8" s="1"/>
  <c r="Y1088" i="8" s="1"/>
  <c r="U1089" i="8" s="1"/>
  <c r="W1089" i="8" s="1"/>
  <c r="Y1089" i="8" s="1"/>
  <c r="U1090" i="8" s="1"/>
  <c r="W1090" i="8" s="1"/>
  <c r="Y1090" i="8" s="1"/>
  <c r="U1091" i="8" s="1"/>
  <c r="W1091" i="8" s="1"/>
  <c r="Y1091" i="8" s="1"/>
  <c r="U1092" i="8" s="1"/>
  <c r="W1092" i="8" s="1"/>
  <c r="Y1092" i="8" s="1"/>
  <c r="U1093" i="8" s="1"/>
  <c r="W1093" i="8" s="1"/>
  <c r="Y1093" i="8" s="1"/>
  <c r="U1094" i="8" s="1"/>
  <c r="W1094" i="8" s="1"/>
  <c r="Y1094" i="8" s="1"/>
  <c r="W1067" i="8"/>
  <c r="Y1067" i="8" s="1"/>
  <c r="U1068" i="8" s="1"/>
  <c r="W1068" i="8" s="1"/>
  <c r="Y1068" i="8" s="1"/>
  <c r="U1069" i="8" s="1"/>
  <c r="W1069" i="8" s="1"/>
  <c r="Y1069" i="8" s="1"/>
  <c r="U1070" i="8" s="1"/>
  <c r="W1070" i="8" s="1"/>
  <c r="Y1070" i="8" s="1"/>
  <c r="U1071" i="8" s="1"/>
  <c r="W1071" i="8" s="1"/>
  <c r="Y1071" i="8" s="1"/>
  <c r="U1072" i="8" s="1"/>
  <c r="W1072" i="8" s="1"/>
  <c r="Y1072" i="8" s="1"/>
  <c r="U1073" i="8" s="1"/>
  <c r="W1073" i="8" s="1"/>
  <c r="Y1073" i="8" s="1"/>
  <c r="U1074" i="8" s="1"/>
  <c r="W1074" i="8" s="1"/>
  <c r="Y1074" i="8" s="1"/>
  <c r="U1075" i="8" s="1"/>
  <c r="W1075" i="8" s="1"/>
  <c r="Y1075" i="8" s="1"/>
  <c r="U1076" i="8" s="1"/>
  <c r="W1076" i="8" s="1"/>
  <c r="Y1076" i="8" s="1"/>
  <c r="U1077" i="8" s="1"/>
  <c r="W1077" i="8" s="1"/>
  <c r="Y1077" i="8" s="1"/>
  <c r="U1078" i="8" s="1"/>
  <c r="W1078" i="8" s="1"/>
  <c r="Y1078" i="8" s="1"/>
  <c r="W1051" i="8"/>
  <c r="Y1051" i="8" s="1"/>
  <c r="U1052" i="8" s="1"/>
  <c r="W1052" i="8" s="1"/>
  <c r="Y1052" i="8" s="1"/>
  <c r="U1053" i="8" s="1"/>
  <c r="W1053" i="8" s="1"/>
  <c r="Y1053" i="8" s="1"/>
  <c r="U1054" i="8" s="1"/>
  <c r="W1054" i="8" s="1"/>
  <c r="Y1054" i="8" s="1"/>
  <c r="U1055" i="8" s="1"/>
  <c r="W1055" i="8" s="1"/>
  <c r="Y1055" i="8" s="1"/>
  <c r="U1056" i="8" s="1"/>
  <c r="W1056" i="8" s="1"/>
  <c r="Y1056" i="8" s="1"/>
  <c r="U1057" i="8" s="1"/>
  <c r="W1057" i="8" s="1"/>
  <c r="Y1057" i="8" s="1"/>
  <c r="U1058" i="8" s="1"/>
  <c r="W1058" i="8" s="1"/>
  <c r="Y1058" i="8" s="1"/>
  <c r="U1059" i="8" s="1"/>
  <c r="W1059" i="8" s="1"/>
  <c r="Y1059" i="8" s="1"/>
  <c r="U1060" i="8" s="1"/>
  <c r="W1060" i="8" s="1"/>
  <c r="Y1060" i="8" s="1"/>
  <c r="U1061" i="8" s="1"/>
  <c r="W1061" i="8" s="1"/>
  <c r="Y1061" i="8" s="1"/>
  <c r="U1062" i="8" s="1"/>
  <c r="W1062" i="8" s="1"/>
  <c r="Y1062" i="8" s="1"/>
  <c r="W1035" i="8"/>
  <c r="Y1035" i="8" s="1"/>
  <c r="U1036" i="8" s="1"/>
  <c r="W1036" i="8" s="1"/>
  <c r="Y1036" i="8" s="1"/>
  <c r="U1037" i="8" s="1"/>
  <c r="W1037" i="8" s="1"/>
  <c r="Y1037" i="8" s="1"/>
  <c r="U1038" i="8" s="1"/>
  <c r="W1038" i="8" s="1"/>
  <c r="Y1038" i="8" s="1"/>
  <c r="U1039" i="8" s="1"/>
  <c r="W1039" i="8" s="1"/>
  <c r="Y1039" i="8" s="1"/>
  <c r="U1040" i="8" s="1"/>
  <c r="W1040" i="8" s="1"/>
  <c r="Y1040" i="8" s="1"/>
  <c r="U1041" i="8" s="1"/>
  <c r="W1041" i="8" s="1"/>
  <c r="Y1041" i="8" s="1"/>
  <c r="U1042" i="8" s="1"/>
  <c r="W1042" i="8" s="1"/>
  <c r="Y1042" i="8" s="1"/>
  <c r="U1043" i="8" s="1"/>
  <c r="W1043" i="8" s="1"/>
  <c r="Y1043" i="8" s="1"/>
  <c r="U1044" i="8" s="1"/>
  <c r="W1044" i="8" s="1"/>
  <c r="Y1044" i="8" s="1"/>
  <c r="U1045" i="8" s="1"/>
  <c r="W1045" i="8" s="1"/>
  <c r="Y1045" i="8" s="1"/>
  <c r="U1046" i="8" s="1"/>
  <c r="W1046" i="8" s="1"/>
  <c r="Y1046" i="8" s="1"/>
  <c r="W1004" i="8"/>
  <c r="Y1004" i="8" s="1"/>
  <c r="U1005" i="8" s="1"/>
  <c r="W1005" i="8" s="1"/>
  <c r="Y1005" i="8" s="1"/>
  <c r="U1006" i="8" s="1"/>
  <c r="W1006" i="8" s="1"/>
  <c r="Y1006" i="8" s="1"/>
  <c r="U1007" i="8" s="1"/>
  <c r="W1007" i="8" s="1"/>
  <c r="Y1007" i="8" s="1"/>
  <c r="U1008" i="8" s="1"/>
  <c r="W1008" i="8" s="1"/>
  <c r="Y1008" i="8" s="1"/>
  <c r="U1009" i="8" s="1"/>
  <c r="W1009" i="8" s="1"/>
  <c r="Y1009" i="8" s="1"/>
  <c r="U1010" i="8" s="1"/>
  <c r="W1010" i="8" s="1"/>
  <c r="Y1010" i="8" s="1"/>
  <c r="U1011" i="8" s="1"/>
  <c r="W1011" i="8" s="1"/>
  <c r="Y1011" i="8" s="1"/>
  <c r="U1012" i="8" s="1"/>
  <c r="W1012" i="8" s="1"/>
  <c r="Y1012" i="8" s="1"/>
  <c r="U1013" i="8" s="1"/>
  <c r="W1013" i="8" s="1"/>
  <c r="Y1013" i="8" s="1"/>
  <c r="U1014" i="8" s="1"/>
  <c r="W1014" i="8" s="1"/>
  <c r="Y1014" i="8" s="1"/>
  <c r="U1015" i="8" s="1"/>
  <c r="W1015" i="8" s="1"/>
  <c r="Y1015" i="8" s="1"/>
  <c r="W1406" i="8"/>
  <c r="Y1406" i="8" s="1"/>
  <c r="U1407" i="8" s="1"/>
  <c r="W1407" i="8" s="1"/>
  <c r="Y1407" i="8" s="1"/>
  <c r="U1408" i="8" s="1"/>
  <c r="W1408" i="8" s="1"/>
  <c r="Y1408" i="8" s="1"/>
  <c r="U1409" i="8" s="1"/>
  <c r="W1409" i="8" s="1"/>
  <c r="Y1409" i="8" s="1"/>
  <c r="U1410" i="8" s="1"/>
  <c r="W1410" i="8" s="1"/>
  <c r="Y1410" i="8" s="1"/>
  <c r="U1411" i="8" s="1"/>
  <c r="W1411" i="8" s="1"/>
  <c r="Y1411" i="8" s="1"/>
  <c r="U1412" i="8" s="1"/>
  <c r="W1412" i="8" s="1"/>
  <c r="Y1412" i="8" s="1"/>
  <c r="U1413" i="8" s="1"/>
  <c r="W1413" i="8" s="1"/>
  <c r="Y1413" i="8" s="1"/>
  <c r="U1414" i="8" s="1"/>
  <c r="W1414" i="8" s="1"/>
  <c r="Y1414" i="8" s="1"/>
  <c r="U1415" i="8" s="1"/>
  <c r="W1415" i="8" s="1"/>
  <c r="Y1415" i="8" s="1"/>
  <c r="U1416" i="8" s="1"/>
  <c r="W1416" i="8" s="1"/>
  <c r="Y1416" i="8" s="1"/>
  <c r="U1417" i="8" s="1"/>
  <c r="W1417" i="8" s="1"/>
  <c r="Y1417" i="8" s="1"/>
  <c r="W861" i="8"/>
  <c r="Y861" i="8" s="1"/>
  <c r="W846" i="8"/>
  <c r="Y846" i="8" s="1"/>
  <c r="U847" i="8" s="1"/>
  <c r="W847" i="8" s="1"/>
  <c r="Y847" i="8" s="1"/>
  <c r="U848" i="8" s="1"/>
  <c r="W848" i="8" s="1"/>
  <c r="Y848" i="8" s="1"/>
  <c r="U849" i="8" s="1"/>
  <c r="W849" i="8" s="1"/>
  <c r="Y849" i="8" s="1"/>
  <c r="U850" i="8" s="1"/>
  <c r="W850" i="8" s="1"/>
  <c r="Y850" i="8" s="1"/>
  <c r="U851" i="8" s="1"/>
  <c r="W851" i="8" s="1"/>
  <c r="Y851" i="8" s="1"/>
  <c r="U852" i="8" s="1"/>
  <c r="W852" i="8" s="1"/>
  <c r="Y852" i="8" s="1"/>
  <c r="U853" i="8" s="1"/>
  <c r="W853" i="8" s="1"/>
  <c r="Y853" i="8" s="1"/>
  <c r="U854" i="8" s="1"/>
  <c r="W854" i="8" s="1"/>
  <c r="Y854" i="8" s="1"/>
  <c r="U855" i="8" s="1"/>
  <c r="W855" i="8" s="1"/>
  <c r="Y855" i="8" s="1"/>
  <c r="U856" i="8" s="1"/>
  <c r="W856" i="8" s="1"/>
  <c r="Y856" i="8" s="1"/>
  <c r="U857" i="8" s="1"/>
  <c r="W857" i="8" s="1"/>
  <c r="Y857" i="8" s="1"/>
  <c r="W925" i="8"/>
  <c r="Y925" i="8" s="1"/>
  <c r="U926" i="8" s="1"/>
  <c r="W926" i="8" s="1"/>
  <c r="Y926" i="8" s="1"/>
  <c r="U927" i="8" s="1"/>
  <c r="W927" i="8" s="1"/>
  <c r="Y927" i="8" s="1"/>
  <c r="W928" i="8" s="1"/>
  <c r="Y928" i="8" s="1"/>
  <c r="U929" i="8" s="1"/>
  <c r="W929" i="8" s="1"/>
  <c r="Y929" i="8" s="1"/>
  <c r="U930" i="8" s="1"/>
  <c r="W930" i="8" s="1"/>
  <c r="Y930" i="8" s="1"/>
  <c r="U931" i="8" s="1"/>
  <c r="W931" i="8" s="1"/>
  <c r="Y931" i="8" s="1"/>
  <c r="U932" i="8" s="1"/>
  <c r="W932" i="8" s="1"/>
  <c r="Y932" i="8" s="1"/>
  <c r="U933" i="8" s="1"/>
  <c r="W933" i="8" s="1"/>
  <c r="Y933" i="8" s="1"/>
  <c r="U934" i="8" s="1"/>
  <c r="W934" i="8" s="1"/>
  <c r="Y934" i="8" s="1"/>
  <c r="U935" i="8" s="1"/>
  <c r="W935" i="8" s="1"/>
  <c r="Y935" i="8" s="1"/>
  <c r="U936" i="8" s="1"/>
  <c r="W936" i="8" s="1"/>
  <c r="Y936" i="8" s="1"/>
  <c r="W829" i="8"/>
  <c r="Y829" i="8" s="1"/>
  <c r="U830" i="8" s="1"/>
  <c r="W830" i="8" s="1"/>
  <c r="Y830" i="8" s="1"/>
  <c r="U831" i="8" s="1"/>
  <c r="W831" i="8" s="1"/>
  <c r="Y831" i="8" s="1"/>
  <c r="U832" i="8" s="1"/>
  <c r="W832" i="8" s="1"/>
  <c r="Y832" i="8" s="1"/>
  <c r="U833" i="8" s="1"/>
  <c r="W833" i="8" s="1"/>
  <c r="Y833" i="8" s="1"/>
  <c r="U834" i="8" s="1"/>
  <c r="W834" i="8" s="1"/>
  <c r="Y834" i="8" s="1"/>
  <c r="U835" i="8" s="1"/>
  <c r="W835" i="8" s="1"/>
  <c r="Y835" i="8" s="1"/>
  <c r="U836" i="8" s="1"/>
  <c r="W836" i="8" s="1"/>
  <c r="Y836" i="8" s="1"/>
  <c r="U837" i="8" s="1"/>
  <c r="W837" i="8" s="1"/>
  <c r="Y837" i="8" s="1"/>
  <c r="U838" i="8" s="1"/>
  <c r="W838" i="8" s="1"/>
  <c r="Y838" i="8" s="1"/>
  <c r="U839" i="8" s="1"/>
  <c r="W839" i="8" s="1"/>
  <c r="Y839" i="8" s="1"/>
  <c r="U840" i="8" s="1"/>
  <c r="W840" i="8" s="1"/>
  <c r="Y840" i="8" s="1"/>
  <c r="W797" i="8"/>
  <c r="Y797" i="8" s="1"/>
  <c r="U798" i="8" s="1"/>
  <c r="W798" i="8" s="1"/>
  <c r="Y798" i="8" s="1"/>
  <c r="U799" i="8" s="1"/>
  <c r="W799" i="8" s="1"/>
  <c r="Y799" i="8" s="1"/>
  <c r="U800" i="8" s="1"/>
  <c r="W800" i="8" s="1"/>
  <c r="Y800" i="8" s="1"/>
  <c r="U801" i="8" s="1"/>
  <c r="W801" i="8" s="1"/>
  <c r="Y801" i="8" s="1"/>
  <c r="U802" i="8" s="1"/>
  <c r="W802" i="8" s="1"/>
  <c r="Y802" i="8" s="1"/>
  <c r="U803" i="8" s="1"/>
  <c r="W803" i="8" s="1"/>
  <c r="Y803" i="8" s="1"/>
  <c r="U804" i="8" s="1"/>
  <c r="W804" i="8" s="1"/>
  <c r="Y804" i="8" s="1"/>
  <c r="U805" i="8" s="1"/>
  <c r="W805" i="8" s="1"/>
  <c r="Y805" i="8" s="1"/>
  <c r="U806" i="8" s="1"/>
  <c r="W806" i="8" s="1"/>
  <c r="Y806" i="8" s="1"/>
  <c r="U807" i="8" s="1"/>
  <c r="W807" i="8" s="1"/>
  <c r="Y807" i="8" s="1"/>
  <c r="U808" i="8" s="1"/>
  <c r="W808" i="8" s="1"/>
  <c r="Y808" i="8" s="1"/>
  <c r="W781" i="8"/>
  <c r="Y781" i="8" s="1"/>
  <c r="U782" i="8" s="1"/>
  <c r="W782" i="8" s="1"/>
  <c r="Y782" i="8" s="1"/>
  <c r="U783" i="8" s="1"/>
  <c r="W783" i="8" s="1"/>
  <c r="Y783" i="8" s="1"/>
  <c r="U784" i="8" s="1"/>
  <c r="W784" i="8" s="1"/>
  <c r="Y784" i="8" s="1"/>
  <c r="U785" i="8" s="1"/>
  <c r="W785" i="8" s="1"/>
  <c r="Y785" i="8" s="1"/>
  <c r="U786" i="8" s="1"/>
  <c r="W786" i="8" s="1"/>
  <c r="Y786" i="8" s="1"/>
  <c r="U787" i="8" s="1"/>
  <c r="W787" i="8" s="1"/>
  <c r="Y787" i="8" s="1"/>
  <c r="U788" i="8" s="1"/>
  <c r="W788" i="8" s="1"/>
  <c r="Y788" i="8" s="1"/>
  <c r="U789" i="8" s="1"/>
  <c r="W789" i="8" s="1"/>
  <c r="Y789" i="8" s="1"/>
  <c r="U790" i="8" s="1"/>
  <c r="W790" i="8" s="1"/>
  <c r="Y790" i="8" s="1"/>
  <c r="U791" i="8" s="1"/>
  <c r="W791" i="8" s="1"/>
  <c r="Y791" i="8" s="1"/>
  <c r="U792" i="8" s="1"/>
  <c r="W792" i="8" s="1"/>
  <c r="Y792" i="8" s="1"/>
  <c r="W283" i="8"/>
  <c r="Y283" i="8" s="1"/>
  <c r="U284" i="8" s="1"/>
  <c r="W284" i="8" s="1"/>
  <c r="Y284" i="8" s="1"/>
  <c r="U285" i="8" s="1"/>
  <c r="W285" i="8" s="1"/>
  <c r="Y285" i="8" s="1"/>
  <c r="U286" i="8" s="1"/>
  <c r="W286" i="8" s="1"/>
  <c r="Y286" i="8" s="1"/>
  <c r="U287" i="8" s="1"/>
  <c r="W287" i="8" s="1"/>
  <c r="Y287" i="8" s="1"/>
  <c r="U288" i="8" s="1"/>
  <c r="W288" i="8" s="1"/>
  <c r="Y288" i="8" s="1"/>
  <c r="U289" i="8" s="1"/>
  <c r="W289" i="8" s="1"/>
  <c r="Y289" i="8" s="1"/>
  <c r="U290" i="8" s="1"/>
  <c r="W290" i="8" s="1"/>
  <c r="Y290" i="8" s="1"/>
  <c r="U291" i="8" s="1"/>
  <c r="W291" i="8" s="1"/>
  <c r="Y291" i="8" s="1"/>
  <c r="U292" i="8" s="1"/>
  <c r="W292" i="8" s="1"/>
  <c r="Y292" i="8" s="1"/>
  <c r="U293" i="8" s="1"/>
  <c r="W293" i="8" s="1"/>
  <c r="Y293" i="8" s="1"/>
  <c r="U294" i="8" s="1"/>
  <c r="W294" i="8" s="1"/>
  <c r="Y294" i="8" s="1"/>
  <c r="W746" i="8"/>
  <c r="Y746" i="8" s="1"/>
  <c r="W714" i="8"/>
  <c r="Y714" i="8" s="1"/>
  <c r="W682" i="8"/>
  <c r="Y682" i="8" s="1"/>
  <c r="U683" i="8" s="1"/>
  <c r="W683" i="8" s="1"/>
  <c r="Y683" i="8" s="1"/>
  <c r="U684" i="8" s="1"/>
  <c r="W684" i="8" s="1"/>
  <c r="Y684" i="8" s="1"/>
  <c r="U685" i="8" s="1"/>
  <c r="W685" i="8" s="1"/>
  <c r="Y685" i="8" s="1"/>
  <c r="U686" i="8" s="1"/>
  <c r="W686" i="8" s="1"/>
  <c r="Y686" i="8" s="1"/>
  <c r="U687" i="8" s="1"/>
  <c r="W687" i="8" s="1"/>
  <c r="Y687" i="8" s="1"/>
  <c r="U688" i="8" s="1"/>
  <c r="W688" i="8" s="1"/>
  <c r="Y688" i="8" s="1"/>
  <c r="U689" i="8" s="1"/>
  <c r="W689" i="8" s="1"/>
  <c r="Y689" i="8" s="1"/>
  <c r="U690" i="8" s="1"/>
  <c r="W690" i="8" s="1"/>
  <c r="Y690" i="8" s="1"/>
  <c r="U691" i="8" s="1"/>
  <c r="W691" i="8" s="1"/>
  <c r="Y691" i="8" s="1"/>
  <c r="U692" i="8" s="1"/>
  <c r="W692" i="8" s="1"/>
  <c r="Y692" i="8" s="1"/>
  <c r="U693" i="8" s="1"/>
  <c r="W693" i="8" s="1"/>
  <c r="Y693" i="8" s="1"/>
  <c r="W666" i="8"/>
  <c r="Y666" i="8" s="1"/>
  <c r="W941" i="8"/>
  <c r="Y941" i="8" s="1"/>
  <c r="U942" i="8" s="1"/>
  <c r="W942" i="8" s="1"/>
  <c r="Y942" i="8" s="1"/>
  <c r="U943" i="8" s="1"/>
  <c r="W943" i="8" s="1"/>
  <c r="Y943" i="8" s="1"/>
  <c r="U944" i="8" s="1"/>
  <c r="W944" i="8" s="1"/>
  <c r="Y944" i="8" s="1"/>
  <c r="U945" i="8" s="1"/>
  <c r="W945" i="8" s="1"/>
  <c r="Y945" i="8" s="1"/>
  <c r="U946" i="8" s="1"/>
  <c r="W946" i="8" s="1"/>
  <c r="Y946" i="8" s="1"/>
  <c r="U947" i="8" s="1"/>
  <c r="W947" i="8" s="1"/>
  <c r="Y947" i="8" s="1"/>
  <c r="U948" i="8" s="1"/>
  <c r="W948" i="8" s="1"/>
  <c r="Y948" i="8" s="1"/>
  <c r="U949" i="8" s="1"/>
  <c r="W949" i="8" s="1"/>
  <c r="Y949" i="8" s="1"/>
  <c r="U950" i="8" s="1"/>
  <c r="W950" i="8" s="1"/>
  <c r="Y950" i="8" s="1"/>
  <c r="U951" i="8" s="1"/>
  <c r="W951" i="8" s="1"/>
  <c r="Y951" i="8" s="1"/>
  <c r="U952" i="8" s="1"/>
  <c r="W952" i="8" s="1"/>
  <c r="Y952" i="8" s="1"/>
  <c r="W650" i="8"/>
  <c r="Y650" i="8" s="1"/>
  <c r="U651" i="8" s="1"/>
  <c r="W651" i="8" s="1"/>
  <c r="Y651" i="8" s="1"/>
  <c r="U652" i="8" s="1"/>
  <c r="W652" i="8" s="1"/>
  <c r="Y652" i="8" s="1"/>
  <c r="U653" i="8" s="1"/>
  <c r="W653" i="8" s="1"/>
  <c r="Y653" i="8" s="1"/>
  <c r="U654" i="8" s="1"/>
  <c r="W654" i="8" s="1"/>
  <c r="Y654" i="8" s="1"/>
  <c r="U655" i="8" s="1"/>
  <c r="W655" i="8" s="1"/>
  <c r="Y655" i="8" s="1"/>
  <c r="U656" i="8" s="1"/>
  <c r="W656" i="8" s="1"/>
  <c r="U657" i="8" s="1"/>
  <c r="W657" i="8" s="1"/>
  <c r="Y657" i="8" s="1"/>
  <c r="U658" i="8" s="1"/>
  <c r="W658" i="8" s="1"/>
  <c r="Y658" i="8" s="1"/>
  <c r="U659" i="8" s="1"/>
  <c r="W659" i="8" s="1"/>
  <c r="Y659" i="8" s="1"/>
  <c r="U660" i="8" s="1"/>
  <c r="W660" i="8" s="1"/>
  <c r="Y660" i="8" s="1"/>
  <c r="U661" i="8" s="1"/>
  <c r="W661" i="8" s="1"/>
  <c r="Y661" i="8" s="1"/>
  <c r="W522" i="8"/>
  <c r="Y522" i="8" s="1"/>
  <c r="U460" i="8" l="1"/>
  <c r="W460" i="8" s="1"/>
  <c r="Y460" i="8" s="1"/>
  <c r="U715" i="8"/>
  <c r="W715" i="8" s="1"/>
  <c r="Y715" i="8" s="1"/>
  <c r="U716" i="8" s="1"/>
  <c r="W716" i="8" s="1"/>
  <c r="Y716" i="8" s="1"/>
  <c r="U717" i="8" s="1"/>
  <c r="W717" i="8" s="1"/>
  <c r="Y717" i="8" s="1"/>
  <c r="U718" i="8" s="1"/>
  <c r="W718" i="8" s="1"/>
  <c r="Y718" i="8" s="1"/>
  <c r="U719" i="8" s="1"/>
  <c r="W719" i="8" s="1"/>
  <c r="Y719" i="8" s="1"/>
  <c r="U720" i="8" s="1"/>
  <c r="W720" i="8" s="1"/>
  <c r="Y720" i="8" s="1"/>
  <c r="U721" i="8" s="1"/>
  <c r="W721" i="8" s="1"/>
  <c r="Y721" i="8" s="1"/>
  <c r="U722" i="8" s="1"/>
  <c r="W722" i="8" s="1"/>
  <c r="Y722" i="8" s="1"/>
  <c r="U723" i="8" s="1"/>
  <c r="W723" i="8" s="1"/>
  <c r="Y723" i="8" s="1"/>
  <c r="U724" i="8" s="1"/>
  <c r="W724" i="8" s="1"/>
  <c r="Y724" i="8" s="1"/>
  <c r="U725" i="8" s="1"/>
  <c r="W725" i="8" s="1"/>
  <c r="Y725" i="8" s="1"/>
  <c r="U747" i="8"/>
  <c r="W747" i="8" s="1"/>
  <c r="Y747" i="8" s="1"/>
  <c r="U748" i="8" s="1"/>
  <c r="W748" i="8" s="1"/>
  <c r="Y748" i="8" s="1"/>
  <c r="U749" i="8" s="1"/>
  <c r="W749" i="8" s="1"/>
  <c r="Y749" i="8" s="1"/>
  <c r="U750" i="8" s="1"/>
  <c r="W750" i="8" s="1"/>
  <c r="Y750" i="8" s="1"/>
  <c r="U751" i="8" s="1"/>
  <c r="W751" i="8" s="1"/>
  <c r="Y751" i="8" s="1"/>
  <c r="U752" i="8" s="1"/>
  <c r="W752" i="8" s="1"/>
  <c r="Y752" i="8" s="1"/>
  <c r="U753" i="8" s="1"/>
  <c r="W753" i="8" s="1"/>
  <c r="Y753" i="8" s="1"/>
  <c r="U754" i="8" s="1"/>
  <c r="W754" i="8" s="1"/>
  <c r="Y754" i="8" s="1"/>
  <c r="U755" i="8" s="1"/>
  <c r="W755" i="8" s="1"/>
  <c r="Y755" i="8" s="1"/>
  <c r="U756" i="8" s="1"/>
  <c r="W756" i="8" s="1"/>
  <c r="Y756" i="8" s="1"/>
  <c r="U757" i="8" s="1"/>
  <c r="W757" i="8" s="1"/>
  <c r="Y757" i="8" s="1"/>
  <c r="U1295" i="8"/>
  <c r="W1295" i="8" s="1"/>
  <c r="Y1295" i="8" s="1"/>
  <c r="U1296" i="8" s="1"/>
  <c r="W1296" i="8" s="1"/>
  <c r="Y1296" i="8" s="1"/>
  <c r="U1297" i="8" s="1"/>
  <c r="W1297" i="8" s="1"/>
  <c r="Y1297" i="8" s="1"/>
  <c r="U1298" i="8" s="1"/>
  <c r="W1298" i="8" s="1"/>
  <c r="Y1298" i="8" s="1"/>
  <c r="U1299" i="8" s="1"/>
  <c r="W1299" i="8" s="1"/>
  <c r="Y1299" i="8" s="1"/>
  <c r="U1300" i="8" s="1"/>
  <c r="W1300" i="8" s="1"/>
  <c r="Y1300" i="8" s="1"/>
  <c r="U1301" i="8" s="1"/>
  <c r="W1301" i="8" s="1"/>
  <c r="Y1301" i="8" s="1"/>
  <c r="U1302" i="8" s="1"/>
  <c r="W1302" i="8" s="1"/>
  <c r="Y1302" i="8" s="1"/>
  <c r="U1303" i="8" s="1"/>
  <c r="W1303" i="8" s="1"/>
  <c r="Y1303" i="8" s="1"/>
  <c r="U1304" i="8" s="1"/>
  <c r="W1304" i="8" s="1"/>
  <c r="Y1304" i="8" s="1"/>
  <c r="U1305" i="8" s="1"/>
  <c r="W1305" i="8" s="1"/>
  <c r="Y1305" i="8" s="1"/>
  <c r="U862" i="8"/>
  <c r="W862" i="8" s="1"/>
  <c r="Y862" i="8" s="1"/>
  <c r="U863" i="8" s="1"/>
  <c r="W863" i="8" s="1"/>
  <c r="Y863" i="8" s="1"/>
  <c r="U864" i="8" s="1"/>
  <c r="W864" i="8" s="1"/>
  <c r="Y864" i="8" s="1"/>
  <c r="U865" i="8" s="1"/>
  <c r="W865" i="8" s="1"/>
  <c r="Y865" i="8" s="1"/>
  <c r="U866" i="8" s="1"/>
  <c r="W866" i="8" s="1"/>
  <c r="Y866" i="8" s="1"/>
  <c r="U867" i="8" s="1"/>
  <c r="W867" i="8" s="1"/>
  <c r="Y867" i="8" s="1"/>
  <c r="U868" i="8" s="1"/>
  <c r="W868" i="8" s="1"/>
  <c r="Y868" i="8" s="1"/>
  <c r="U869" i="8" s="1"/>
  <c r="W869" i="8" s="1"/>
  <c r="Y869" i="8" s="1"/>
  <c r="U870" i="8" s="1"/>
  <c r="W870" i="8" s="1"/>
  <c r="Y870" i="8" s="1"/>
  <c r="U871" i="8" s="1"/>
  <c r="W871" i="8" s="1"/>
  <c r="Y871" i="8" s="1"/>
  <c r="U872" i="8" s="1"/>
  <c r="W872" i="8" s="1"/>
  <c r="Y872" i="8" s="1"/>
  <c r="U667" i="8"/>
  <c r="W667" i="8" s="1"/>
  <c r="Y667" i="8" s="1"/>
  <c r="U668" i="8" s="1"/>
  <c r="W668" i="8" s="1"/>
  <c r="Y668" i="8" s="1"/>
  <c r="U669" i="8" s="1"/>
  <c r="W669" i="8" s="1"/>
  <c r="Y669" i="8" s="1"/>
  <c r="U670" i="8" s="1"/>
  <c r="W670" i="8" s="1"/>
  <c r="Y670" i="8" s="1"/>
  <c r="U523" i="8"/>
  <c r="W523" i="8" s="1"/>
  <c r="Y523" i="8" s="1"/>
  <c r="U524" i="8" s="1"/>
  <c r="W524" i="8" s="1"/>
  <c r="Y524" i="8" s="1"/>
  <c r="U525" i="8" s="1"/>
  <c r="W525" i="8" s="1"/>
  <c r="Y525" i="8" s="1"/>
  <c r="U526" i="8" s="1"/>
  <c r="W526" i="8" s="1"/>
  <c r="Y526" i="8" s="1"/>
  <c r="U527" i="8" s="1"/>
  <c r="W527" i="8" s="1"/>
  <c r="Y527" i="8" s="1"/>
  <c r="U528" i="8" s="1"/>
  <c r="W528" i="8" s="1"/>
  <c r="Y528" i="8" s="1"/>
  <c r="U529" i="8" s="1"/>
  <c r="W529" i="8" s="1"/>
  <c r="Y529" i="8" s="1"/>
  <c r="U530" i="8" s="1"/>
  <c r="W530" i="8" s="1"/>
  <c r="Y530" i="8" s="1"/>
  <c r="U531" i="8" s="1"/>
  <c r="W531" i="8" s="1"/>
  <c r="Y531" i="8" s="1"/>
  <c r="U532" i="8" s="1"/>
  <c r="W532" i="8" s="1"/>
  <c r="Y532" i="8" s="1"/>
  <c r="U533" i="8" s="1"/>
  <c r="W533" i="8" s="1"/>
  <c r="Y533" i="8" s="1"/>
  <c r="U348" i="8"/>
  <c r="W348" i="8" s="1"/>
  <c r="Y348" i="8" s="1"/>
  <c r="U699" i="8"/>
  <c r="W699" i="8" s="1"/>
  <c r="Y699" i="8" s="1"/>
  <c r="U700" i="8" s="1"/>
  <c r="W700" i="8" s="1"/>
  <c r="Y700" i="8" s="1"/>
  <c r="U701" i="8" s="1"/>
  <c r="W701" i="8" s="1"/>
  <c r="Y701" i="8" s="1"/>
  <c r="U702" i="8" s="1"/>
  <c r="W702" i="8" s="1"/>
  <c r="Y702" i="8" s="1"/>
  <c r="U703" i="8" s="1"/>
  <c r="W703" i="8" s="1"/>
  <c r="Y703" i="8" s="1"/>
  <c r="U704" i="8" s="1"/>
  <c r="W704" i="8" s="1"/>
  <c r="Y704" i="8" s="1"/>
  <c r="U705" i="8" s="1"/>
  <c r="W705" i="8" s="1"/>
  <c r="Y705" i="8" s="1"/>
  <c r="U706" i="8" s="1"/>
  <c r="W706" i="8" s="1"/>
  <c r="Y706" i="8" s="1"/>
  <c r="U707" i="8" s="1"/>
  <c r="W707" i="8" s="1"/>
  <c r="Y707" i="8" s="1"/>
  <c r="U708" i="8" s="1"/>
  <c r="W708" i="8" s="1"/>
  <c r="Y708" i="8" s="1"/>
  <c r="U709" i="8" s="1"/>
  <c r="W709" i="8" s="1"/>
  <c r="Y709" i="8" s="1"/>
  <c r="W1430" i="8"/>
  <c r="Y1430" i="8" s="1"/>
  <c r="U1431" i="8" s="1"/>
  <c r="W1431" i="8" s="1"/>
  <c r="Y1431" i="8" s="1"/>
  <c r="U1432" i="8" s="1"/>
  <c r="W1432" i="8" s="1"/>
  <c r="Y1432" i="8" s="1"/>
  <c r="U1433" i="8" s="1"/>
  <c r="W1433" i="8" s="1"/>
  <c r="Y1433" i="8" s="1"/>
  <c r="D143" i="1"/>
  <c r="U461" i="8" l="1"/>
  <c r="W461" i="8" s="1"/>
  <c r="Y461" i="8" s="1"/>
  <c r="U671" i="8"/>
  <c r="W671" i="8" s="1"/>
  <c r="Y671" i="8" s="1"/>
  <c r="W672" i="8" s="1"/>
  <c r="Y672" i="8" s="1"/>
  <c r="U673" i="8" s="1"/>
  <c r="W673" i="8" s="1"/>
  <c r="Y673" i="8" s="1"/>
  <c r="U674" i="8" s="1"/>
  <c r="W674" i="8" s="1"/>
  <c r="Y674" i="8" s="1"/>
  <c r="U675" i="8" s="1"/>
  <c r="W675" i="8" s="1"/>
  <c r="Y675" i="8" s="1"/>
  <c r="U676" i="8" s="1"/>
  <c r="W676" i="8" s="1"/>
  <c r="Y676" i="8" s="1"/>
  <c r="U677" i="8" s="1"/>
  <c r="W677" i="8" s="1"/>
  <c r="Y677" i="8" s="1"/>
  <c r="U349" i="8"/>
  <c r="W349" i="8" s="1"/>
  <c r="Y349" i="8" s="1"/>
  <c r="E48" i="10"/>
  <c r="F50" i="10"/>
  <c r="E50" i="10"/>
  <c r="F49" i="10"/>
  <c r="E49" i="10"/>
  <c r="F48" i="10"/>
  <c r="U462" i="8" l="1"/>
  <c r="W462" i="8" s="1"/>
  <c r="Y462" i="8" s="1"/>
  <c r="U350" i="8"/>
  <c r="W350" i="8" s="1"/>
  <c r="Y350" i="8" s="1"/>
  <c r="W351" i="8" s="1"/>
  <c r="Y351" i="8" s="1"/>
  <c r="W352" i="8" s="1"/>
  <c r="Y352" i="8" s="1"/>
  <c r="W353" i="8" s="1"/>
  <c r="Y353" i="8" s="1"/>
  <c r="W354" i="8" s="1"/>
  <c r="Y354" i="8" s="1"/>
  <c r="W355" i="8" s="1"/>
  <c r="Y355" i="8" s="1"/>
  <c r="W356" i="8" s="1"/>
  <c r="Y356" i="8" s="1"/>
  <c r="W357" i="8" s="1"/>
  <c r="Y357" i="8" s="1"/>
  <c r="W358" i="8" s="1"/>
  <c r="Y358" i="8" s="1"/>
  <c r="G50" i="10"/>
  <c r="G48" i="10"/>
  <c r="I52" i="10"/>
  <c r="G49" i="10"/>
  <c r="U463" i="8" l="1"/>
  <c r="W463" i="8" s="1"/>
  <c r="Y463" i="8" s="1"/>
  <c r="W464" i="8" s="1"/>
  <c r="Y464" i="8" s="1"/>
  <c r="W465" i="8" s="1"/>
  <c r="Y465" i="8" s="1"/>
  <c r="W466" i="8" s="1"/>
  <c r="Y466" i="8" s="1"/>
  <c r="W467" i="8" s="1"/>
  <c r="Y467" i="8" s="1"/>
  <c r="W468" i="8" s="1"/>
  <c r="Y468" i="8" s="1"/>
  <c r="W469" i="8" s="1"/>
  <c r="Y469" i="8" s="1"/>
  <c r="G51" i="10"/>
  <c r="G53" i="10" s="1"/>
  <c r="F57" i="10"/>
  <c r="G63" i="10" l="1"/>
  <c r="F61" i="10"/>
  <c r="E61" i="10"/>
  <c r="F60" i="10"/>
  <c r="E60" i="10"/>
  <c r="F59" i="10"/>
  <c r="E59" i="10"/>
  <c r="F58" i="10"/>
  <c r="E58" i="10"/>
  <c r="E57" i="10"/>
  <c r="G57" i="10" s="1"/>
  <c r="G58" i="10" l="1"/>
  <c r="G60" i="10"/>
  <c r="G61" i="10"/>
  <c r="I63" i="10"/>
  <c r="G59" i="10"/>
  <c r="G62" i="10" l="1"/>
  <c r="G64" i="10" s="1"/>
  <c r="H84" i="1"/>
  <c r="E84" i="1"/>
  <c r="B84" i="1"/>
  <c r="B74" i="1" l="1"/>
  <c r="E74" i="1"/>
  <c r="H74" i="1"/>
  <c r="E98" i="10" l="1"/>
  <c r="G98" i="10" s="1"/>
  <c r="E94" i="10"/>
  <c r="G94" i="10" s="1"/>
  <c r="E91" i="10"/>
  <c r="G91" i="10" s="1"/>
  <c r="F85" i="10"/>
  <c r="E85" i="10"/>
  <c r="F84" i="10"/>
  <c r="E84" i="10"/>
  <c r="F83" i="10"/>
  <c r="E83" i="10"/>
  <c r="F82" i="10"/>
  <c r="E82" i="10"/>
  <c r="E81" i="10"/>
  <c r="G81" i="10" s="1"/>
  <c r="G74" i="10"/>
  <c r="F72" i="10"/>
  <c r="E72" i="10"/>
  <c r="F71" i="10"/>
  <c r="E71" i="10"/>
  <c r="F70" i="10"/>
  <c r="E70" i="10"/>
  <c r="F69" i="10"/>
  <c r="E69" i="10"/>
  <c r="F68" i="10"/>
  <c r="E68" i="10"/>
  <c r="G69" i="10" l="1"/>
  <c r="G68" i="10"/>
  <c r="G70" i="10"/>
  <c r="G72" i="10"/>
  <c r="K88" i="10"/>
  <c r="K89" i="10" s="1"/>
  <c r="G84" i="10"/>
  <c r="G71" i="10"/>
  <c r="G83" i="10"/>
  <c r="G85" i="10"/>
  <c r="G103" i="10"/>
  <c r="I74" i="10"/>
  <c r="G82" i="10"/>
  <c r="G73" i="10" l="1"/>
  <c r="G75" i="10" s="1"/>
  <c r="G86" i="10"/>
  <c r="G88" i="10" s="1"/>
  <c r="R244" i="8"/>
  <c r="R245" i="8" s="1"/>
  <c r="R246" i="8" s="1"/>
  <c r="K687" i="8" l="1"/>
  <c r="B102" i="1" l="1"/>
  <c r="W450" i="8" l="1"/>
  <c r="K121" i="8" l="1"/>
  <c r="R854" i="8" l="1"/>
  <c r="R855" i="8" s="1"/>
  <c r="R856" i="8" s="1"/>
  <c r="R857" i="8" s="1"/>
  <c r="W136" i="8" l="1"/>
  <c r="Y136" i="8" s="1"/>
  <c r="U137" i="8" s="1"/>
  <c r="W574" i="8" l="1"/>
  <c r="W448" i="8" l="1"/>
  <c r="K288" i="8" l="1"/>
  <c r="W239" i="8" l="1"/>
  <c r="R428" i="8"/>
  <c r="K666" i="8" l="1"/>
  <c r="K1198" i="8" l="1"/>
  <c r="K347" i="8" l="1"/>
  <c r="M98" i="1" l="1"/>
  <c r="B26" i="1" l="1"/>
  <c r="K543" i="8" l="1"/>
  <c r="W571" i="8" l="1"/>
  <c r="W601" i="8" l="1"/>
  <c r="W570" i="8" l="1"/>
  <c r="R253" i="8" l="1"/>
  <c r="R254" i="8" s="1"/>
  <c r="R1438" i="8" l="1"/>
  <c r="B53" i="1" l="1"/>
  <c r="R236" i="8" l="1"/>
  <c r="R237" i="8" s="1"/>
  <c r="R238" i="8" s="1"/>
  <c r="R239" i="8" s="1"/>
  <c r="R240" i="8" s="1"/>
  <c r="R241" i="8" s="1"/>
  <c r="R1198" i="8" l="1"/>
  <c r="R1083" i="8"/>
  <c r="R1084" i="8" s="1"/>
  <c r="R1085" i="8" s="1"/>
  <c r="B83" i="1" l="1"/>
  <c r="G1429" i="8" l="1"/>
  <c r="K1429" i="8" s="1"/>
  <c r="C1429" i="8"/>
  <c r="G70" i="1" s="1"/>
  <c r="C1428" i="8"/>
  <c r="K1427" i="8"/>
  <c r="J70" i="1" s="1"/>
  <c r="G1427" i="8"/>
  <c r="M70" i="1" s="1"/>
  <c r="H1421" i="8"/>
  <c r="G1421" i="8"/>
  <c r="U1465" i="8"/>
  <c r="W1465" i="8" s="1"/>
  <c r="Y1465" i="8" s="1"/>
  <c r="R1463" i="8"/>
  <c r="C1462" i="8" s="1"/>
  <c r="G1461" i="8"/>
  <c r="K1461" i="8" s="1"/>
  <c r="C1461" i="8"/>
  <c r="G108" i="1" s="1"/>
  <c r="C1460" i="8"/>
  <c r="F108" i="1" s="1"/>
  <c r="K1459" i="8"/>
  <c r="J108" i="1" s="1"/>
  <c r="G1459" i="8"/>
  <c r="M108" i="1" s="1"/>
  <c r="W1454" i="8"/>
  <c r="Y1454" i="8" s="1"/>
  <c r="U1455" i="8" s="1"/>
  <c r="W1455" i="8" s="1"/>
  <c r="Y1455" i="8" s="1"/>
  <c r="U1456" i="8" s="1"/>
  <c r="W1456" i="8" s="1"/>
  <c r="Y1456" i="8" s="1"/>
  <c r="U1457" i="8" s="1"/>
  <c r="W1457" i="8" s="1"/>
  <c r="Y1457" i="8" s="1"/>
  <c r="U1458" i="8" s="1"/>
  <c r="W1458" i="8" s="1"/>
  <c r="Y1458" i="8" s="1"/>
  <c r="U1459" i="8" s="1"/>
  <c r="W1459" i="8" s="1"/>
  <c r="Y1459" i="8" s="1"/>
  <c r="U1460" i="8" s="1"/>
  <c r="W1460" i="8" s="1"/>
  <c r="Y1460" i="8" s="1"/>
  <c r="U1461" i="8" s="1"/>
  <c r="W1461" i="8" s="1"/>
  <c r="Y1461" i="8" s="1"/>
  <c r="U1462" i="8" s="1"/>
  <c r="W1462" i="8" s="1"/>
  <c r="Y1462" i="8" s="1"/>
  <c r="U1463" i="8" s="1"/>
  <c r="W1463" i="8" s="1"/>
  <c r="Y1463" i="8" s="1"/>
  <c r="U1464" i="8" s="1"/>
  <c r="H1453" i="8"/>
  <c r="G1453" i="8"/>
  <c r="G101" i="1"/>
  <c r="J101" i="1"/>
  <c r="M101" i="1"/>
  <c r="R1367" i="8"/>
  <c r="C1366" i="8" s="1"/>
  <c r="G1365" i="8"/>
  <c r="K1365" i="8" s="1"/>
  <c r="C1365" i="8"/>
  <c r="G21" i="1" s="1"/>
  <c r="C1364" i="8"/>
  <c r="F21" i="1" s="1"/>
  <c r="K1363" i="8"/>
  <c r="J21" i="1" s="1"/>
  <c r="G1363" i="8"/>
  <c r="M21" i="1" s="1"/>
  <c r="H1357" i="8"/>
  <c r="G1357" i="8"/>
  <c r="R1353" i="8"/>
  <c r="C1350" i="8" s="1"/>
  <c r="G1349" i="8"/>
  <c r="C1349" i="8"/>
  <c r="G28" i="1" s="1"/>
  <c r="C1348" i="8"/>
  <c r="F28" i="1" s="1"/>
  <c r="K1347" i="8"/>
  <c r="J28" i="1" s="1"/>
  <c r="G1347" i="8"/>
  <c r="M28" i="1" s="1"/>
  <c r="H1341" i="8"/>
  <c r="G1341" i="8"/>
  <c r="U1337" i="8"/>
  <c r="W1337" i="8" s="1"/>
  <c r="Y1337" i="8" s="1"/>
  <c r="R1337" i="8"/>
  <c r="R1335" i="8"/>
  <c r="G1333" i="8"/>
  <c r="C1333" i="8"/>
  <c r="G45" i="1" s="1"/>
  <c r="C1332" i="8"/>
  <c r="F45" i="1" s="1"/>
  <c r="G1331" i="8"/>
  <c r="M45" i="1" s="1"/>
  <c r="W1326" i="8"/>
  <c r="Y1326" i="8" s="1"/>
  <c r="H1325" i="8"/>
  <c r="G1325" i="8"/>
  <c r="U1321" i="8"/>
  <c r="W1321" i="8" s="1"/>
  <c r="Y1321" i="8" s="1"/>
  <c r="R1321" i="8"/>
  <c r="R1319" i="8"/>
  <c r="G1317" i="8"/>
  <c r="C1317" i="8"/>
  <c r="G62" i="1" s="1"/>
  <c r="C1316" i="8"/>
  <c r="F62" i="1" s="1"/>
  <c r="K1315" i="8"/>
  <c r="J62" i="1" s="1"/>
  <c r="G1315" i="8"/>
  <c r="M62" i="1" s="1"/>
  <c r="W1310" i="8"/>
  <c r="Y1310" i="8" s="1"/>
  <c r="U1311" i="8" s="1"/>
  <c r="W1311" i="8" s="1"/>
  <c r="Y1311" i="8" s="1"/>
  <c r="U1312" i="8" s="1"/>
  <c r="H1309" i="8"/>
  <c r="G1309" i="8"/>
  <c r="R1305" i="8"/>
  <c r="R1302" i="8"/>
  <c r="G1301" i="8"/>
  <c r="C1301" i="8"/>
  <c r="G26" i="1" s="1"/>
  <c r="C1300" i="8"/>
  <c r="K1299" i="8"/>
  <c r="J26" i="1" s="1"/>
  <c r="G1299" i="8"/>
  <c r="M26" i="1" s="1"/>
  <c r="H1293" i="8"/>
  <c r="G1293" i="8"/>
  <c r="C177" i="8"/>
  <c r="G176" i="8"/>
  <c r="C176" i="8"/>
  <c r="G107" i="1" s="1"/>
  <c r="C175" i="8"/>
  <c r="F107" i="1" s="1"/>
  <c r="K174" i="8"/>
  <c r="J107" i="1" s="1"/>
  <c r="G174" i="8"/>
  <c r="M107" i="1" s="1"/>
  <c r="H168" i="8"/>
  <c r="G168" i="8"/>
  <c r="U1273" i="8"/>
  <c r="W1273" i="8" s="1"/>
  <c r="Y1273" i="8" s="1"/>
  <c r="R1273" i="8"/>
  <c r="U1270" i="8"/>
  <c r="W1270" i="8" s="1"/>
  <c r="Y1270" i="8" s="1"/>
  <c r="U1271" i="8" s="1"/>
  <c r="W1271" i="8" s="1"/>
  <c r="Y1271" i="8" s="1"/>
  <c r="U1272" i="8" s="1"/>
  <c r="G1269" i="8"/>
  <c r="C1269" i="8"/>
  <c r="G109" i="1" s="1"/>
  <c r="C1268" i="8"/>
  <c r="F109" i="1" s="1"/>
  <c r="K1267" i="8"/>
  <c r="J109" i="1" s="1"/>
  <c r="G1267" i="8"/>
  <c r="M109" i="1" s="1"/>
  <c r="W1262" i="8"/>
  <c r="Y1262" i="8" s="1"/>
  <c r="U1263" i="8" s="1"/>
  <c r="W1263" i="8" s="1"/>
  <c r="Y1263" i="8" s="1"/>
  <c r="U1264" i="8" s="1"/>
  <c r="W1264" i="8" s="1"/>
  <c r="Y1264" i="8" s="1"/>
  <c r="U1265" i="8" s="1"/>
  <c r="W1265" i="8" s="1"/>
  <c r="Y1265" i="8" s="1"/>
  <c r="U1266" i="8" s="1"/>
  <c r="W1266" i="8" s="1"/>
  <c r="Y1266" i="8" s="1"/>
  <c r="H1261" i="8"/>
  <c r="G1261" i="8"/>
  <c r="R1257" i="8"/>
  <c r="R1254" i="8"/>
  <c r="G1253" i="8"/>
  <c r="C1253" i="8"/>
  <c r="G68" i="1" s="1"/>
  <c r="C1252" i="8"/>
  <c r="F68" i="1" s="1"/>
  <c r="K1251" i="8"/>
  <c r="J68" i="1" s="1"/>
  <c r="M68" i="1"/>
  <c r="H1245" i="8"/>
  <c r="G1245" i="8"/>
  <c r="G465" i="8"/>
  <c r="K465" i="8" s="1"/>
  <c r="C465" i="8"/>
  <c r="G35" i="1" s="1"/>
  <c r="C464" i="8"/>
  <c r="F35" i="1" s="1"/>
  <c r="K463" i="8"/>
  <c r="J35" i="1" s="1"/>
  <c r="G463" i="8"/>
  <c r="M35" i="1" s="1"/>
  <c r="C466" i="8"/>
  <c r="H457" i="8"/>
  <c r="G457" i="8"/>
  <c r="C1238" i="8"/>
  <c r="G1237" i="8"/>
  <c r="C1237" i="8"/>
  <c r="G37" i="1" s="1"/>
  <c r="C1236" i="8"/>
  <c r="F37" i="1" s="1"/>
  <c r="J37" i="1"/>
  <c r="G1235" i="8"/>
  <c r="M37" i="1" s="1"/>
  <c r="H1229" i="8"/>
  <c r="G1229" i="8"/>
  <c r="R1224" i="8"/>
  <c r="G1221" i="8"/>
  <c r="O84" i="1" s="1"/>
  <c r="C1221" i="8"/>
  <c r="G84" i="1" s="1"/>
  <c r="C1220" i="8"/>
  <c r="F84" i="1" s="1"/>
  <c r="K1219" i="8"/>
  <c r="G1219" i="8"/>
  <c r="M84" i="1" s="1"/>
  <c r="H1213" i="8"/>
  <c r="G1213" i="8"/>
  <c r="G1205" i="8"/>
  <c r="K1205" i="8" s="1"/>
  <c r="C1205" i="8"/>
  <c r="G118" i="1" s="1"/>
  <c r="C1204" i="8"/>
  <c r="F118" i="1" s="1"/>
  <c r="K1203" i="8"/>
  <c r="J118" i="1" s="1"/>
  <c r="G1203" i="8"/>
  <c r="M118" i="1" s="1"/>
  <c r="R1199" i="8"/>
  <c r="R1200" i="8" s="1"/>
  <c r="R1201" i="8" s="1"/>
  <c r="R1202" i="8" s="1"/>
  <c r="R1203" i="8" s="1"/>
  <c r="R1204" i="8" s="1"/>
  <c r="R1205" i="8" s="1"/>
  <c r="R1206" i="8" s="1"/>
  <c r="H1197" i="8"/>
  <c r="G1197" i="8"/>
  <c r="G705" i="8"/>
  <c r="O53" i="1" s="1"/>
  <c r="C705" i="8"/>
  <c r="G53" i="1" s="1"/>
  <c r="C704" i="8"/>
  <c r="C706" i="8"/>
  <c r="K703" i="8"/>
  <c r="J53" i="1" s="1"/>
  <c r="G703" i="8"/>
  <c r="M53" i="1" s="1"/>
  <c r="H697" i="8"/>
  <c r="G697" i="8"/>
  <c r="R196" i="8"/>
  <c r="G192" i="8"/>
  <c r="K192" i="8" s="1"/>
  <c r="C192" i="8"/>
  <c r="G104" i="1" s="1"/>
  <c r="C191" i="8"/>
  <c r="F104" i="1" s="1"/>
  <c r="R190" i="8"/>
  <c r="C193" i="8" s="1"/>
  <c r="J104" i="1"/>
  <c r="G190" i="8"/>
  <c r="M104" i="1" s="1"/>
  <c r="H184" i="8"/>
  <c r="G184" i="8"/>
  <c r="G402" i="8"/>
  <c r="C402" i="8"/>
  <c r="G116" i="1" s="1"/>
  <c r="C401" i="8"/>
  <c r="J116" i="1"/>
  <c r="G400" i="8"/>
  <c r="M116" i="1" s="1"/>
  <c r="C403" i="8"/>
  <c r="H394" i="8"/>
  <c r="G394" i="8"/>
  <c r="G916" i="8"/>
  <c r="K916" i="8" s="1"/>
  <c r="C916" i="8"/>
  <c r="G47" i="1" s="1"/>
  <c r="C915" i="8"/>
  <c r="F47" i="1" s="1"/>
  <c r="K914" i="8"/>
  <c r="G914" i="8"/>
  <c r="M47" i="1" s="1"/>
  <c r="H908" i="8"/>
  <c r="G908" i="8"/>
  <c r="U1189" i="8"/>
  <c r="W1189" i="8" s="1"/>
  <c r="R1189" i="8"/>
  <c r="R1188" i="8"/>
  <c r="R1187" i="8"/>
  <c r="U1186" i="8"/>
  <c r="W1186" i="8" s="1"/>
  <c r="Y1186" i="8" s="1"/>
  <c r="U1187" i="8" s="1"/>
  <c r="W1187" i="8" s="1"/>
  <c r="Y1187" i="8" s="1"/>
  <c r="U1188" i="8" s="1"/>
  <c r="W1188" i="8" s="1"/>
  <c r="Y1188" i="8" s="1"/>
  <c r="R1186" i="8"/>
  <c r="R1185" i="8"/>
  <c r="G1185" i="8"/>
  <c r="K1185" i="8" s="1"/>
  <c r="C1185" i="8"/>
  <c r="R1184" i="8"/>
  <c r="C1184" i="8"/>
  <c r="R1183" i="8"/>
  <c r="K1183" i="8"/>
  <c r="G1183" i="8"/>
  <c r="R1182" i="8"/>
  <c r="K1182" i="8"/>
  <c r="R1181" i="8"/>
  <c r="R1180" i="8"/>
  <c r="R1179" i="8"/>
  <c r="W1178" i="8"/>
  <c r="Y1178" i="8" s="1"/>
  <c r="U1179" i="8" s="1"/>
  <c r="W1179" i="8" s="1"/>
  <c r="Y1179" i="8" s="1"/>
  <c r="U1180" i="8" s="1"/>
  <c r="W1180" i="8" s="1"/>
  <c r="Y1180" i="8" s="1"/>
  <c r="U1181" i="8" s="1"/>
  <c r="W1181" i="8" s="1"/>
  <c r="Y1181" i="8" s="1"/>
  <c r="U1182" i="8" s="1"/>
  <c r="W1182" i="8" s="1"/>
  <c r="Y1182" i="8" s="1"/>
  <c r="U1183" i="8" s="1"/>
  <c r="W1183" i="8" s="1"/>
  <c r="Y1183" i="8" s="1"/>
  <c r="U1184" i="8" s="1"/>
  <c r="W1184" i="8" s="1"/>
  <c r="Y1184" i="8" s="1"/>
  <c r="U1185" i="8" s="1"/>
  <c r="W1185" i="8" s="1"/>
  <c r="Y1185" i="8" s="1"/>
  <c r="H1177" i="8"/>
  <c r="G1177" i="8"/>
  <c r="U1173" i="8"/>
  <c r="W1173" i="8" s="1"/>
  <c r="Y1173" i="8" s="1"/>
  <c r="R1172" i="8"/>
  <c r="U1170" i="8"/>
  <c r="W1170" i="8" s="1"/>
  <c r="Y1170" i="8" s="1"/>
  <c r="U1171" i="8" s="1"/>
  <c r="W1171" i="8" s="1"/>
  <c r="Y1171" i="8" s="1"/>
  <c r="U1172" i="8" s="1"/>
  <c r="R1169" i="8"/>
  <c r="G1169" i="8"/>
  <c r="K1169" i="8" s="1"/>
  <c r="C1169" i="8"/>
  <c r="C1168" i="8"/>
  <c r="K1167" i="8"/>
  <c r="G1167" i="8"/>
  <c r="R1164" i="8"/>
  <c r="W1162" i="8"/>
  <c r="Y1162" i="8" s="1"/>
  <c r="U1163" i="8" s="1"/>
  <c r="W1163" i="8" s="1"/>
  <c r="Y1163" i="8" s="1"/>
  <c r="U1164" i="8" s="1"/>
  <c r="W1164" i="8" s="1"/>
  <c r="Y1164" i="8" s="1"/>
  <c r="U1165" i="8" s="1"/>
  <c r="W1165" i="8" s="1"/>
  <c r="Y1165" i="8" s="1"/>
  <c r="U1166" i="8" s="1"/>
  <c r="W1166" i="8" s="1"/>
  <c r="Y1166" i="8" s="1"/>
  <c r="U1167" i="8" s="1"/>
  <c r="W1167" i="8" s="1"/>
  <c r="Y1167" i="8" s="1"/>
  <c r="U1168" i="8" s="1"/>
  <c r="W1168" i="8" s="1"/>
  <c r="Y1168" i="8" s="1"/>
  <c r="U1169" i="8" s="1"/>
  <c r="W1169" i="8" s="1"/>
  <c r="Y1169" i="8" s="1"/>
  <c r="H1161" i="8"/>
  <c r="G1161" i="8"/>
  <c r="R623" i="8"/>
  <c r="R624" i="8" s="1"/>
  <c r="G623" i="8"/>
  <c r="K623" i="8" s="1"/>
  <c r="C623" i="8"/>
  <c r="G93" i="1" s="1"/>
  <c r="C622" i="8"/>
  <c r="F93" i="1" s="1"/>
  <c r="K621" i="8"/>
  <c r="J93" i="1" s="1"/>
  <c r="G621" i="8"/>
  <c r="M93" i="1" s="1"/>
  <c r="R617" i="8"/>
  <c r="R618" i="8" s="1"/>
  <c r="H615" i="8"/>
  <c r="G615" i="8"/>
  <c r="U1157" i="8"/>
  <c r="W1157" i="8" s="1"/>
  <c r="Y1157" i="8" s="1"/>
  <c r="R1157" i="8"/>
  <c r="R1156" i="8"/>
  <c r="R1155" i="8"/>
  <c r="U1154" i="8"/>
  <c r="W1154" i="8" s="1"/>
  <c r="Y1154" i="8" s="1"/>
  <c r="U1155" i="8" s="1"/>
  <c r="W1155" i="8" s="1"/>
  <c r="Y1155" i="8" s="1"/>
  <c r="U1156" i="8" s="1"/>
  <c r="R1154" i="8"/>
  <c r="R1153" i="8"/>
  <c r="G1153" i="8"/>
  <c r="K1153" i="8" s="1"/>
  <c r="C1153" i="8"/>
  <c r="R1152" i="8"/>
  <c r="C1152" i="8"/>
  <c r="R1151" i="8"/>
  <c r="K1151" i="8"/>
  <c r="G1151" i="8"/>
  <c r="R1150" i="8"/>
  <c r="K1150" i="8"/>
  <c r="R1149" i="8"/>
  <c r="W1146" i="8"/>
  <c r="Y1146" i="8" s="1"/>
  <c r="U1147" i="8" s="1"/>
  <c r="W1147" i="8" s="1"/>
  <c r="Y1147" i="8" s="1"/>
  <c r="U1148" i="8" s="1"/>
  <c r="W1148" i="8" s="1"/>
  <c r="Y1148" i="8" s="1"/>
  <c r="U1149" i="8" s="1"/>
  <c r="W1149" i="8" s="1"/>
  <c r="Y1149" i="8" s="1"/>
  <c r="U1150" i="8" s="1"/>
  <c r="W1150" i="8" s="1"/>
  <c r="Y1150" i="8" s="1"/>
  <c r="U1151" i="8" s="1"/>
  <c r="W1151" i="8" s="1"/>
  <c r="Y1151" i="8" s="1"/>
  <c r="U1152" i="8" s="1"/>
  <c r="W1152" i="8" s="1"/>
  <c r="Y1152" i="8" s="1"/>
  <c r="U1153" i="8" s="1"/>
  <c r="W1153" i="8" s="1"/>
  <c r="Y1153" i="8" s="1"/>
  <c r="H1145" i="8"/>
  <c r="G1145" i="8"/>
  <c r="G545" i="8"/>
  <c r="K545" i="8" s="1"/>
  <c r="C545" i="8"/>
  <c r="G61" i="1" s="1"/>
  <c r="C544" i="8"/>
  <c r="F61" i="1" s="1"/>
  <c r="G543" i="8"/>
  <c r="M61" i="1" s="1"/>
  <c r="R539" i="8"/>
  <c r="R540" i="8" s="1"/>
  <c r="R542" i="8" s="1"/>
  <c r="R543" i="8" s="1"/>
  <c r="R544" i="8" s="1"/>
  <c r="R549" i="8" s="1"/>
  <c r="H537" i="8"/>
  <c r="G537" i="8"/>
  <c r="G1285" i="8"/>
  <c r="C1285" i="8"/>
  <c r="G69" i="1" s="1"/>
  <c r="C1284" i="8"/>
  <c r="F69" i="1" s="1"/>
  <c r="R1285" i="8"/>
  <c r="R1287" i="8" s="1"/>
  <c r="K1283" i="8"/>
  <c r="J69" i="1" s="1"/>
  <c r="G1283" i="8"/>
  <c r="M69" i="1" s="1"/>
  <c r="R1279" i="8"/>
  <c r="H1277" i="8"/>
  <c r="G1277" i="8"/>
  <c r="R1142" i="8"/>
  <c r="R1141" i="8"/>
  <c r="R1140" i="8"/>
  <c r="R1139" i="8"/>
  <c r="R1138" i="8"/>
  <c r="G1138" i="8"/>
  <c r="K1138" i="8" s="1"/>
  <c r="C1138" i="8"/>
  <c r="R1137" i="8"/>
  <c r="C1137" i="8"/>
  <c r="R1136" i="8"/>
  <c r="K1136" i="8"/>
  <c r="G1136" i="8"/>
  <c r="R1135" i="8"/>
  <c r="K1135" i="8"/>
  <c r="R1134" i="8"/>
  <c r="W1133" i="8"/>
  <c r="Y1133" i="8" s="1"/>
  <c r="W1134" i="8" s="1"/>
  <c r="Y1134" i="8" s="1"/>
  <c r="W1135" i="8" s="1"/>
  <c r="Y1135" i="8" s="1"/>
  <c r="W1136" i="8" s="1"/>
  <c r="Y1136" i="8" s="1"/>
  <c r="W1137" i="8" s="1"/>
  <c r="Y1137" i="8" s="1"/>
  <c r="W1138" i="8" s="1"/>
  <c r="Y1138" i="8" s="1"/>
  <c r="W1139" i="8" s="1"/>
  <c r="Y1139" i="8" s="1"/>
  <c r="W1140" i="8" s="1"/>
  <c r="Y1140" i="8" s="1"/>
  <c r="R1133" i="8"/>
  <c r="W1132" i="8"/>
  <c r="Y1132" i="8" s="1"/>
  <c r="R1132" i="8"/>
  <c r="W1131" i="8"/>
  <c r="Y1131" i="8" s="1"/>
  <c r="H1130" i="8"/>
  <c r="G1130" i="8"/>
  <c r="U1126" i="8"/>
  <c r="W1126" i="8" s="1"/>
  <c r="Y1126" i="8" s="1"/>
  <c r="R1126" i="8"/>
  <c r="R1125" i="8"/>
  <c r="R1124" i="8"/>
  <c r="U1123" i="8"/>
  <c r="W1123" i="8" s="1"/>
  <c r="Y1123" i="8" s="1"/>
  <c r="U1124" i="8" s="1"/>
  <c r="W1124" i="8" s="1"/>
  <c r="Y1124" i="8" s="1"/>
  <c r="U1125" i="8" s="1"/>
  <c r="R1123" i="8"/>
  <c r="R1122" i="8"/>
  <c r="G1122" i="8"/>
  <c r="K1122" i="8" s="1"/>
  <c r="C1122" i="8"/>
  <c r="R1121" i="8"/>
  <c r="C1121" i="8"/>
  <c r="R1120" i="8"/>
  <c r="K1120" i="8"/>
  <c r="G1120" i="8"/>
  <c r="R1119" i="8"/>
  <c r="K1119" i="8"/>
  <c r="R1118" i="8"/>
  <c r="R1117" i="8"/>
  <c r="R1116" i="8"/>
  <c r="W1115" i="8"/>
  <c r="Y1115" i="8" s="1"/>
  <c r="U1116" i="8" s="1"/>
  <c r="W1116" i="8" s="1"/>
  <c r="Y1116" i="8" s="1"/>
  <c r="U1117" i="8" s="1"/>
  <c r="W1117" i="8" s="1"/>
  <c r="Y1117" i="8" s="1"/>
  <c r="U1118" i="8" s="1"/>
  <c r="W1118" i="8" s="1"/>
  <c r="Y1118" i="8" s="1"/>
  <c r="U1119" i="8" s="1"/>
  <c r="W1119" i="8" s="1"/>
  <c r="Y1119" i="8" s="1"/>
  <c r="U1120" i="8" s="1"/>
  <c r="W1120" i="8" s="1"/>
  <c r="Y1120" i="8" s="1"/>
  <c r="U1121" i="8" s="1"/>
  <c r="W1121" i="8" s="1"/>
  <c r="Y1121" i="8" s="1"/>
  <c r="U1122" i="8" s="1"/>
  <c r="W1122" i="8" s="1"/>
  <c r="Y1122" i="8" s="1"/>
  <c r="H1114" i="8"/>
  <c r="G1114" i="8"/>
  <c r="G900" i="8"/>
  <c r="C900" i="8"/>
  <c r="G46" i="1" s="1"/>
  <c r="C899" i="8"/>
  <c r="K898" i="8"/>
  <c r="J46" i="1" s="1"/>
  <c r="G898" i="8"/>
  <c r="M46" i="1" s="1"/>
  <c r="H892" i="8"/>
  <c r="G892" i="8"/>
  <c r="R1107" i="8"/>
  <c r="G1106" i="8"/>
  <c r="K1106" i="8" s="1"/>
  <c r="C1106" i="8"/>
  <c r="C1105" i="8"/>
  <c r="R1104" i="8"/>
  <c r="K1104" i="8"/>
  <c r="G1104" i="8"/>
  <c r="R1101" i="8"/>
  <c r="R1100" i="8"/>
  <c r="W1099" i="8"/>
  <c r="Y1099" i="8" s="1"/>
  <c r="U1100" i="8" s="1"/>
  <c r="W1100" i="8" s="1"/>
  <c r="Y1100" i="8" s="1"/>
  <c r="U1101" i="8" s="1"/>
  <c r="W1101" i="8" s="1"/>
  <c r="Y1101" i="8" s="1"/>
  <c r="U1102" i="8" s="1"/>
  <c r="W1102" i="8" s="1"/>
  <c r="Y1102" i="8" s="1"/>
  <c r="U1103" i="8" s="1"/>
  <c r="W1103" i="8" s="1"/>
  <c r="H1098" i="8"/>
  <c r="G1098" i="8"/>
  <c r="G354" i="8"/>
  <c r="K354" i="8" s="1"/>
  <c r="C354" i="8"/>
  <c r="G86" i="1" s="1"/>
  <c r="C353" i="8"/>
  <c r="F86" i="1" s="1"/>
  <c r="K352" i="8"/>
  <c r="J86" i="1" s="1"/>
  <c r="G352" i="8"/>
  <c r="M86" i="1" s="1"/>
  <c r="H346" i="8"/>
  <c r="G346" i="8"/>
  <c r="G1090" i="8"/>
  <c r="K1090" i="8" s="1"/>
  <c r="C1090" i="8"/>
  <c r="G119" i="1" s="1"/>
  <c r="R1089" i="8"/>
  <c r="C1089" i="8"/>
  <c r="K1088" i="8"/>
  <c r="J119" i="1" s="1"/>
  <c r="G1088" i="8"/>
  <c r="M119" i="1" s="1"/>
  <c r="C1091" i="8"/>
  <c r="H1082" i="8"/>
  <c r="G1082" i="8"/>
  <c r="R1076" i="8"/>
  <c r="R1077" i="8" s="1"/>
  <c r="R1078" i="8" s="1"/>
  <c r="G1074" i="8"/>
  <c r="K1074" i="8" s="1"/>
  <c r="C1074" i="8"/>
  <c r="C1073" i="8"/>
  <c r="K1072" i="8"/>
  <c r="G1072" i="8"/>
  <c r="R1071" i="8"/>
  <c r="R1070" i="8"/>
  <c r="R1069" i="8"/>
  <c r="H1066" i="8"/>
  <c r="G1066" i="8"/>
  <c r="G1058" i="8"/>
  <c r="O71" i="1" s="1"/>
  <c r="C1058" i="8"/>
  <c r="G71" i="1" s="1"/>
  <c r="C1057" i="8"/>
  <c r="K1056" i="8"/>
  <c r="J71" i="1" s="1"/>
  <c r="G1056" i="8"/>
  <c r="M71" i="1" s="1"/>
  <c r="H1050" i="8"/>
  <c r="G1050" i="8"/>
  <c r="R1043" i="8"/>
  <c r="G1042" i="8"/>
  <c r="C1042" i="8"/>
  <c r="G105" i="1" s="1"/>
  <c r="C1041" i="8"/>
  <c r="F105" i="1" s="1"/>
  <c r="R1040" i="8"/>
  <c r="K1040" i="8"/>
  <c r="J105" i="1" s="1"/>
  <c r="G1040" i="8"/>
  <c r="M105" i="1" s="1"/>
  <c r="R1039" i="8"/>
  <c r="R1038" i="8"/>
  <c r="H1034" i="8"/>
  <c r="G1034" i="8"/>
  <c r="U1030" i="8"/>
  <c r="W1030" i="8" s="1"/>
  <c r="Y1030" i="8" s="1"/>
  <c r="R1030" i="8"/>
  <c r="R1029" i="8"/>
  <c r="R1028" i="8"/>
  <c r="U1027" i="8"/>
  <c r="W1027" i="8" s="1"/>
  <c r="Y1027" i="8" s="1"/>
  <c r="U1028" i="8" s="1"/>
  <c r="W1028" i="8" s="1"/>
  <c r="Y1028" i="8" s="1"/>
  <c r="U1029" i="8" s="1"/>
  <c r="R1027" i="8"/>
  <c r="U1026" i="8"/>
  <c r="W1026" i="8" s="1"/>
  <c r="Y1026" i="8" s="1"/>
  <c r="R1026" i="8"/>
  <c r="G1026" i="8"/>
  <c r="O121" i="1" s="1"/>
  <c r="C1026" i="8"/>
  <c r="G121" i="1" s="1"/>
  <c r="R1025" i="8"/>
  <c r="C1025" i="8"/>
  <c r="F121" i="1" s="1"/>
  <c r="R1024" i="8"/>
  <c r="K1024" i="8"/>
  <c r="J121" i="1" s="1"/>
  <c r="G1024" i="8"/>
  <c r="M121" i="1" s="1"/>
  <c r="R1023" i="8"/>
  <c r="K1023" i="8"/>
  <c r="W1019" i="8"/>
  <c r="Y1019" i="8" s="1"/>
  <c r="U1020" i="8" s="1"/>
  <c r="W1020" i="8" s="1"/>
  <c r="Y1020" i="8" s="1"/>
  <c r="U1021" i="8" s="1"/>
  <c r="W1021" i="8" s="1"/>
  <c r="Y1021" i="8" s="1"/>
  <c r="U1022" i="8" s="1"/>
  <c r="W1022" i="8" s="1"/>
  <c r="Y1022" i="8" s="1"/>
  <c r="U1023" i="8" s="1"/>
  <c r="W1023" i="8" s="1"/>
  <c r="Y1023" i="8" s="1"/>
  <c r="U1024" i="8" s="1"/>
  <c r="W1024" i="8" s="1"/>
  <c r="Y1024" i="8" s="1"/>
  <c r="U1025" i="8" s="1"/>
  <c r="W1025" i="8" s="1"/>
  <c r="Y1025" i="8" s="1"/>
  <c r="H1018" i="8"/>
  <c r="G1018" i="8"/>
  <c r="R1015" i="8"/>
  <c r="R1014" i="8"/>
  <c r="R1013" i="8"/>
  <c r="R1012" i="8"/>
  <c r="G1011" i="8"/>
  <c r="K1011" i="8" s="1"/>
  <c r="C1011" i="8"/>
  <c r="G113" i="1" s="1"/>
  <c r="C1010" i="8"/>
  <c r="F113" i="1" s="1"/>
  <c r="K1009" i="8"/>
  <c r="J113" i="1" s="1"/>
  <c r="G1009" i="8"/>
  <c r="M113" i="1" s="1"/>
  <c r="R1004" i="8"/>
  <c r="R1005" i="8" s="1"/>
  <c r="R1006" i="8" s="1"/>
  <c r="R1007" i="8" s="1"/>
  <c r="R1008" i="8" s="1"/>
  <c r="R1009" i="8" s="1"/>
  <c r="R1010" i="8" s="1"/>
  <c r="H1003" i="8"/>
  <c r="G1003" i="8"/>
  <c r="U999" i="8"/>
  <c r="W999" i="8" s="1"/>
  <c r="Y999" i="8" s="1"/>
  <c r="R998" i="8"/>
  <c r="R997" i="8"/>
  <c r="G995" i="8"/>
  <c r="C995" i="8"/>
  <c r="C994" i="8"/>
  <c r="K993" i="8"/>
  <c r="G993" i="8"/>
  <c r="R991" i="8"/>
  <c r="R990" i="8"/>
  <c r="R989" i="8"/>
  <c r="W988" i="8"/>
  <c r="Y988" i="8" s="1"/>
  <c r="U989" i="8" s="1"/>
  <c r="W989" i="8" s="1"/>
  <c r="Y989" i="8" s="1"/>
  <c r="U990" i="8" s="1"/>
  <c r="W990" i="8" s="1"/>
  <c r="Y990" i="8" s="1"/>
  <c r="U991" i="8" s="1"/>
  <c r="W991" i="8" s="1"/>
  <c r="Y991" i="8" s="1"/>
  <c r="U992" i="8" s="1"/>
  <c r="W992" i="8" s="1"/>
  <c r="Y992" i="8" s="1"/>
  <c r="U993" i="8" s="1"/>
  <c r="W993" i="8" s="1"/>
  <c r="Y993" i="8" s="1"/>
  <c r="U994" i="8" s="1"/>
  <c r="W994" i="8" s="1"/>
  <c r="Y994" i="8" s="1"/>
  <c r="U995" i="8" s="1"/>
  <c r="W995" i="8" s="1"/>
  <c r="Y995" i="8" s="1"/>
  <c r="U996" i="8" s="1"/>
  <c r="W996" i="8" s="1"/>
  <c r="Y996" i="8" s="1"/>
  <c r="U997" i="8" s="1"/>
  <c r="W997" i="8" s="1"/>
  <c r="Y997" i="8" s="1"/>
  <c r="U998" i="8" s="1"/>
  <c r="W998" i="8" s="1"/>
  <c r="H987" i="8"/>
  <c r="G987" i="8"/>
  <c r="G1413" i="8"/>
  <c r="K1413" i="8" s="1"/>
  <c r="C1413" i="8"/>
  <c r="G27" i="1" s="1"/>
  <c r="C1412" i="8"/>
  <c r="F27" i="1" s="1"/>
  <c r="K1411" i="8"/>
  <c r="J27" i="1" s="1"/>
  <c r="G1411" i="8"/>
  <c r="M27" i="1" s="1"/>
  <c r="R1410" i="8"/>
  <c r="R1411" i="8" s="1"/>
  <c r="R1412" i="8" s="1"/>
  <c r="R1413" i="8" s="1"/>
  <c r="R1414" i="8" s="1"/>
  <c r="R1415" i="8" s="1"/>
  <c r="R1416" i="8" s="1"/>
  <c r="R1417" i="8" s="1"/>
  <c r="H1405" i="8"/>
  <c r="G1405" i="8"/>
  <c r="R888" i="8"/>
  <c r="R887" i="8"/>
  <c r="R886" i="8"/>
  <c r="R885" i="8"/>
  <c r="R884" i="8"/>
  <c r="G884" i="8"/>
  <c r="K884" i="8" s="1"/>
  <c r="C884" i="8"/>
  <c r="G102" i="1" s="1"/>
  <c r="R883" i="8"/>
  <c r="C883" i="8"/>
  <c r="F102" i="1" s="1"/>
  <c r="R882" i="8"/>
  <c r="K882" i="8"/>
  <c r="J102" i="1" s="1"/>
  <c r="G882" i="8"/>
  <c r="M102" i="1" s="1"/>
  <c r="R881" i="8"/>
  <c r="R880" i="8"/>
  <c r="R879" i="8"/>
  <c r="R878" i="8"/>
  <c r="W877" i="8"/>
  <c r="Y877" i="8" s="1"/>
  <c r="U878" i="8" s="1"/>
  <c r="W878" i="8" s="1"/>
  <c r="Y878" i="8" s="1"/>
  <c r="U879" i="8" s="1"/>
  <c r="W879" i="8" s="1"/>
  <c r="Y879" i="8" s="1"/>
  <c r="H876" i="8"/>
  <c r="G876" i="8"/>
  <c r="G868" i="8"/>
  <c r="K868" i="8" s="1"/>
  <c r="C868" i="8"/>
  <c r="G42" i="1" s="1"/>
  <c r="C867" i="8"/>
  <c r="F42" i="1" s="1"/>
  <c r="K866" i="8"/>
  <c r="J42" i="1" s="1"/>
  <c r="G866" i="8"/>
  <c r="M42" i="1" s="1"/>
  <c r="H860" i="8"/>
  <c r="G860" i="8"/>
  <c r="C854" i="8"/>
  <c r="G853" i="8"/>
  <c r="K853" i="8" s="1"/>
  <c r="C853" i="8"/>
  <c r="G120" i="1" s="1"/>
  <c r="C852" i="8"/>
  <c r="F120" i="1" s="1"/>
  <c r="K851" i="8"/>
  <c r="J120" i="1" s="1"/>
  <c r="G851" i="8"/>
  <c r="M120" i="1" s="1"/>
  <c r="H845" i="8"/>
  <c r="G845" i="8"/>
  <c r="G932" i="8"/>
  <c r="C932" i="8"/>
  <c r="G43" i="1" s="1"/>
  <c r="C931" i="8"/>
  <c r="F43" i="1" s="1"/>
  <c r="K930" i="8"/>
  <c r="J43" i="1" s="1"/>
  <c r="G930" i="8"/>
  <c r="M43" i="1" s="1"/>
  <c r="H924" i="8"/>
  <c r="G924" i="8"/>
  <c r="R838" i="8"/>
  <c r="R836" i="8"/>
  <c r="G836" i="8"/>
  <c r="K836" i="8" s="1"/>
  <c r="C836" i="8"/>
  <c r="G95" i="1" s="1"/>
  <c r="C835" i="8"/>
  <c r="F95" i="1" s="1"/>
  <c r="R834" i="8"/>
  <c r="K834" i="8"/>
  <c r="J95" i="1" s="1"/>
  <c r="G834" i="8"/>
  <c r="M95" i="1" s="1"/>
  <c r="R830" i="8"/>
  <c r="H828" i="8"/>
  <c r="G828" i="8"/>
  <c r="U824" i="8"/>
  <c r="W824" i="8" s="1"/>
  <c r="Y824" i="8" s="1"/>
  <c r="R824" i="8"/>
  <c r="R823" i="8"/>
  <c r="R822" i="8"/>
  <c r="R821" i="8"/>
  <c r="R820" i="8"/>
  <c r="G820" i="8"/>
  <c r="K820" i="8" s="1"/>
  <c r="C820" i="8"/>
  <c r="R819" i="8"/>
  <c r="C819" i="8"/>
  <c r="R818" i="8"/>
  <c r="G818" i="8"/>
  <c r="R817" i="8"/>
  <c r="K817" i="8"/>
  <c r="K819" i="8" s="1"/>
  <c r="R816" i="8"/>
  <c r="R815" i="8"/>
  <c r="R814" i="8"/>
  <c r="W813" i="8"/>
  <c r="Y813" i="8" s="1"/>
  <c r="U814" i="8" s="1"/>
  <c r="W814" i="8" s="1"/>
  <c r="Y814" i="8" s="1"/>
  <c r="U815" i="8" s="1"/>
  <c r="W815" i="8" s="1"/>
  <c r="Y815" i="8" s="1"/>
  <c r="U816" i="8" s="1"/>
  <c r="W816" i="8" s="1"/>
  <c r="Y816" i="8" s="1"/>
  <c r="U817" i="8" s="1"/>
  <c r="W817" i="8" s="1"/>
  <c r="Y817" i="8" s="1"/>
  <c r="U818" i="8" s="1"/>
  <c r="W818" i="8" s="1"/>
  <c r="Y818" i="8" s="1"/>
  <c r="U819" i="8" s="1"/>
  <c r="W819" i="8" s="1"/>
  <c r="Y819" i="8" s="1"/>
  <c r="U820" i="8" s="1"/>
  <c r="W820" i="8" s="1"/>
  <c r="Y820" i="8" s="1"/>
  <c r="U821" i="8" s="1"/>
  <c r="W821" i="8" s="1"/>
  <c r="Y821" i="8" s="1"/>
  <c r="U822" i="8" s="1"/>
  <c r="W822" i="8" s="1"/>
  <c r="Y822" i="8" s="1"/>
  <c r="U823" i="8" s="1"/>
  <c r="R813" i="8"/>
  <c r="H812" i="8"/>
  <c r="G812" i="8"/>
  <c r="G804" i="8"/>
  <c r="K804" i="8" s="1"/>
  <c r="C804" i="8"/>
  <c r="G117" i="1" s="1"/>
  <c r="C803" i="8"/>
  <c r="F117" i="1" s="1"/>
  <c r="K802" i="8"/>
  <c r="J117" i="1" s="1"/>
  <c r="G802" i="8"/>
  <c r="M117" i="1" s="1"/>
  <c r="R797" i="8"/>
  <c r="R798" i="8" s="1"/>
  <c r="R799" i="8" s="1"/>
  <c r="H796" i="8"/>
  <c r="G796" i="8"/>
  <c r="R792" i="8"/>
  <c r="R789" i="8"/>
  <c r="R790" i="8" s="1"/>
  <c r="G788" i="8"/>
  <c r="K788" i="8" s="1"/>
  <c r="C788" i="8"/>
  <c r="G96" i="1" s="1"/>
  <c r="R787" i="8"/>
  <c r="C787" i="8"/>
  <c r="F96" i="1" s="1"/>
  <c r="R786" i="8"/>
  <c r="K786" i="8"/>
  <c r="J96" i="1" s="1"/>
  <c r="G786" i="8"/>
  <c r="M96" i="1" s="1"/>
  <c r="R784" i="8"/>
  <c r="H780" i="8"/>
  <c r="G780" i="8"/>
  <c r="G290" i="8"/>
  <c r="K290" i="8" s="1"/>
  <c r="C290" i="8"/>
  <c r="G72" i="1" s="1"/>
  <c r="C289" i="8"/>
  <c r="J72" i="1"/>
  <c r="G288" i="8"/>
  <c r="M72" i="1" s="1"/>
  <c r="C291" i="8"/>
  <c r="H282" i="8"/>
  <c r="G282" i="8"/>
  <c r="U774" i="8"/>
  <c r="W774" i="8" s="1"/>
  <c r="Y774" i="8" s="1"/>
  <c r="R774" i="8"/>
  <c r="R773" i="8"/>
  <c r="R772" i="8"/>
  <c r="U771" i="8"/>
  <c r="W771" i="8" s="1"/>
  <c r="Y771" i="8" s="1"/>
  <c r="U772" i="8" s="1"/>
  <c r="W772" i="8" s="1"/>
  <c r="Y772" i="8" s="1"/>
  <c r="U773" i="8" s="1"/>
  <c r="R771" i="8"/>
  <c r="R770" i="8"/>
  <c r="G770" i="8"/>
  <c r="K770" i="8" s="1"/>
  <c r="C770" i="8"/>
  <c r="R769" i="8"/>
  <c r="C769" i="8"/>
  <c r="R768" i="8"/>
  <c r="K768" i="8"/>
  <c r="G768" i="8"/>
  <c r="R767" i="8"/>
  <c r="R766" i="8"/>
  <c r="R765" i="8"/>
  <c r="R764" i="8"/>
  <c r="W763" i="8"/>
  <c r="Y763" i="8" s="1"/>
  <c r="U764" i="8" s="1"/>
  <c r="W764" i="8" s="1"/>
  <c r="Y764" i="8" s="1"/>
  <c r="U765" i="8" s="1"/>
  <c r="W765" i="8" s="1"/>
  <c r="Y765" i="8" s="1"/>
  <c r="U766" i="8" s="1"/>
  <c r="W766" i="8" s="1"/>
  <c r="Y766" i="8" s="1"/>
  <c r="U767" i="8" s="1"/>
  <c r="W767" i="8" s="1"/>
  <c r="Y767" i="8" s="1"/>
  <c r="U768" i="8" s="1"/>
  <c r="W768" i="8" s="1"/>
  <c r="Y768" i="8" s="1"/>
  <c r="U769" i="8" s="1"/>
  <c r="W769" i="8" s="1"/>
  <c r="Y769" i="8" s="1"/>
  <c r="U770" i="8" s="1"/>
  <c r="W770" i="8" s="1"/>
  <c r="Y770" i="8" s="1"/>
  <c r="H762" i="8"/>
  <c r="G762" i="8"/>
  <c r="C562" i="8"/>
  <c r="G561" i="8"/>
  <c r="K561" i="8" s="1"/>
  <c r="C561" i="8"/>
  <c r="G59" i="1" s="1"/>
  <c r="C560" i="8"/>
  <c r="F59" i="1" s="1"/>
  <c r="K559" i="8"/>
  <c r="J59" i="1" s="1"/>
  <c r="G559" i="8"/>
  <c r="M59" i="1" s="1"/>
  <c r="W554" i="8"/>
  <c r="Y554" i="8" s="1"/>
  <c r="H553" i="8"/>
  <c r="G553" i="8"/>
  <c r="G753" i="8"/>
  <c r="O51" i="1" s="1"/>
  <c r="C753" i="8"/>
  <c r="G51" i="1" s="1"/>
  <c r="C752" i="8"/>
  <c r="F51" i="1" s="1"/>
  <c r="K751" i="8"/>
  <c r="J51" i="1" s="1"/>
  <c r="G751" i="8"/>
  <c r="M51" i="1" s="1"/>
  <c r="H745" i="8"/>
  <c r="G745" i="8"/>
  <c r="G721" i="8"/>
  <c r="C721" i="8"/>
  <c r="G55" i="1" s="1"/>
  <c r="C720" i="8"/>
  <c r="F55" i="1" s="1"/>
  <c r="K719" i="8"/>
  <c r="J55" i="1" s="1"/>
  <c r="G719" i="8"/>
  <c r="M55" i="1" s="1"/>
  <c r="H713" i="8"/>
  <c r="G713" i="8"/>
  <c r="R691" i="8"/>
  <c r="R692" i="8" s="1"/>
  <c r="G689" i="8"/>
  <c r="K689" i="8" s="1"/>
  <c r="C689" i="8"/>
  <c r="G54" i="1" s="1"/>
  <c r="C688" i="8"/>
  <c r="F54" i="1" s="1"/>
  <c r="J54" i="1"/>
  <c r="G687" i="8"/>
  <c r="M54" i="1" s="1"/>
  <c r="H681" i="8"/>
  <c r="G681" i="8"/>
  <c r="G673" i="8"/>
  <c r="K673" i="8" s="1"/>
  <c r="C673" i="8"/>
  <c r="G52" i="1" s="1"/>
  <c r="C672" i="8"/>
  <c r="F52" i="1" s="1"/>
  <c r="K671" i="8"/>
  <c r="J52" i="1" s="1"/>
  <c r="G671" i="8"/>
  <c r="M52" i="1" s="1"/>
  <c r="H665" i="8"/>
  <c r="G665" i="8"/>
  <c r="G948" i="8"/>
  <c r="C948" i="8"/>
  <c r="G114" i="1" s="1"/>
  <c r="C947" i="8"/>
  <c r="F114" i="1" s="1"/>
  <c r="K946" i="8"/>
  <c r="J114" i="1" s="1"/>
  <c r="G946" i="8"/>
  <c r="M114" i="1" s="1"/>
  <c r="H940" i="8"/>
  <c r="G940" i="8"/>
  <c r="G657" i="8"/>
  <c r="K657" i="8" s="1"/>
  <c r="C657" i="8"/>
  <c r="G103" i="1" s="1"/>
  <c r="C656" i="8"/>
  <c r="K655" i="8"/>
  <c r="J103" i="1" s="1"/>
  <c r="G655" i="8"/>
  <c r="M103" i="1" s="1"/>
  <c r="H649" i="8"/>
  <c r="G649" i="8"/>
  <c r="G529" i="8"/>
  <c r="K529" i="8" s="1"/>
  <c r="C529" i="8"/>
  <c r="G66" i="1" s="1"/>
  <c r="C528" i="8"/>
  <c r="F66" i="1" s="1"/>
  <c r="K527" i="8"/>
  <c r="J66" i="1" s="1"/>
  <c r="G527" i="8"/>
  <c r="M66" i="1" s="1"/>
  <c r="H521" i="8"/>
  <c r="G521" i="8"/>
  <c r="G386" i="8"/>
  <c r="K386" i="8" s="1"/>
  <c r="C386" i="8"/>
  <c r="G85" i="1" s="1"/>
  <c r="C385" i="8"/>
  <c r="F85" i="1" s="1"/>
  <c r="K384" i="8"/>
  <c r="J85" i="1" s="1"/>
  <c r="G384" i="8"/>
  <c r="M85" i="1" s="1"/>
  <c r="W379" i="8"/>
  <c r="Y379" i="8" s="1"/>
  <c r="U380" i="8" s="1"/>
  <c r="H378" i="8"/>
  <c r="G378" i="8"/>
  <c r="G737" i="8"/>
  <c r="K737" i="8" s="1"/>
  <c r="C737" i="8"/>
  <c r="G110" i="1" s="1"/>
  <c r="C736" i="8"/>
  <c r="K735" i="8"/>
  <c r="J110" i="1" s="1"/>
  <c r="G735" i="8"/>
  <c r="M110" i="1" s="1"/>
  <c r="R731" i="8"/>
  <c r="W730" i="8"/>
  <c r="Y730" i="8" s="1"/>
  <c r="U731" i="8" s="1"/>
  <c r="H729" i="8"/>
  <c r="G729" i="8"/>
  <c r="R1384" i="8"/>
  <c r="C1382" i="8" s="1"/>
  <c r="G1381" i="8"/>
  <c r="K1381" i="8" s="1"/>
  <c r="C1381" i="8"/>
  <c r="G78" i="1" s="1"/>
  <c r="C1380" i="8"/>
  <c r="F78" i="1" s="1"/>
  <c r="K1379" i="8"/>
  <c r="J78" i="1" s="1"/>
  <c r="G1379" i="8"/>
  <c r="M78" i="1" s="1"/>
  <c r="W1374" i="8"/>
  <c r="Y1374" i="8" s="1"/>
  <c r="U1375" i="8" s="1"/>
  <c r="W1375" i="8" s="1"/>
  <c r="Y1375" i="8" s="1"/>
  <c r="W1376" i="8" s="1"/>
  <c r="Y1376" i="8" s="1"/>
  <c r="W1377" i="8" s="1"/>
  <c r="Y1377" i="8" s="1"/>
  <c r="W1378" i="8" s="1"/>
  <c r="Y1378" i="8" s="1"/>
  <c r="W1379" i="8" s="1"/>
  <c r="Y1379" i="8" s="1"/>
  <c r="W1380" i="8" s="1"/>
  <c r="Y1380" i="8" s="1"/>
  <c r="W1381" i="8" s="1"/>
  <c r="Y1381" i="8" s="1"/>
  <c r="W1382" i="8" s="1"/>
  <c r="Y1382" i="8" s="1"/>
  <c r="W1383" i="8" s="1"/>
  <c r="Y1383" i="8" s="1"/>
  <c r="H1373" i="8"/>
  <c r="G1373" i="8"/>
  <c r="G370" i="8"/>
  <c r="K370" i="8" s="1"/>
  <c r="C370" i="8"/>
  <c r="G32" i="1" s="1"/>
  <c r="C369" i="8"/>
  <c r="F32" i="1" s="1"/>
  <c r="K368" i="8"/>
  <c r="J32" i="1" s="1"/>
  <c r="G368" i="8"/>
  <c r="M32" i="1" s="1"/>
  <c r="W363" i="8"/>
  <c r="Y363" i="8" s="1"/>
  <c r="U364" i="8" s="1"/>
  <c r="H362" i="8"/>
  <c r="G362" i="8"/>
  <c r="G639" i="8"/>
  <c r="C639" i="8"/>
  <c r="G74" i="1" s="1"/>
  <c r="C638" i="8"/>
  <c r="K637" i="8"/>
  <c r="J74" i="1" s="1"/>
  <c r="G637" i="8"/>
  <c r="M74" i="1" s="1"/>
  <c r="W632" i="8"/>
  <c r="Y632" i="8" s="1"/>
  <c r="U633" i="8" s="1"/>
  <c r="H631" i="8"/>
  <c r="G631" i="8"/>
  <c r="R595" i="8"/>
  <c r="R596" i="8" s="1"/>
  <c r="G592" i="8"/>
  <c r="K592" i="8" s="1"/>
  <c r="C592" i="8"/>
  <c r="G22" i="1" s="1"/>
  <c r="R591" i="8"/>
  <c r="C591" i="8"/>
  <c r="F22" i="1" s="1"/>
  <c r="K590" i="8"/>
  <c r="J22" i="1" s="1"/>
  <c r="G590" i="8"/>
  <c r="M22" i="1" s="1"/>
  <c r="R586" i="8"/>
  <c r="W585" i="8"/>
  <c r="Y585" i="8" s="1"/>
  <c r="U586" i="8" s="1"/>
  <c r="W586" i="8" s="1"/>
  <c r="Y586" i="8" s="1"/>
  <c r="H584" i="8"/>
  <c r="G584" i="8"/>
  <c r="G576" i="8"/>
  <c r="K576" i="8" s="1"/>
  <c r="C576" i="8"/>
  <c r="G92" i="1" s="1"/>
  <c r="C575" i="8"/>
  <c r="F92" i="1" s="1"/>
  <c r="K574" i="8"/>
  <c r="J92" i="1" s="1"/>
  <c r="G574" i="8"/>
  <c r="M92" i="1" s="1"/>
  <c r="Y571" i="8"/>
  <c r="W572" i="8" s="1"/>
  <c r="Y572" i="8" s="1"/>
  <c r="W573" i="8" s="1"/>
  <c r="Y573" i="8" s="1"/>
  <c r="Y570" i="8"/>
  <c r="W569" i="8"/>
  <c r="Y569" i="8" s="1"/>
  <c r="R569" i="8"/>
  <c r="R570" i="8" s="1"/>
  <c r="H568" i="8"/>
  <c r="G568" i="8"/>
  <c r="G513" i="8"/>
  <c r="K513" i="8" s="1"/>
  <c r="C513" i="8"/>
  <c r="G67" i="1" s="1"/>
  <c r="C512" i="8"/>
  <c r="F67" i="1" s="1"/>
  <c r="K511" i="8"/>
  <c r="J67" i="1" s="1"/>
  <c r="G511" i="8"/>
  <c r="M67" i="1" s="1"/>
  <c r="W506" i="8"/>
  <c r="Y506" i="8" s="1"/>
  <c r="U507" i="8" s="1"/>
  <c r="H505" i="8"/>
  <c r="G505" i="8"/>
  <c r="R1400" i="8"/>
  <c r="R1401" i="8" s="1"/>
  <c r="G1397" i="8"/>
  <c r="C1397" i="8"/>
  <c r="G79" i="1" s="1"/>
  <c r="C1396" i="8"/>
  <c r="F79" i="1" s="1"/>
  <c r="K1395" i="8"/>
  <c r="J79" i="1" s="1"/>
  <c r="J80" i="1" s="1"/>
  <c r="G1395" i="8"/>
  <c r="M79" i="1" s="1"/>
  <c r="W1390" i="8"/>
  <c r="Y1390" i="8" s="1"/>
  <c r="H1389" i="8"/>
  <c r="G1389" i="8"/>
  <c r="G497" i="8"/>
  <c r="O38" i="1" s="1"/>
  <c r="C497" i="8"/>
  <c r="G38" i="1" s="1"/>
  <c r="C498" i="8"/>
  <c r="C496" i="8"/>
  <c r="F38" i="1" s="1"/>
  <c r="K495" i="8"/>
  <c r="J38" i="1" s="1"/>
  <c r="G495" i="8"/>
  <c r="M38" i="1" s="1"/>
  <c r="W490" i="8"/>
  <c r="Y490" i="8" s="1"/>
  <c r="U491" i="8" s="1"/>
  <c r="H489" i="8"/>
  <c r="G489" i="8"/>
  <c r="U454" i="8"/>
  <c r="W454" i="8" s="1"/>
  <c r="Y454" i="8" s="1"/>
  <c r="R454" i="8"/>
  <c r="C451" i="8" s="1"/>
  <c r="G450" i="8"/>
  <c r="K450" i="8" s="1"/>
  <c r="C450" i="8"/>
  <c r="G106" i="1" s="1"/>
  <c r="C449" i="8"/>
  <c r="F106" i="1" s="1"/>
  <c r="K448" i="8"/>
  <c r="J106" i="1" s="1"/>
  <c r="G448" i="8"/>
  <c r="M106" i="1" s="1"/>
  <c r="W443" i="8"/>
  <c r="Y443" i="8" s="1"/>
  <c r="U444" i="8" s="1"/>
  <c r="W444" i="8" s="1"/>
  <c r="Y444" i="8" s="1"/>
  <c r="W445" i="8" s="1"/>
  <c r="Y445" i="8" s="1"/>
  <c r="U446" i="8" s="1"/>
  <c r="W446" i="8" s="1"/>
  <c r="Y446" i="8" s="1"/>
  <c r="W447" i="8" s="1"/>
  <c r="Y447" i="8" s="1"/>
  <c r="H442" i="8"/>
  <c r="G442" i="8"/>
  <c r="G434" i="8"/>
  <c r="K434" i="8" s="1"/>
  <c r="C434" i="8"/>
  <c r="G112" i="1" s="1"/>
  <c r="C433" i="8"/>
  <c r="F112" i="1" s="1"/>
  <c r="K432" i="8"/>
  <c r="J112" i="1" s="1"/>
  <c r="G432" i="8"/>
  <c r="M112" i="1" s="1"/>
  <c r="R430" i="8"/>
  <c r="R431" i="8" s="1"/>
  <c r="R432" i="8" s="1"/>
  <c r="W427" i="8"/>
  <c r="Y427" i="8" s="1"/>
  <c r="W428" i="8" s="1"/>
  <c r="Y428" i="8" s="1"/>
  <c r="W429" i="8" s="1"/>
  <c r="Y429" i="8" s="1"/>
  <c r="W430" i="8" s="1"/>
  <c r="Y430" i="8" s="1"/>
  <c r="W431" i="8" s="1"/>
  <c r="Y431" i="8" s="1"/>
  <c r="H426" i="8"/>
  <c r="G426" i="8"/>
  <c r="C419" i="8"/>
  <c r="G418" i="8"/>
  <c r="K418" i="8" s="1"/>
  <c r="C418" i="8"/>
  <c r="G36" i="1" s="1"/>
  <c r="C417" i="8"/>
  <c r="K416" i="8"/>
  <c r="J36" i="1" s="1"/>
  <c r="G416" i="8"/>
  <c r="M36" i="1" s="1"/>
  <c r="W411" i="8"/>
  <c r="Y411" i="8" s="1"/>
  <c r="U412" i="8" s="1"/>
  <c r="H410" i="8"/>
  <c r="G410" i="8"/>
  <c r="U342" i="8"/>
  <c r="W342" i="8" s="1"/>
  <c r="Y342" i="8" s="1"/>
  <c r="R342" i="8"/>
  <c r="R341" i="8"/>
  <c r="R340" i="8"/>
  <c r="U339" i="8"/>
  <c r="W339" i="8" s="1"/>
  <c r="Y339" i="8" s="1"/>
  <c r="U340" i="8" s="1"/>
  <c r="W340" i="8" s="1"/>
  <c r="Y340" i="8" s="1"/>
  <c r="U341" i="8" s="1"/>
  <c r="R339" i="8"/>
  <c r="R338" i="8"/>
  <c r="G338" i="8"/>
  <c r="K338" i="8" s="1"/>
  <c r="C338" i="8"/>
  <c r="R337" i="8"/>
  <c r="C337" i="8"/>
  <c r="R336" i="8"/>
  <c r="K336" i="8"/>
  <c r="G336" i="8"/>
  <c r="R335" i="8"/>
  <c r="K335" i="8"/>
  <c r="R334" i="8"/>
  <c r="R333" i="8"/>
  <c r="R332" i="8"/>
  <c r="W331" i="8"/>
  <c r="Y331" i="8" s="1"/>
  <c r="U332" i="8" s="1"/>
  <c r="W332" i="8" s="1"/>
  <c r="Y332" i="8" s="1"/>
  <c r="U333" i="8" s="1"/>
  <c r="W333" i="8" s="1"/>
  <c r="Y333" i="8" s="1"/>
  <c r="U334" i="8" s="1"/>
  <c r="W334" i="8" s="1"/>
  <c r="Y334" i="8" s="1"/>
  <c r="U335" i="8" s="1"/>
  <c r="W335" i="8" s="1"/>
  <c r="Y335" i="8" s="1"/>
  <c r="U336" i="8" s="1"/>
  <c r="W336" i="8" s="1"/>
  <c r="Y336" i="8" s="1"/>
  <c r="U337" i="8" s="1"/>
  <c r="W337" i="8" s="1"/>
  <c r="Y337" i="8" s="1"/>
  <c r="U338" i="8" s="1"/>
  <c r="W338" i="8" s="1"/>
  <c r="Y338" i="8" s="1"/>
  <c r="H330" i="8"/>
  <c r="G330" i="8"/>
  <c r="U326" i="8"/>
  <c r="W326" i="8" s="1"/>
  <c r="Y326" i="8" s="1"/>
  <c r="R322" i="8"/>
  <c r="C323" i="8" s="1"/>
  <c r="G322" i="8"/>
  <c r="C322" i="8"/>
  <c r="G99" i="1" s="1"/>
  <c r="C321" i="8"/>
  <c r="K320" i="8"/>
  <c r="J99" i="1" s="1"/>
  <c r="G320" i="8"/>
  <c r="M99" i="1" s="1"/>
  <c r="R319" i="8"/>
  <c r="W315" i="8"/>
  <c r="Y315" i="8" s="1"/>
  <c r="U316" i="8" s="1"/>
  <c r="W316" i="8" s="1"/>
  <c r="Y316" i="8" s="1"/>
  <c r="U317" i="8" s="1"/>
  <c r="W317" i="8" s="1"/>
  <c r="Y317" i="8" s="1"/>
  <c r="U318" i="8" s="1"/>
  <c r="W318" i="8" s="1"/>
  <c r="Y318" i="8" s="1"/>
  <c r="U319" i="8" s="1"/>
  <c r="W319" i="8" s="1"/>
  <c r="Y319" i="8" s="1"/>
  <c r="U320" i="8" s="1"/>
  <c r="W320" i="8" s="1"/>
  <c r="Y320" i="8" s="1"/>
  <c r="U321" i="8" s="1"/>
  <c r="W321" i="8" s="1"/>
  <c r="Y321" i="8" s="1"/>
  <c r="H314" i="8"/>
  <c r="G314" i="8"/>
  <c r="G306" i="8"/>
  <c r="K306" i="8" s="1"/>
  <c r="C306" i="8"/>
  <c r="G73" i="1" s="1"/>
  <c r="C305" i="8"/>
  <c r="K304" i="8"/>
  <c r="J73" i="1" s="1"/>
  <c r="G304" i="8"/>
  <c r="M73" i="1" s="1"/>
  <c r="H298" i="8"/>
  <c r="G298" i="8"/>
  <c r="C482" i="8"/>
  <c r="G481" i="8"/>
  <c r="K481" i="8" s="1"/>
  <c r="C481" i="8"/>
  <c r="G60" i="1" s="1"/>
  <c r="C480" i="8"/>
  <c r="K479" i="8"/>
  <c r="J60" i="1" s="1"/>
  <c r="G479" i="8"/>
  <c r="M60" i="1" s="1"/>
  <c r="W474" i="8"/>
  <c r="Y474" i="8" s="1"/>
  <c r="H473" i="8"/>
  <c r="G473" i="8"/>
  <c r="G1445" i="8"/>
  <c r="K1445" i="8" s="1"/>
  <c r="C1445" i="8"/>
  <c r="C1444" i="8"/>
  <c r="F94" i="1" s="1"/>
  <c r="K1443" i="8"/>
  <c r="J94" i="1" s="1"/>
  <c r="G1443" i="8"/>
  <c r="M94" i="1" s="1"/>
  <c r="R1439" i="8"/>
  <c r="R1440" i="8" s="1"/>
  <c r="R1441" i="8" s="1"/>
  <c r="R1442" i="8" s="1"/>
  <c r="R1443" i="8" s="1"/>
  <c r="R1444" i="8" s="1"/>
  <c r="R1445" i="8" s="1"/>
  <c r="R1446" i="8" s="1"/>
  <c r="R1447" i="8" s="1"/>
  <c r="W1438" i="8"/>
  <c r="Y1438" i="8" s="1"/>
  <c r="H1437" i="8"/>
  <c r="G1437" i="8"/>
  <c r="C275" i="8"/>
  <c r="G274" i="8"/>
  <c r="K274" i="8" s="1"/>
  <c r="C274" i="8"/>
  <c r="G34" i="1" s="1"/>
  <c r="C273" i="8"/>
  <c r="K272" i="8"/>
  <c r="J34" i="1" s="1"/>
  <c r="G272" i="8"/>
  <c r="M34" i="1" s="1"/>
  <c r="W267" i="8"/>
  <c r="Y267" i="8" s="1"/>
  <c r="H266" i="8"/>
  <c r="G266" i="8"/>
  <c r="G258" i="8"/>
  <c r="K258" i="8" s="1"/>
  <c r="C258" i="8"/>
  <c r="G33" i="1" s="1"/>
  <c r="C257" i="8"/>
  <c r="K256" i="8"/>
  <c r="J33" i="1" s="1"/>
  <c r="G256" i="8"/>
  <c r="M33" i="1" s="1"/>
  <c r="R255" i="8"/>
  <c r="R256" i="8" s="1"/>
  <c r="R257" i="8" s="1"/>
  <c r="R258" i="8" s="1"/>
  <c r="R259" i="8" s="1"/>
  <c r="R260" i="8" s="1"/>
  <c r="W251" i="8"/>
  <c r="Y251" i="8" s="1"/>
  <c r="U252" i="8" s="1"/>
  <c r="H250" i="8"/>
  <c r="G250" i="8"/>
  <c r="U983" i="8"/>
  <c r="W983" i="8" s="1"/>
  <c r="Y983" i="8" s="1"/>
  <c r="R983" i="8"/>
  <c r="U980" i="8"/>
  <c r="W980" i="8" s="1"/>
  <c r="Y980" i="8" s="1"/>
  <c r="U981" i="8" s="1"/>
  <c r="W981" i="8" s="1"/>
  <c r="Y981" i="8" s="1"/>
  <c r="U982" i="8" s="1"/>
  <c r="R980" i="8"/>
  <c r="R979" i="8"/>
  <c r="G979" i="8"/>
  <c r="K979" i="8" s="1"/>
  <c r="C979" i="8"/>
  <c r="C978" i="8"/>
  <c r="R977" i="8"/>
  <c r="G977" i="8"/>
  <c r="R976" i="8"/>
  <c r="K976" i="8"/>
  <c r="K978" i="8" s="1"/>
  <c r="R975" i="8"/>
  <c r="R973" i="8"/>
  <c r="W972" i="8"/>
  <c r="Y972" i="8" s="1"/>
  <c r="U973" i="8" s="1"/>
  <c r="W973" i="8" s="1"/>
  <c r="Y973" i="8" s="1"/>
  <c r="U974" i="8" s="1"/>
  <c r="W974" i="8" s="1"/>
  <c r="Y974" i="8" s="1"/>
  <c r="U975" i="8" s="1"/>
  <c r="W975" i="8" s="1"/>
  <c r="Y975" i="8" s="1"/>
  <c r="U976" i="8" s="1"/>
  <c r="W976" i="8" s="1"/>
  <c r="Y976" i="8" s="1"/>
  <c r="U977" i="8" s="1"/>
  <c r="W977" i="8" s="1"/>
  <c r="Y977" i="8" s="1"/>
  <c r="U978" i="8" s="1"/>
  <c r="W978" i="8" s="1"/>
  <c r="Y978" i="8" s="1"/>
  <c r="U979" i="8" s="1"/>
  <c r="W979" i="8" s="1"/>
  <c r="Y979" i="8" s="1"/>
  <c r="H971" i="8"/>
  <c r="G971" i="8"/>
  <c r="C965" i="8"/>
  <c r="G964" i="8"/>
  <c r="K964" i="8" s="1"/>
  <c r="C964" i="8"/>
  <c r="G44" i="1" s="1"/>
  <c r="C963" i="8"/>
  <c r="K962" i="8"/>
  <c r="J44" i="1" s="1"/>
  <c r="G962" i="8"/>
  <c r="M44" i="1" s="1"/>
  <c r="W957" i="8"/>
  <c r="Y957" i="8" s="1"/>
  <c r="H956" i="8"/>
  <c r="G956" i="8"/>
  <c r="R132" i="8"/>
  <c r="R131" i="8"/>
  <c r="R130" i="8"/>
  <c r="R129" i="8"/>
  <c r="R128" i="8"/>
  <c r="G128" i="8"/>
  <c r="K128" i="8" s="1"/>
  <c r="C128" i="8"/>
  <c r="G17" i="1" s="1"/>
  <c r="R127" i="8"/>
  <c r="C127" i="8"/>
  <c r="F17" i="1" s="1"/>
  <c r="K126" i="8"/>
  <c r="J17" i="1" s="1"/>
  <c r="G126" i="8"/>
  <c r="M17" i="1" s="1"/>
  <c r="R125" i="8"/>
  <c r="R124" i="8"/>
  <c r="R123" i="8"/>
  <c r="W121" i="8"/>
  <c r="Y121" i="8" s="1"/>
  <c r="U122" i="8" s="1"/>
  <c r="H120" i="8"/>
  <c r="G120" i="8"/>
  <c r="G160" i="8"/>
  <c r="C160" i="8"/>
  <c r="G14" i="1" s="1"/>
  <c r="C159" i="8"/>
  <c r="F14" i="1" s="1"/>
  <c r="K158" i="8"/>
  <c r="J14" i="1" s="1"/>
  <c r="G158" i="8"/>
  <c r="M14" i="1" s="1"/>
  <c r="W153" i="8"/>
  <c r="Y153" i="8" s="1"/>
  <c r="U154" i="8" s="1"/>
  <c r="H152" i="8"/>
  <c r="G152" i="8"/>
  <c r="C243" i="8"/>
  <c r="G242" i="8"/>
  <c r="C242" i="8"/>
  <c r="G100" i="1" s="1"/>
  <c r="C241" i="8"/>
  <c r="F100" i="1" s="1"/>
  <c r="K240" i="8"/>
  <c r="J100" i="1" s="1"/>
  <c r="G240" i="8"/>
  <c r="M100" i="1" s="1"/>
  <c r="W235" i="8"/>
  <c r="Y235" i="8" s="1"/>
  <c r="H234" i="8"/>
  <c r="G234" i="8"/>
  <c r="U230" i="8"/>
  <c r="W230" i="8" s="1"/>
  <c r="Y230" i="8" s="1"/>
  <c r="R228" i="8"/>
  <c r="U227" i="8"/>
  <c r="W227" i="8" s="1"/>
  <c r="Y227" i="8" s="1"/>
  <c r="U228" i="8" s="1"/>
  <c r="W228" i="8" s="1"/>
  <c r="Y228" i="8" s="1"/>
  <c r="U229" i="8" s="1"/>
  <c r="R227" i="8"/>
  <c r="R226" i="8"/>
  <c r="G226" i="8"/>
  <c r="K226" i="8" s="1"/>
  <c r="C226" i="8"/>
  <c r="R225" i="8"/>
  <c r="C225" i="8"/>
  <c r="R224" i="8"/>
  <c r="G224" i="8"/>
  <c r="U223" i="8"/>
  <c r="W223" i="8" s="1"/>
  <c r="Y223" i="8" s="1"/>
  <c r="U224" i="8" s="1"/>
  <c r="W224" i="8" s="1"/>
  <c r="Y224" i="8" s="1"/>
  <c r="U225" i="8" s="1"/>
  <c r="W225" i="8" s="1"/>
  <c r="Y225" i="8" s="1"/>
  <c r="U226" i="8" s="1"/>
  <c r="W226" i="8" s="1"/>
  <c r="Y226" i="8" s="1"/>
  <c r="R223" i="8"/>
  <c r="W221" i="8"/>
  <c r="Y221" i="8" s="1"/>
  <c r="U222" i="8" s="1"/>
  <c r="W222" i="8" s="1"/>
  <c r="Y222" i="8" s="1"/>
  <c r="R221" i="8"/>
  <c r="W220" i="8"/>
  <c r="Y220" i="8" s="1"/>
  <c r="W219" i="8"/>
  <c r="Y219" i="8" s="1"/>
  <c r="H218" i="8"/>
  <c r="G218" i="8"/>
  <c r="R612" i="8"/>
  <c r="G608" i="8"/>
  <c r="K608" i="8" s="1"/>
  <c r="C608" i="8"/>
  <c r="G98" i="1" s="1"/>
  <c r="W607" i="8"/>
  <c r="Y607" i="8" s="1"/>
  <c r="U608" i="8" s="1"/>
  <c r="W608" i="8" s="1"/>
  <c r="Y608" i="8" s="1"/>
  <c r="C607" i="8"/>
  <c r="F98" i="1" s="1"/>
  <c r="J98" i="1"/>
  <c r="G606" i="8"/>
  <c r="W605" i="8"/>
  <c r="Y605" i="8" s="1"/>
  <c r="U606" i="8" s="1"/>
  <c r="W606" i="8" s="1"/>
  <c r="Y606" i="8" s="1"/>
  <c r="U607" i="8" s="1"/>
  <c r="R603" i="8"/>
  <c r="Y601" i="8"/>
  <c r="U602" i="8" s="1"/>
  <c r="W602" i="8" s="1"/>
  <c r="H600" i="8"/>
  <c r="G600" i="8"/>
  <c r="G209" i="8"/>
  <c r="K209" i="8" s="1"/>
  <c r="C209" i="8"/>
  <c r="G83" i="1" s="1"/>
  <c r="C208" i="8"/>
  <c r="F83" i="1" s="1"/>
  <c r="J83" i="1"/>
  <c r="G207" i="8"/>
  <c r="M83" i="1" s="1"/>
  <c r="C210" i="8"/>
  <c r="H201" i="8"/>
  <c r="G201" i="8"/>
  <c r="R143" i="8"/>
  <c r="G143" i="8"/>
  <c r="C143" i="8"/>
  <c r="G8" i="1" s="1"/>
  <c r="R142" i="8"/>
  <c r="C142" i="8"/>
  <c r="F8" i="1" s="1"/>
  <c r="R141" i="8"/>
  <c r="C144" i="8" s="1"/>
  <c r="K141" i="8"/>
  <c r="J8" i="1" s="1"/>
  <c r="G141" i="8"/>
  <c r="M8" i="1" s="1"/>
  <c r="R140" i="8"/>
  <c r="K140" i="8"/>
  <c r="W137" i="8"/>
  <c r="Y137" i="8" s="1"/>
  <c r="U138" i="8" s="1"/>
  <c r="W138" i="8" s="1"/>
  <c r="Y138" i="8" s="1"/>
  <c r="H135" i="8"/>
  <c r="G135" i="8"/>
  <c r="R115" i="8"/>
  <c r="R114" i="8"/>
  <c r="R113" i="8"/>
  <c r="R112" i="8"/>
  <c r="R111" i="8"/>
  <c r="G111" i="8"/>
  <c r="K111" i="8" s="1"/>
  <c r="C111" i="8"/>
  <c r="R110" i="8"/>
  <c r="C110" i="8"/>
  <c r="R109" i="8"/>
  <c r="K109" i="8"/>
  <c r="G109" i="8"/>
  <c r="R108" i="8"/>
  <c r="R107" i="8"/>
  <c r="U105" i="8"/>
  <c r="W105" i="8" s="1"/>
  <c r="Y105" i="8" s="1"/>
  <c r="U106" i="8" s="1"/>
  <c r="W106" i="8" s="1"/>
  <c r="Y106" i="8" s="1"/>
  <c r="U107" i="8" s="1"/>
  <c r="W107" i="8" s="1"/>
  <c r="Y107" i="8" s="1"/>
  <c r="U108" i="8" s="1"/>
  <c r="W108" i="8" s="1"/>
  <c r="Y108" i="8" s="1"/>
  <c r="U109" i="8" s="1"/>
  <c r="W109" i="8" s="1"/>
  <c r="Y109" i="8" s="1"/>
  <c r="U110" i="8" s="1"/>
  <c r="W110" i="8" s="1"/>
  <c r="Y110" i="8" s="1"/>
  <c r="U111" i="8" s="1"/>
  <c r="W111" i="8" s="1"/>
  <c r="Y111" i="8" s="1"/>
  <c r="U112" i="8" s="1"/>
  <c r="W112" i="8" s="1"/>
  <c r="Y112" i="8" s="1"/>
  <c r="U113" i="8" s="1"/>
  <c r="W113" i="8" s="1"/>
  <c r="Y113" i="8" s="1"/>
  <c r="U114" i="8" s="1"/>
  <c r="W104" i="8"/>
  <c r="Y104" i="8" s="1"/>
  <c r="H103" i="8"/>
  <c r="G103" i="8"/>
  <c r="R99" i="8"/>
  <c r="R98" i="8"/>
  <c r="R97" i="8"/>
  <c r="R96" i="8"/>
  <c r="R95" i="8"/>
  <c r="G95" i="8"/>
  <c r="K95" i="8" s="1"/>
  <c r="C95" i="8"/>
  <c r="R94" i="8"/>
  <c r="C94" i="8"/>
  <c r="R93" i="8"/>
  <c r="K93" i="8"/>
  <c r="G93" i="8"/>
  <c r="R92" i="8"/>
  <c r="R91" i="8"/>
  <c r="R90" i="8"/>
  <c r="U89" i="8"/>
  <c r="W89" i="8" s="1"/>
  <c r="Y89" i="8" s="1"/>
  <c r="U90" i="8" s="1"/>
  <c r="W90" i="8" s="1"/>
  <c r="Y90" i="8" s="1"/>
  <c r="U91" i="8" s="1"/>
  <c r="W91" i="8" s="1"/>
  <c r="Y91" i="8" s="1"/>
  <c r="U92" i="8" s="1"/>
  <c r="W92" i="8" s="1"/>
  <c r="Y92" i="8" s="1"/>
  <c r="U93" i="8" s="1"/>
  <c r="W93" i="8" s="1"/>
  <c r="Y93" i="8" s="1"/>
  <c r="U94" i="8" s="1"/>
  <c r="W94" i="8" s="1"/>
  <c r="Y94" i="8" s="1"/>
  <c r="U95" i="8" s="1"/>
  <c r="W95" i="8" s="1"/>
  <c r="Y95" i="8" s="1"/>
  <c r="U96" i="8" s="1"/>
  <c r="W96" i="8" s="1"/>
  <c r="Y96" i="8" s="1"/>
  <c r="U97" i="8" s="1"/>
  <c r="W97" i="8" s="1"/>
  <c r="Y97" i="8" s="1"/>
  <c r="U98" i="8" s="1"/>
  <c r="W88" i="8"/>
  <c r="Y88" i="8" s="1"/>
  <c r="H87" i="8"/>
  <c r="G87" i="8"/>
  <c r="R83" i="8"/>
  <c r="R82" i="8"/>
  <c r="R81" i="8"/>
  <c r="R80" i="8"/>
  <c r="R79" i="8"/>
  <c r="G79" i="8"/>
  <c r="K79" i="8" s="1"/>
  <c r="C79" i="8"/>
  <c r="R78" i="8"/>
  <c r="C78" i="8"/>
  <c r="R77" i="8"/>
  <c r="K77" i="8"/>
  <c r="G77" i="8"/>
  <c r="R76" i="8"/>
  <c r="R75" i="8"/>
  <c r="R74" i="8"/>
  <c r="U73" i="8"/>
  <c r="W73" i="8" s="1"/>
  <c r="Y73" i="8" s="1"/>
  <c r="U74" i="8" s="1"/>
  <c r="W74" i="8" s="1"/>
  <c r="Y74" i="8" s="1"/>
  <c r="U75" i="8" s="1"/>
  <c r="W75" i="8" s="1"/>
  <c r="Y75" i="8" s="1"/>
  <c r="U76" i="8" s="1"/>
  <c r="W76" i="8" s="1"/>
  <c r="Y76" i="8" s="1"/>
  <c r="U77" i="8" s="1"/>
  <c r="W77" i="8" s="1"/>
  <c r="Y77" i="8" s="1"/>
  <c r="U78" i="8" s="1"/>
  <c r="W78" i="8" s="1"/>
  <c r="Y78" i="8" s="1"/>
  <c r="U79" i="8" s="1"/>
  <c r="W79" i="8" s="1"/>
  <c r="Y79" i="8" s="1"/>
  <c r="U80" i="8" s="1"/>
  <c r="W80" i="8" s="1"/>
  <c r="Y80" i="8" s="1"/>
  <c r="U81" i="8" s="1"/>
  <c r="W81" i="8" s="1"/>
  <c r="Y81" i="8" s="1"/>
  <c r="U82" i="8" s="1"/>
  <c r="R73" i="8"/>
  <c r="W72" i="8"/>
  <c r="Y72" i="8" s="1"/>
  <c r="H71" i="8"/>
  <c r="G71" i="8"/>
  <c r="R67" i="8"/>
  <c r="R66" i="8"/>
  <c r="R65" i="8"/>
  <c r="R64" i="8"/>
  <c r="R63" i="8"/>
  <c r="G63" i="8"/>
  <c r="O16" i="1" s="1"/>
  <c r="C63" i="8"/>
  <c r="G16" i="1" s="1"/>
  <c r="R62" i="8"/>
  <c r="C62" i="8"/>
  <c r="F16" i="1" s="1"/>
  <c r="R61" i="8"/>
  <c r="K61" i="8"/>
  <c r="G61" i="8"/>
  <c r="M16" i="1" s="1"/>
  <c r="R60" i="8"/>
  <c r="R59" i="8"/>
  <c r="R58" i="8"/>
  <c r="H55" i="8"/>
  <c r="G55" i="8"/>
  <c r="R51" i="8"/>
  <c r="G47" i="8"/>
  <c r="K47" i="8" s="1"/>
  <c r="G15" i="1"/>
  <c r="F15" i="1"/>
  <c r="G45" i="8"/>
  <c r="U41" i="8"/>
  <c r="W41" i="8" s="1"/>
  <c r="Y41" i="8" s="1"/>
  <c r="U42" i="8" s="1"/>
  <c r="W42" i="8" s="1"/>
  <c r="Y42" i="8" s="1"/>
  <c r="U43" i="8" s="1"/>
  <c r="W43" i="8" s="1"/>
  <c r="Y43" i="8" s="1"/>
  <c r="U44" i="8" s="1"/>
  <c r="W44" i="8" s="1"/>
  <c r="Y44" i="8" s="1"/>
  <c r="U45" i="8" s="1"/>
  <c r="W45" i="8" s="1"/>
  <c r="Y45" i="8" s="1"/>
  <c r="U46" i="8" s="1"/>
  <c r="W46" i="8" s="1"/>
  <c r="Y46" i="8" s="1"/>
  <c r="U47" i="8" s="1"/>
  <c r="W47" i="8" s="1"/>
  <c r="Y47" i="8" s="1"/>
  <c r="U48" i="8" s="1"/>
  <c r="W48" i="8" s="1"/>
  <c r="Y48" i="8" s="1"/>
  <c r="U49" i="8" s="1"/>
  <c r="W49" i="8" s="1"/>
  <c r="Y49" i="8" s="1"/>
  <c r="U50" i="8" s="1"/>
  <c r="W40" i="8"/>
  <c r="Y40" i="8" s="1"/>
  <c r="P15" i="1" s="1"/>
  <c r="R41" i="8"/>
  <c r="R42" i="8" s="1"/>
  <c r="R43" i="8" s="1"/>
  <c r="R44" i="8" s="1"/>
  <c r="R45" i="8" s="1"/>
  <c r="R46" i="8" s="1"/>
  <c r="R47" i="8" s="1"/>
  <c r="R48" i="8" s="1"/>
  <c r="H39" i="8"/>
  <c r="G39" i="8"/>
  <c r="R35" i="8"/>
  <c r="R34" i="8"/>
  <c r="R33" i="8"/>
  <c r="R32" i="8"/>
  <c r="R31" i="8"/>
  <c r="G31" i="8"/>
  <c r="K31" i="8" s="1"/>
  <c r="C31" i="8"/>
  <c r="R30" i="8"/>
  <c r="C30" i="8"/>
  <c r="R29" i="8"/>
  <c r="K29" i="8"/>
  <c r="G29" i="8"/>
  <c r="R28" i="8"/>
  <c r="R27" i="8"/>
  <c r="R26" i="8"/>
  <c r="U25" i="8"/>
  <c r="W25" i="8" s="1"/>
  <c r="Y25" i="8" s="1"/>
  <c r="U26" i="8" s="1"/>
  <c r="W26" i="8" s="1"/>
  <c r="Y26" i="8" s="1"/>
  <c r="U27" i="8" s="1"/>
  <c r="W27" i="8" s="1"/>
  <c r="Y27" i="8" s="1"/>
  <c r="U28" i="8" s="1"/>
  <c r="W28" i="8" s="1"/>
  <c r="Y28" i="8" s="1"/>
  <c r="U29" i="8" s="1"/>
  <c r="W29" i="8" s="1"/>
  <c r="Y29" i="8" s="1"/>
  <c r="U30" i="8" s="1"/>
  <c r="W30" i="8" s="1"/>
  <c r="Y30" i="8" s="1"/>
  <c r="U31" i="8" s="1"/>
  <c r="W31" i="8" s="1"/>
  <c r="Y31" i="8" s="1"/>
  <c r="U32" i="8" s="1"/>
  <c r="W32" i="8" s="1"/>
  <c r="Y32" i="8" s="1"/>
  <c r="U33" i="8" s="1"/>
  <c r="W33" i="8" s="1"/>
  <c r="Y33" i="8" s="1"/>
  <c r="U34" i="8" s="1"/>
  <c r="R25" i="8"/>
  <c r="W24" i="8"/>
  <c r="Y24" i="8" s="1"/>
  <c r="H23" i="8"/>
  <c r="G23" i="8"/>
  <c r="R19" i="8"/>
  <c r="R18" i="8"/>
  <c r="R17" i="8"/>
  <c r="R16" i="8"/>
  <c r="R15" i="8"/>
  <c r="G15" i="8"/>
  <c r="K15" i="8" s="1"/>
  <c r="C15" i="8"/>
  <c r="U14" i="8"/>
  <c r="W14" i="8" s="1"/>
  <c r="Y14" i="8" s="1"/>
  <c r="U15" i="8" s="1"/>
  <c r="W15" i="8" s="1"/>
  <c r="Y15" i="8" s="1"/>
  <c r="U16" i="8" s="1"/>
  <c r="W16" i="8" s="1"/>
  <c r="Y16" i="8" s="1"/>
  <c r="U17" i="8" s="1"/>
  <c r="W17" i="8" s="1"/>
  <c r="Y17" i="8" s="1"/>
  <c r="U18" i="8" s="1"/>
  <c r="R14" i="8"/>
  <c r="C14" i="8"/>
  <c r="R13" i="8"/>
  <c r="K13" i="8"/>
  <c r="G13" i="8"/>
  <c r="R12" i="8"/>
  <c r="R11" i="8"/>
  <c r="R10" i="8"/>
  <c r="R9" i="8"/>
  <c r="W8" i="8"/>
  <c r="Y8" i="8" s="1"/>
  <c r="U9" i="8" s="1"/>
  <c r="W9" i="8" s="1"/>
  <c r="Y9" i="8" s="1"/>
  <c r="U10" i="8" s="1"/>
  <c r="W10" i="8" s="1"/>
  <c r="Y10" i="8" s="1"/>
  <c r="U11" i="8" s="1"/>
  <c r="W11" i="8" s="1"/>
  <c r="Y11" i="8" s="1"/>
  <c r="U12" i="8" s="1"/>
  <c r="W12" i="8" s="1"/>
  <c r="Y12" i="8" s="1"/>
  <c r="U13" i="8" s="1"/>
  <c r="W13" i="8" s="1"/>
  <c r="Y13" i="8" s="1"/>
  <c r="H7" i="8"/>
  <c r="G7" i="8"/>
  <c r="H35" i="1"/>
  <c r="E35" i="1"/>
  <c r="B35" i="1"/>
  <c r="H71" i="1"/>
  <c r="E71" i="1"/>
  <c r="B71" i="1"/>
  <c r="H106" i="1"/>
  <c r="E106" i="1"/>
  <c r="B106" i="1"/>
  <c r="H110" i="1"/>
  <c r="E110" i="1"/>
  <c r="H117" i="1"/>
  <c r="E117" i="1"/>
  <c r="J61" i="1"/>
  <c r="H61" i="1"/>
  <c r="E61" i="1"/>
  <c r="B61" i="1"/>
  <c r="H66" i="1"/>
  <c r="E66" i="1"/>
  <c r="I121" i="1"/>
  <c r="H121" i="1"/>
  <c r="E121" i="1"/>
  <c r="B121" i="1"/>
  <c r="H37" i="1"/>
  <c r="E37" i="1"/>
  <c r="B37" i="1"/>
  <c r="H120" i="1"/>
  <c r="E120" i="1"/>
  <c r="B120" i="1"/>
  <c r="H119" i="1"/>
  <c r="E119" i="1"/>
  <c r="H53" i="1"/>
  <c r="E53" i="1"/>
  <c r="H85" i="1"/>
  <c r="E85" i="1"/>
  <c r="H67" i="1"/>
  <c r="E67" i="1"/>
  <c r="H55" i="1"/>
  <c r="E55" i="1"/>
  <c r="B55" i="1"/>
  <c r="H99" i="1"/>
  <c r="E99" i="1"/>
  <c r="B99" i="1"/>
  <c r="H105" i="1"/>
  <c r="E105" i="1"/>
  <c r="B105" i="1"/>
  <c r="H52" i="1"/>
  <c r="E52" i="1"/>
  <c r="H51" i="1"/>
  <c r="E51" i="1"/>
  <c r="H42" i="1"/>
  <c r="E42" i="1"/>
  <c r="H72" i="1"/>
  <c r="E72" i="1"/>
  <c r="B72" i="1"/>
  <c r="H59" i="1"/>
  <c r="E59" i="1"/>
  <c r="B59" i="1"/>
  <c r="H114" i="1"/>
  <c r="E114" i="1"/>
  <c r="H96" i="1"/>
  <c r="E96" i="1"/>
  <c r="B96" i="1"/>
  <c r="H54" i="1"/>
  <c r="E54" i="1"/>
  <c r="B54" i="1"/>
  <c r="H79" i="1"/>
  <c r="E79" i="1"/>
  <c r="E80" i="1" s="1"/>
  <c r="B79" i="1"/>
  <c r="H47" i="1"/>
  <c r="E47" i="1"/>
  <c r="B47" i="1"/>
  <c r="H46" i="1"/>
  <c r="E46" i="1"/>
  <c r="B46" i="1"/>
  <c r="H43" i="1"/>
  <c r="E43" i="1"/>
  <c r="H113" i="1"/>
  <c r="E113" i="1"/>
  <c r="H102" i="1"/>
  <c r="E102" i="1"/>
  <c r="H38" i="1"/>
  <c r="E38" i="1"/>
  <c r="B38" i="1"/>
  <c r="H78" i="1"/>
  <c r="E78" i="1"/>
  <c r="H36" i="1"/>
  <c r="E36" i="1"/>
  <c r="B36" i="1"/>
  <c r="H116" i="1"/>
  <c r="E116" i="1"/>
  <c r="B116" i="1"/>
  <c r="H92" i="1"/>
  <c r="E92" i="1"/>
  <c r="H73" i="1"/>
  <c r="E73" i="1"/>
  <c r="H103" i="1"/>
  <c r="E103" i="1"/>
  <c r="B103" i="1"/>
  <c r="H60" i="1"/>
  <c r="E60" i="1"/>
  <c r="B60" i="1"/>
  <c r="H118" i="1"/>
  <c r="E118" i="1"/>
  <c r="B118" i="1"/>
  <c r="H94" i="1"/>
  <c r="E94" i="1"/>
  <c r="H86" i="1"/>
  <c r="E86" i="1"/>
  <c r="H34" i="1"/>
  <c r="E34" i="1"/>
  <c r="H33" i="1"/>
  <c r="E33" i="1"/>
  <c r="B33" i="1"/>
  <c r="H44" i="1"/>
  <c r="E44" i="1"/>
  <c r="H32" i="1"/>
  <c r="E32" i="1"/>
  <c r="H28" i="1"/>
  <c r="E28" i="1"/>
  <c r="B28" i="1"/>
  <c r="H45" i="1"/>
  <c r="E45" i="1"/>
  <c r="B45" i="1"/>
  <c r="H62" i="1"/>
  <c r="E62" i="1"/>
  <c r="B62" i="1"/>
  <c r="H107" i="1"/>
  <c r="E107" i="1"/>
  <c r="B107" i="1"/>
  <c r="H70" i="1"/>
  <c r="E70" i="1"/>
  <c r="B70" i="1"/>
  <c r="H108" i="1"/>
  <c r="E108" i="1"/>
  <c r="B108" i="1"/>
  <c r="H101" i="1"/>
  <c r="E101" i="1"/>
  <c r="B101" i="1"/>
  <c r="H21" i="1"/>
  <c r="E21" i="1"/>
  <c r="E23" i="1" s="1"/>
  <c r="B21" i="1"/>
  <c r="H95" i="1"/>
  <c r="E95" i="1"/>
  <c r="B95" i="1"/>
  <c r="H109" i="1"/>
  <c r="E109" i="1"/>
  <c r="B109" i="1"/>
  <c r="H26" i="1"/>
  <c r="E26" i="1"/>
  <c r="H68" i="1"/>
  <c r="E68" i="1"/>
  <c r="B68" i="1"/>
  <c r="H93" i="1"/>
  <c r="E93" i="1"/>
  <c r="B93" i="1"/>
  <c r="H22" i="1"/>
  <c r="E22" i="1"/>
  <c r="B22" i="1"/>
  <c r="H27" i="1"/>
  <c r="E27" i="1"/>
  <c r="B27" i="1"/>
  <c r="H69" i="1"/>
  <c r="E69" i="1"/>
  <c r="B69" i="1"/>
  <c r="H17" i="1"/>
  <c r="E17" i="1"/>
  <c r="B17" i="1"/>
  <c r="E16" i="1"/>
  <c r="B16" i="1"/>
  <c r="H112" i="1"/>
  <c r="E112" i="1"/>
  <c r="B112" i="1"/>
  <c r="Y104" i="1"/>
  <c r="H104" i="1"/>
  <c r="E104" i="1"/>
  <c r="B104" i="1"/>
  <c r="H100" i="1"/>
  <c r="E100" i="1"/>
  <c r="B100" i="1"/>
  <c r="H98" i="1"/>
  <c r="E98" i="1"/>
  <c r="B98" i="1"/>
  <c r="H83" i="1"/>
  <c r="E83" i="1"/>
  <c r="E87" i="1" s="1"/>
  <c r="O15" i="1"/>
  <c r="M15" i="1"/>
  <c r="L15" i="1"/>
  <c r="I15" i="1"/>
  <c r="H15" i="1"/>
  <c r="H14" i="1"/>
  <c r="E14" i="1"/>
  <c r="I8" i="1"/>
  <c r="H8" i="1"/>
  <c r="E8" i="1"/>
  <c r="E11" i="1" s="1"/>
  <c r="B8" i="1"/>
  <c r="D5" i="1"/>
  <c r="D4" i="1"/>
  <c r="P1" i="1"/>
  <c r="N1" i="1"/>
  <c r="E129" i="1" s="1"/>
  <c r="E63" i="1" l="1"/>
  <c r="E48" i="1"/>
  <c r="J39" i="1"/>
  <c r="J56" i="1"/>
  <c r="J63" i="1"/>
  <c r="J48" i="1"/>
  <c r="J29" i="1"/>
  <c r="E75" i="1"/>
  <c r="J75" i="1"/>
  <c r="E29" i="1"/>
  <c r="E39" i="1"/>
  <c r="E56" i="1"/>
  <c r="J23" i="1"/>
  <c r="J84" i="1"/>
  <c r="J87" i="1" s="1"/>
  <c r="U1" i="8"/>
  <c r="I494" i="8"/>
  <c r="C609" i="8"/>
  <c r="I189" i="8"/>
  <c r="K189" i="8" s="1"/>
  <c r="K191" i="8" s="1"/>
  <c r="I1234" i="8"/>
  <c r="K1234" i="8" s="1"/>
  <c r="C1107" i="8"/>
  <c r="U555" i="8"/>
  <c r="W555" i="8" s="1"/>
  <c r="Y555" i="8" s="1"/>
  <c r="C48" i="8"/>
  <c r="C577" i="8"/>
  <c r="I558" i="8"/>
  <c r="K558" i="8" s="1"/>
  <c r="K560" i="8" s="1"/>
  <c r="I462" i="8"/>
  <c r="K462" i="8" s="1"/>
  <c r="K464" i="8" s="1"/>
  <c r="K35" i="1" s="1"/>
  <c r="M88" i="1"/>
  <c r="C996" i="8"/>
  <c r="I992" i="8" s="1"/>
  <c r="C1170" i="8"/>
  <c r="F74" i="1"/>
  <c r="I1346" i="8"/>
  <c r="K1346" i="8" s="1"/>
  <c r="K1348" i="8" s="1"/>
  <c r="I1362" i="8"/>
  <c r="I21" i="1" s="1"/>
  <c r="C1318" i="8"/>
  <c r="I605" i="8"/>
  <c r="K605" i="8" s="1"/>
  <c r="C980" i="8"/>
  <c r="C1222" i="8"/>
  <c r="I1218" i="8" s="1"/>
  <c r="I84" i="1" s="1"/>
  <c r="C129" i="8"/>
  <c r="I125" i="8" s="1"/>
  <c r="K125" i="8" s="1"/>
  <c r="K127" i="8" s="1"/>
  <c r="K129" i="8" s="1"/>
  <c r="C1139" i="8"/>
  <c r="I1378" i="8"/>
  <c r="K1378" i="8" s="1"/>
  <c r="K1380" i="8" s="1"/>
  <c r="K1382" i="8" s="1"/>
  <c r="C64" i="8"/>
  <c r="C16" i="8"/>
  <c r="I12" i="8" s="1"/>
  <c r="K12" i="8" s="1"/>
  <c r="K14" i="8" s="1"/>
  <c r="C112" i="8"/>
  <c r="I108" i="8" s="1"/>
  <c r="K108" i="8" s="1"/>
  <c r="K110" i="8" s="1"/>
  <c r="Q10" i="1" s="1"/>
  <c r="I287" i="8"/>
  <c r="K287" i="8" s="1"/>
  <c r="C821" i="8"/>
  <c r="C227" i="8"/>
  <c r="I223" i="8" s="1"/>
  <c r="K223" i="8" s="1"/>
  <c r="K225" i="8" s="1"/>
  <c r="K227" i="8" s="1"/>
  <c r="I271" i="8"/>
  <c r="K271" i="8" s="1"/>
  <c r="K273" i="8" s="1"/>
  <c r="K34" i="1" s="1"/>
  <c r="C32" i="8"/>
  <c r="I28" i="8" s="1"/>
  <c r="K28" i="8" s="1"/>
  <c r="K30" i="8" s="1"/>
  <c r="W122" i="8"/>
  <c r="Y122" i="8" s="1"/>
  <c r="U123" i="8" s="1"/>
  <c r="C1154" i="8"/>
  <c r="W268" i="8"/>
  <c r="Y268" i="8" s="1"/>
  <c r="W269" i="8" s="1"/>
  <c r="Y269" i="8" s="1"/>
  <c r="C339" i="8"/>
  <c r="C1398" i="8"/>
  <c r="C1186" i="8"/>
  <c r="C80" i="8"/>
  <c r="I76" i="8" s="1"/>
  <c r="K76" i="8" s="1"/>
  <c r="K78" i="8" s="1"/>
  <c r="Q7" i="1" s="1"/>
  <c r="C96" i="8"/>
  <c r="I92" i="8" s="1"/>
  <c r="K92" i="8" s="1"/>
  <c r="K94" i="8" s="1"/>
  <c r="Q9" i="1" s="1"/>
  <c r="U1391" i="8"/>
  <c r="W1391" i="8" s="1"/>
  <c r="Y1391" i="8" s="1"/>
  <c r="U1392" i="8" s="1"/>
  <c r="W1392" i="8" s="1"/>
  <c r="Y1392" i="8" s="1"/>
  <c r="U1393" i="8" s="1"/>
  <c r="C1027" i="8"/>
  <c r="C1123" i="8"/>
  <c r="K494" i="8"/>
  <c r="K496" i="8" s="1"/>
  <c r="I1087" i="8"/>
  <c r="K1087" i="8" s="1"/>
  <c r="K1089" i="8" s="1"/>
  <c r="Q119" i="1" s="1"/>
  <c r="I206" i="8"/>
  <c r="I83" i="1" s="1"/>
  <c r="I850" i="8"/>
  <c r="K850" i="8" s="1"/>
  <c r="K852" i="8" s="1"/>
  <c r="R733" i="8"/>
  <c r="R734" i="8" s="1"/>
  <c r="R732" i="8"/>
  <c r="C259" i="8"/>
  <c r="I255" i="8" s="1"/>
  <c r="F36" i="1"/>
  <c r="I415" i="8"/>
  <c r="K415" i="8" s="1"/>
  <c r="K417" i="8" s="1"/>
  <c r="F103" i="1"/>
  <c r="F34" i="1"/>
  <c r="F71" i="1"/>
  <c r="U1439" i="8"/>
  <c r="W1439" i="8" s="1"/>
  <c r="Y1439" i="8" s="1"/>
  <c r="F44" i="1"/>
  <c r="I961" i="8"/>
  <c r="F53" i="1"/>
  <c r="I702" i="8"/>
  <c r="K702" i="8" s="1"/>
  <c r="K704" i="8" s="1"/>
  <c r="F116" i="1"/>
  <c r="C837" i="8"/>
  <c r="I833" i="8" s="1"/>
  <c r="K833" i="8" s="1"/>
  <c r="K835" i="8" s="1"/>
  <c r="K95" i="1" s="1"/>
  <c r="U236" i="8"/>
  <c r="W236" i="8" s="1"/>
  <c r="Y236" i="8" s="1"/>
  <c r="W237" i="8" s="1"/>
  <c r="Y237" i="8" s="1"/>
  <c r="W238" i="8" s="1"/>
  <c r="Y238" i="8" s="1"/>
  <c r="Y239" i="8" s="1"/>
  <c r="U240" i="8" s="1"/>
  <c r="W240" i="8" s="1"/>
  <c r="Y240" i="8" s="1"/>
  <c r="U475" i="8"/>
  <c r="W475" i="8" s="1"/>
  <c r="Y475" i="8" s="1"/>
  <c r="O100" i="1"/>
  <c r="K242" i="8"/>
  <c r="U587" i="8"/>
  <c r="W587" i="8" s="1"/>
  <c r="Y587" i="8" s="1"/>
  <c r="K62" i="8"/>
  <c r="K1137" i="8"/>
  <c r="C1270" i="8"/>
  <c r="I1266" i="8" s="1"/>
  <c r="K1266" i="8" s="1"/>
  <c r="K1268" i="8" s="1"/>
  <c r="K142" i="8"/>
  <c r="K8" i="1" s="1"/>
  <c r="U139" i="8"/>
  <c r="W139" i="8" s="1"/>
  <c r="Y139" i="8" s="1"/>
  <c r="U140" i="8" s="1"/>
  <c r="W140" i="8" s="1"/>
  <c r="Y140" i="8" s="1"/>
  <c r="Y448" i="8"/>
  <c r="W449" i="8" s="1"/>
  <c r="Y449" i="8" s="1"/>
  <c r="U448" i="8"/>
  <c r="W731" i="8"/>
  <c r="Y731" i="8" s="1"/>
  <c r="U732" i="8" s="1"/>
  <c r="W380" i="8"/>
  <c r="Y380" i="8" s="1"/>
  <c r="U381" i="8" s="1"/>
  <c r="N15" i="1"/>
  <c r="U609" i="8"/>
  <c r="W609" i="8" s="1"/>
  <c r="Y609" i="8" s="1"/>
  <c r="U610" i="8" s="1"/>
  <c r="W610" i="8" s="1"/>
  <c r="Y610" i="8" s="1"/>
  <c r="W154" i="8"/>
  <c r="Y154" i="8" s="1"/>
  <c r="U155" i="8" s="1"/>
  <c r="W1441" i="8"/>
  <c r="Y1441" i="8" s="1"/>
  <c r="W364" i="8"/>
  <c r="Y364" i="8" s="1"/>
  <c r="U365" i="8" s="1"/>
  <c r="R693" i="8"/>
  <c r="C690" i="8" s="1"/>
  <c r="I686" i="8" s="1"/>
  <c r="W252" i="8"/>
  <c r="Y252" i="8" s="1"/>
  <c r="U253" i="8" s="1"/>
  <c r="U958" i="8"/>
  <c r="W958" i="8" s="1"/>
  <c r="Y958" i="8" s="1"/>
  <c r="R433" i="8"/>
  <c r="R434" i="8" s="1"/>
  <c r="R435" i="8" s="1"/>
  <c r="R436" i="8" s="1"/>
  <c r="R437" i="8" s="1"/>
  <c r="R438" i="8" s="1"/>
  <c r="C435" i="8" s="1"/>
  <c r="W633" i="8"/>
  <c r="Y633" i="8" s="1"/>
  <c r="U634" i="8" s="1"/>
  <c r="W412" i="8"/>
  <c r="Y412" i="8" s="1"/>
  <c r="U413" i="8" s="1"/>
  <c r="W491" i="8"/>
  <c r="Y491" i="8" s="1"/>
  <c r="U492" i="8" s="1"/>
  <c r="W507" i="8"/>
  <c r="Y507" i="8" s="1"/>
  <c r="U508" i="8" s="1"/>
  <c r="C901" i="8"/>
  <c r="I897" i="8" s="1"/>
  <c r="C789" i="8"/>
  <c r="K785" i="8" s="1"/>
  <c r="K787" i="8" s="1"/>
  <c r="U322" i="8"/>
  <c r="W322" i="8" s="1"/>
  <c r="Y322" i="8" s="1"/>
  <c r="U323" i="8" s="1"/>
  <c r="W323" i="8" s="1"/>
  <c r="Y323" i="8" s="1"/>
  <c r="K639" i="8"/>
  <c r="O74" i="1"/>
  <c r="C1043" i="8"/>
  <c r="C658" i="8"/>
  <c r="I654" i="8" s="1"/>
  <c r="F99" i="1"/>
  <c r="I319" i="8"/>
  <c r="K319" i="8" s="1"/>
  <c r="K321" i="8" s="1"/>
  <c r="K143" i="8"/>
  <c r="U880" i="8"/>
  <c r="W880" i="8" s="1"/>
  <c r="Y880" i="8" s="1"/>
  <c r="F60" i="1"/>
  <c r="I478" i="8"/>
  <c r="K478" i="8" s="1"/>
  <c r="K480" i="8" s="1"/>
  <c r="K60" i="1" s="1"/>
  <c r="W1327" i="8"/>
  <c r="Y1327" i="8" s="1"/>
  <c r="C546" i="8"/>
  <c r="I542" i="8" s="1"/>
  <c r="F110" i="1"/>
  <c r="O96" i="1"/>
  <c r="G945" i="8"/>
  <c r="L114" i="1" s="1"/>
  <c r="F73" i="1"/>
  <c r="C307" i="8"/>
  <c r="I303" i="8" s="1"/>
  <c r="Y574" i="8"/>
  <c r="W575" i="8" s="1"/>
  <c r="Y575" i="8" s="1"/>
  <c r="W576" i="8" s="1"/>
  <c r="Y576" i="8" s="1"/>
  <c r="W577" i="8" s="1"/>
  <c r="Y577" i="8" s="1"/>
  <c r="W578" i="8" s="1"/>
  <c r="Y578" i="8" s="1"/>
  <c r="U579" i="8" s="1"/>
  <c r="W579" i="8" s="1"/>
  <c r="U574" i="8"/>
  <c r="C917" i="8"/>
  <c r="C674" i="8"/>
  <c r="I670" i="8" s="1"/>
  <c r="W432" i="8"/>
  <c r="Y432" i="8" s="1"/>
  <c r="U1267" i="8"/>
  <c r="W1267" i="8" s="1"/>
  <c r="Y1267" i="8" s="1"/>
  <c r="U1268" i="8" s="1"/>
  <c r="W1268" i="8" s="1"/>
  <c r="Y1268" i="8" s="1"/>
  <c r="U1269" i="8" s="1"/>
  <c r="W1269" i="8" s="1"/>
  <c r="Y1269" i="8" s="1"/>
  <c r="C771" i="8"/>
  <c r="C624" i="8"/>
  <c r="I620" i="8" s="1"/>
  <c r="K620" i="8" s="1"/>
  <c r="K622" i="8" s="1"/>
  <c r="K93" i="1" s="1"/>
  <c r="C387" i="8"/>
  <c r="I383" i="8" s="1"/>
  <c r="G1008" i="8"/>
  <c r="L113" i="1" s="1"/>
  <c r="F101" i="1"/>
  <c r="C885" i="8"/>
  <c r="K881" i="8" s="1"/>
  <c r="K883" i="8" s="1"/>
  <c r="F72" i="1"/>
  <c r="C514" i="8"/>
  <c r="I510" i="8" s="1"/>
  <c r="K510" i="8" s="1"/>
  <c r="K512" i="8" s="1"/>
  <c r="K573" i="8"/>
  <c r="K575" i="8" s="1"/>
  <c r="C1334" i="8"/>
  <c r="C805" i="8"/>
  <c r="I801" i="8" s="1"/>
  <c r="C1414" i="8"/>
  <c r="I1410" i="8" s="1"/>
  <c r="K1410" i="8" s="1"/>
  <c r="K1412" i="8" s="1"/>
  <c r="K1025" i="8"/>
  <c r="K121" i="1" s="1"/>
  <c r="O113" i="1"/>
  <c r="G992" i="8"/>
  <c r="G1012" i="8"/>
  <c r="P113" i="1" s="1"/>
  <c r="O93" i="1"/>
  <c r="O95" i="1"/>
  <c r="O47" i="1"/>
  <c r="K1026" i="8"/>
  <c r="C1254" i="8"/>
  <c r="I1250" i="8" s="1"/>
  <c r="K1250" i="8" s="1"/>
  <c r="C1302" i="8"/>
  <c r="I1298" i="8" s="1"/>
  <c r="I26" i="1" s="1"/>
  <c r="C1206" i="8"/>
  <c r="I1202" i="8" s="1"/>
  <c r="W1312" i="8"/>
  <c r="Y1312" i="8" s="1"/>
  <c r="C1446" i="8"/>
  <c r="F46" i="1"/>
  <c r="C869" i="8"/>
  <c r="I865" i="8" s="1"/>
  <c r="Y602" i="8"/>
  <c r="O101" i="1"/>
  <c r="O108" i="1"/>
  <c r="G353" i="8"/>
  <c r="N86" i="1" s="1"/>
  <c r="C593" i="8"/>
  <c r="I589" i="8" s="1"/>
  <c r="K589" i="8" s="1"/>
  <c r="K591" i="8" s="1"/>
  <c r="K593" i="8" s="1"/>
  <c r="C1286" i="8"/>
  <c r="I1282" i="8" s="1"/>
  <c r="C1075" i="8"/>
  <c r="I1071" i="8" s="1"/>
  <c r="F33" i="1"/>
  <c r="F70" i="1"/>
  <c r="F26" i="1"/>
  <c r="K337" i="8"/>
  <c r="K339" i="8" s="1"/>
  <c r="K1152" i="8"/>
  <c r="K1154" i="8" s="1"/>
  <c r="O86" i="1"/>
  <c r="K447" i="8"/>
  <c r="K449" i="8" s="1"/>
  <c r="C949" i="8"/>
  <c r="K1103" i="8"/>
  <c r="K1105" i="8" s="1"/>
  <c r="K1166" i="8"/>
  <c r="K1168" i="8" s="1"/>
  <c r="O61" i="1"/>
  <c r="O119" i="1"/>
  <c r="O59" i="1"/>
  <c r="O120" i="1"/>
  <c r="O8" i="1"/>
  <c r="K1042" i="8"/>
  <c r="O105" i="1"/>
  <c r="K1285" i="8"/>
  <c r="O69" i="1"/>
  <c r="K1221" i="8"/>
  <c r="O62" i="1"/>
  <c r="K1317" i="8"/>
  <c r="K1349" i="8"/>
  <c r="O28" i="1"/>
  <c r="K1301" i="8"/>
  <c r="O26" i="1"/>
  <c r="O34" i="1"/>
  <c r="K176" i="8"/>
  <c r="O107" i="1"/>
  <c r="O27" i="1"/>
  <c r="K932" i="8"/>
  <c r="O43" i="1"/>
  <c r="K1269" i="8"/>
  <c r="O109" i="1"/>
  <c r="K721" i="8"/>
  <c r="O55" i="1"/>
  <c r="K1253" i="8"/>
  <c r="O68" i="1"/>
  <c r="O112" i="1"/>
  <c r="O21" i="1"/>
  <c r="O33" i="1"/>
  <c r="O102" i="1"/>
  <c r="O72" i="1"/>
  <c r="O106" i="1"/>
  <c r="K1237" i="8"/>
  <c r="O37" i="1"/>
  <c r="I1458" i="8"/>
  <c r="F119" i="1"/>
  <c r="O78" i="1"/>
  <c r="O17" i="1"/>
  <c r="C933" i="8"/>
  <c r="I929" i="8" s="1"/>
  <c r="I43" i="1" s="1"/>
  <c r="C1012" i="8"/>
  <c r="O52" i="1"/>
  <c r="O42" i="1"/>
  <c r="C1430" i="8"/>
  <c r="I1426" i="8" s="1"/>
  <c r="O73" i="1"/>
  <c r="O60" i="1"/>
  <c r="C1059" i="8"/>
  <c r="I1055" i="8" s="1"/>
  <c r="K1121" i="8"/>
  <c r="K1123" i="8" s="1"/>
  <c r="K1184" i="8"/>
  <c r="K1186" i="8" s="1"/>
  <c r="O14" i="1"/>
  <c r="K160" i="8"/>
  <c r="K402" i="8"/>
  <c r="O116" i="1"/>
  <c r="K1333" i="8"/>
  <c r="O45" i="1"/>
  <c r="G1184" i="8"/>
  <c r="Y1189" i="8"/>
  <c r="O67" i="1"/>
  <c r="K995" i="8"/>
  <c r="G355" i="8"/>
  <c r="P86" i="1" s="1"/>
  <c r="G1186" i="8"/>
  <c r="O117" i="1"/>
  <c r="O99" i="1"/>
  <c r="K322" i="8"/>
  <c r="K900" i="8"/>
  <c r="O46" i="1"/>
  <c r="G1410" i="8"/>
  <c r="L27" i="1" s="1"/>
  <c r="O66" i="1"/>
  <c r="O110" i="1"/>
  <c r="G1182" i="8"/>
  <c r="O22" i="1"/>
  <c r="O70" i="1"/>
  <c r="O103" i="1"/>
  <c r="O92" i="1"/>
  <c r="O54" i="1"/>
  <c r="G1234" i="8"/>
  <c r="L37" i="1" s="1"/>
  <c r="K767" i="8"/>
  <c r="K769" i="8" s="1"/>
  <c r="O98" i="1"/>
  <c r="O85" i="1"/>
  <c r="O44" i="1"/>
  <c r="K1058" i="8"/>
  <c r="O94" i="1"/>
  <c r="O32" i="1"/>
  <c r="O104" i="1"/>
  <c r="J47" i="1"/>
  <c r="K705" i="8"/>
  <c r="K753" i="8"/>
  <c r="O36" i="1"/>
  <c r="O35" i="1"/>
  <c r="O118" i="1"/>
  <c r="G1135" i="8"/>
  <c r="W1141" i="8"/>
  <c r="Y1141" i="8" s="1"/>
  <c r="K980" i="8"/>
  <c r="K821" i="8"/>
  <c r="W34" i="8"/>
  <c r="W82" i="8"/>
  <c r="W229" i="8"/>
  <c r="G223" i="8"/>
  <c r="W982" i="8"/>
  <c r="G976" i="8"/>
  <c r="G335" i="8"/>
  <c r="W341" i="8"/>
  <c r="W18" i="8"/>
  <c r="W50" i="8"/>
  <c r="G817" i="8"/>
  <c r="W823" i="8"/>
  <c r="W887" i="8"/>
  <c r="O83" i="1"/>
  <c r="W611" i="8"/>
  <c r="W967" i="8"/>
  <c r="G94" i="1"/>
  <c r="K1397" i="8"/>
  <c r="O79" i="1"/>
  <c r="G526" i="8"/>
  <c r="L66" i="1" s="1"/>
  <c r="G1150" i="8"/>
  <c r="W1156" i="8"/>
  <c r="G1378" i="8"/>
  <c r="L78" i="1" s="1"/>
  <c r="W1384" i="8"/>
  <c r="G686" i="8"/>
  <c r="L54" i="1" s="1"/>
  <c r="K497" i="8"/>
  <c r="Y1103" i="8"/>
  <c r="G1282" i="8"/>
  <c r="L69" i="1" s="1"/>
  <c r="W98" i="8"/>
  <c r="W114" i="8"/>
  <c r="K948" i="8"/>
  <c r="O114" i="1"/>
  <c r="G949" i="8"/>
  <c r="P114" i="1" s="1"/>
  <c r="G947" i="8"/>
  <c r="N114" i="1" s="1"/>
  <c r="G767" i="8"/>
  <c r="W773" i="8"/>
  <c r="G785" i="8"/>
  <c r="L96" i="1" s="1"/>
  <c r="G351" i="8"/>
  <c r="L86" i="1" s="1"/>
  <c r="G1010" i="8"/>
  <c r="N113" i="1" s="1"/>
  <c r="G1362" i="8"/>
  <c r="L21" i="1" s="1"/>
  <c r="W1029" i="8"/>
  <c r="G1023" i="8"/>
  <c r="L121" i="1" s="1"/>
  <c r="G1071" i="8"/>
  <c r="W1125" i="8"/>
  <c r="G1119" i="8"/>
  <c r="G1166" i="8"/>
  <c r="W1172" i="8"/>
  <c r="Y998" i="8"/>
  <c r="G996" i="8" s="1"/>
  <c r="G994" i="8"/>
  <c r="G913" i="8"/>
  <c r="L47" i="1" s="1"/>
  <c r="G1218" i="8"/>
  <c r="L84" i="1" s="1"/>
  <c r="G620" i="8"/>
  <c r="L93" i="1" s="1"/>
  <c r="W1272" i="8"/>
  <c r="G542" i="8"/>
  <c r="L61" i="1" s="1"/>
  <c r="W1320" i="8"/>
  <c r="W1336" i="8"/>
  <c r="G1330" i="8"/>
  <c r="L45" i="1" s="1"/>
  <c r="W1464" i="8"/>
  <c r="G1458" i="8"/>
  <c r="L108" i="1" s="1"/>
  <c r="I1330" i="8" l="1"/>
  <c r="K1330" i="8" s="1"/>
  <c r="K1332" i="8" s="1"/>
  <c r="K45" i="1" s="1"/>
  <c r="I1314" i="8"/>
  <c r="K1314" i="8" s="1"/>
  <c r="K1316" i="8" s="1"/>
  <c r="I79" i="1"/>
  <c r="U959" i="8"/>
  <c r="G961" i="8" s="1"/>
  <c r="L44" i="1" s="1"/>
  <c r="U476" i="8"/>
  <c r="W476" i="8" s="1"/>
  <c r="Y476" i="8" s="1"/>
  <c r="C738" i="8"/>
  <c r="U556" i="8"/>
  <c r="W556" i="8" s="1"/>
  <c r="Y556" i="8" s="1"/>
  <c r="K1252" i="8"/>
  <c r="K1254" i="8" s="1"/>
  <c r="Q68" i="1" s="1"/>
  <c r="Q111" i="1"/>
  <c r="K64" i="8"/>
  <c r="Q16" i="1" s="1"/>
  <c r="K59" i="1"/>
  <c r="K562" i="8"/>
  <c r="K865" i="8"/>
  <c r="K867" i="8" s="1"/>
  <c r="K913" i="8"/>
  <c r="K915" i="8" s="1"/>
  <c r="O88" i="1"/>
  <c r="K255" i="8"/>
  <c r="K257" i="8" s="1"/>
  <c r="K259" i="8" s="1"/>
  <c r="K897" i="8"/>
  <c r="K899" i="8" s="1"/>
  <c r="C530" i="8"/>
  <c r="I526" i="8" s="1"/>
  <c r="I66" i="1" s="1"/>
  <c r="C161" i="8"/>
  <c r="I157" i="8" s="1"/>
  <c r="K399" i="8"/>
  <c r="K401" i="8" s="1"/>
  <c r="K498" i="8"/>
  <c r="K27" i="1"/>
  <c r="K1414" i="8"/>
  <c r="K38" i="1"/>
  <c r="W123" i="8"/>
  <c r="Y123" i="8" s="1"/>
  <c r="W413" i="8"/>
  <c r="Y413" i="8" s="1"/>
  <c r="C371" i="8"/>
  <c r="I367" i="8" s="1"/>
  <c r="K367" i="8" s="1"/>
  <c r="K369" i="8" s="1"/>
  <c r="K371" i="8" s="1"/>
  <c r="Q32" i="1" s="1"/>
  <c r="K120" i="1"/>
  <c r="U1440" i="8"/>
  <c r="W1440" i="8" s="1"/>
  <c r="Y1440" i="8" s="1"/>
  <c r="K1236" i="8"/>
  <c r="K1238" i="8" s="1"/>
  <c r="I71" i="1"/>
  <c r="K542" i="8"/>
  <c r="K544" i="8" s="1"/>
  <c r="K670" i="8"/>
  <c r="K672" i="8" s="1"/>
  <c r="K674" i="8" s="1"/>
  <c r="Q52" i="1" s="1"/>
  <c r="K654" i="8"/>
  <c r="K656" i="8" s="1"/>
  <c r="K658" i="8" s="1"/>
  <c r="I431" i="8"/>
  <c r="I112" i="1" s="1"/>
  <c r="K275" i="8"/>
  <c r="U588" i="8"/>
  <c r="W1393" i="8"/>
  <c r="Y1393" i="8" s="1"/>
  <c r="U1394" i="8" s="1"/>
  <c r="W1394" i="8" s="1"/>
  <c r="I16" i="1"/>
  <c r="Q8" i="1"/>
  <c r="W508" i="8"/>
  <c r="Y508" i="8" s="1"/>
  <c r="U509" i="8" s="1"/>
  <c r="W634" i="8"/>
  <c r="Y634" i="8" s="1"/>
  <c r="U635" i="8" s="1"/>
  <c r="W492" i="8"/>
  <c r="Y492" i="8" s="1"/>
  <c r="U493" i="8" s="1"/>
  <c r="W253" i="8"/>
  <c r="Y253" i="8" s="1"/>
  <c r="U254" i="8" s="1"/>
  <c r="W381" i="8"/>
  <c r="Y381" i="8" s="1"/>
  <c r="U382" i="8" s="1"/>
  <c r="U241" i="8"/>
  <c r="W241" i="8" s="1"/>
  <c r="Y241" i="8" s="1"/>
  <c r="W155" i="8"/>
  <c r="Y155" i="8" s="1"/>
  <c r="U156" i="8" s="1"/>
  <c r="W732" i="8"/>
  <c r="Y732" i="8" s="1"/>
  <c r="U733" i="8" s="1"/>
  <c r="U141" i="8"/>
  <c r="W141" i="8" s="1"/>
  <c r="Y141" i="8" s="1"/>
  <c r="W365" i="8"/>
  <c r="Y365" i="8" s="1"/>
  <c r="U366" i="8" s="1"/>
  <c r="Y450" i="8"/>
  <c r="U451" i="8" s="1"/>
  <c r="W451" i="8" s="1"/>
  <c r="Y451" i="8" s="1"/>
  <c r="U450" i="8"/>
  <c r="U1442" i="8"/>
  <c r="W1442" i="8" s="1"/>
  <c r="Y1442" i="8" s="1"/>
  <c r="W270" i="8"/>
  <c r="Y270" i="8" s="1"/>
  <c r="K16" i="1"/>
  <c r="K837" i="8"/>
  <c r="Q95" i="1" s="1"/>
  <c r="U324" i="8"/>
  <c r="W324" i="8" s="1"/>
  <c r="Y324" i="8" s="1"/>
  <c r="U325" i="8" s="1"/>
  <c r="I118" i="1"/>
  <c r="K1039" i="8"/>
  <c r="K1041" i="8" s="1"/>
  <c r="K104" i="1"/>
  <c r="Q104" i="1"/>
  <c r="K383" i="8"/>
  <c r="K385" i="8" s="1"/>
  <c r="K686" i="8"/>
  <c r="K688" i="8" s="1"/>
  <c r="I54" i="1"/>
  <c r="I119" i="1"/>
  <c r="K1008" i="8"/>
  <c r="K1010" i="8" s="1"/>
  <c r="K96" i="1"/>
  <c r="K789" i="8"/>
  <c r="Q96" i="1" s="1"/>
  <c r="U881" i="8"/>
  <c r="W881" i="8" s="1"/>
  <c r="Y881" i="8" s="1"/>
  <c r="W1328" i="8"/>
  <c r="Y1328" i="8" s="1"/>
  <c r="W433" i="8"/>
  <c r="Y433" i="8" s="1"/>
  <c r="I110" i="1"/>
  <c r="K801" i="8"/>
  <c r="K803" i="8" s="1"/>
  <c r="K303" i="8"/>
  <c r="K305" i="8" s="1"/>
  <c r="K307" i="8" s="1"/>
  <c r="Q73" i="1" s="1"/>
  <c r="G837" i="8"/>
  <c r="P95" i="1" s="1"/>
  <c r="G1266" i="8"/>
  <c r="L109" i="1" s="1"/>
  <c r="K1282" i="8"/>
  <c r="K1284" i="8" s="1"/>
  <c r="K1286" i="8" s="1"/>
  <c r="K17" i="1"/>
  <c r="Q17" i="1"/>
  <c r="I72" i="1"/>
  <c r="I28" i="1"/>
  <c r="I92" i="1"/>
  <c r="I53" i="1"/>
  <c r="I104" i="1"/>
  <c r="I17" i="1"/>
  <c r="K206" i="8"/>
  <c r="K208" i="8" s="1"/>
  <c r="K210" i="8" s="1"/>
  <c r="U1313" i="8"/>
  <c r="W1313" i="8" s="1"/>
  <c r="K1362" i="8"/>
  <c r="K1364" i="8" s="1"/>
  <c r="K1027" i="8"/>
  <c r="Q121" i="1" s="1"/>
  <c r="I68" i="1"/>
  <c r="I42" i="1"/>
  <c r="U603" i="8"/>
  <c r="W603" i="8" s="1"/>
  <c r="Y603" i="8" s="1"/>
  <c r="U604" i="8" s="1"/>
  <c r="W604" i="8" s="1"/>
  <c r="Y604" i="8" s="1"/>
  <c r="U605" i="8" s="1"/>
  <c r="G605" i="8" s="1"/>
  <c r="L98" i="1" s="1"/>
  <c r="K607" i="8"/>
  <c r="I37" i="1"/>
  <c r="I106" i="1"/>
  <c r="K706" i="8"/>
  <c r="K323" i="8"/>
  <c r="Q99" i="1" s="1"/>
  <c r="S99" i="1" s="1"/>
  <c r="K1218" i="8"/>
  <c r="K1220" i="8" s="1"/>
  <c r="K1071" i="8"/>
  <c r="K1073" i="8" s="1"/>
  <c r="K1075" i="8" s="1"/>
  <c r="I33" i="1"/>
  <c r="K1426" i="8"/>
  <c r="K1428" i="8" s="1"/>
  <c r="K1430" i="8" s="1"/>
  <c r="I34" i="1"/>
  <c r="I35" i="1"/>
  <c r="I36" i="1"/>
  <c r="I78" i="1"/>
  <c r="K992" i="8"/>
  <c r="K994" i="8" s="1"/>
  <c r="I38" i="1"/>
  <c r="I101" i="1"/>
  <c r="I99" i="1"/>
  <c r="Q5" i="1"/>
  <c r="K289" i="8"/>
  <c r="I102" i="1"/>
  <c r="I27" i="1"/>
  <c r="K945" i="8"/>
  <c r="K947" i="8" s="1"/>
  <c r="K114" i="1" s="1"/>
  <c r="I114" i="1"/>
  <c r="I59" i="1"/>
  <c r="I73" i="1"/>
  <c r="I93" i="1"/>
  <c r="I22" i="1"/>
  <c r="I47" i="1"/>
  <c r="K929" i="8"/>
  <c r="K931" i="8" s="1"/>
  <c r="K933" i="8" s="1"/>
  <c r="K1298" i="8"/>
  <c r="K1300" i="8" s="1"/>
  <c r="K26" i="1" s="1"/>
  <c r="I95" i="1"/>
  <c r="I120" i="1"/>
  <c r="I107" i="1"/>
  <c r="K173" i="8"/>
  <c r="K175" i="8" s="1"/>
  <c r="K177" i="8" s="1"/>
  <c r="I61" i="1"/>
  <c r="K1055" i="8"/>
  <c r="K1057" i="8" s="1"/>
  <c r="K71" i="1" s="1"/>
  <c r="I60" i="1"/>
  <c r="K109" i="1"/>
  <c r="K1270" i="8"/>
  <c r="Q109" i="1" s="1"/>
  <c r="W1142" i="8"/>
  <c r="I96" i="1"/>
  <c r="I108" i="1"/>
  <c r="K1458" i="8"/>
  <c r="K1460" i="8" s="1"/>
  <c r="I116" i="1"/>
  <c r="I109" i="1"/>
  <c r="I70" i="1"/>
  <c r="K101" i="1"/>
  <c r="Q101" i="1"/>
  <c r="G1236" i="8"/>
  <c r="N37" i="1" s="1"/>
  <c r="G1238" i="8"/>
  <c r="P37" i="1" s="1"/>
  <c r="K771" i="8"/>
  <c r="G1414" i="8"/>
  <c r="P27" i="1" s="1"/>
  <c r="G1412" i="8"/>
  <c r="N27" i="1" s="1"/>
  <c r="K99" i="1"/>
  <c r="K53" i="1"/>
  <c r="I67" i="1"/>
  <c r="K624" i="8"/>
  <c r="Q93" i="1" s="1"/>
  <c r="Q78" i="1"/>
  <c r="K78" i="1"/>
  <c r="K482" i="8"/>
  <c r="I98" i="1"/>
  <c r="K119" i="1"/>
  <c r="K466" i="8"/>
  <c r="K1107" i="8"/>
  <c r="K885" i="8"/>
  <c r="K102" i="1"/>
  <c r="K514" i="8"/>
  <c r="K67" i="1"/>
  <c r="K419" i="8"/>
  <c r="K36" i="1"/>
  <c r="K1170" i="8"/>
  <c r="Q22" i="1"/>
  <c r="K22" i="1"/>
  <c r="K1350" i="8"/>
  <c r="Q28" i="1" s="1"/>
  <c r="K28" i="1"/>
  <c r="K577" i="8"/>
  <c r="Q92" i="1" s="1"/>
  <c r="K92" i="1"/>
  <c r="Y1464" i="8"/>
  <c r="G1462" i="8" s="1"/>
  <c r="P108" i="1" s="1"/>
  <c r="G1460" i="8"/>
  <c r="N108" i="1" s="1"/>
  <c r="Y1336" i="8"/>
  <c r="Y1272" i="8"/>
  <c r="G1270" i="8" s="1"/>
  <c r="P109" i="1" s="1"/>
  <c r="G1268" i="8"/>
  <c r="N109" i="1" s="1"/>
  <c r="Y1172" i="8"/>
  <c r="G1170" i="8" s="1"/>
  <c r="G1168" i="8"/>
  <c r="G769" i="8"/>
  <c r="Y773" i="8"/>
  <c r="G771" i="8" s="1"/>
  <c r="Y114" i="8"/>
  <c r="G1284" i="8"/>
  <c r="N69" i="1" s="1"/>
  <c r="G1286" i="8"/>
  <c r="P69" i="1" s="1"/>
  <c r="Y967" i="8"/>
  <c r="G819" i="8"/>
  <c r="Y823" i="8"/>
  <c r="G821" i="8" s="1"/>
  <c r="Y50" i="8"/>
  <c r="G337" i="8"/>
  <c r="Y341" i="8"/>
  <c r="G339" i="8" s="1"/>
  <c r="Y34" i="8"/>
  <c r="Y1320" i="8"/>
  <c r="G917" i="8"/>
  <c r="P47" i="1" s="1"/>
  <c r="G915" i="8"/>
  <c r="N47" i="1" s="1"/>
  <c r="G1075" i="8"/>
  <c r="G1073" i="8"/>
  <c r="G1366" i="8"/>
  <c r="P21" i="1" s="1"/>
  <c r="G1364" i="8"/>
  <c r="N21" i="1" s="1"/>
  <c r="G690" i="8"/>
  <c r="P54" i="1" s="1"/>
  <c r="G688" i="8"/>
  <c r="N54" i="1" s="1"/>
  <c r="Y1384" i="8"/>
  <c r="G1152" i="8"/>
  <c r="Y1156" i="8"/>
  <c r="G1154" i="8" s="1"/>
  <c r="G622" i="8"/>
  <c r="N93" i="1" s="1"/>
  <c r="G624" i="8"/>
  <c r="P93" i="1" s="1"/>
  <c r="G1222" i="8"/>
  <c r="P84" i="1" s="1"/>
  <c r="G1220" i="8"/>
  <c r="N84" i="1" s="1"/>
  <c r="G789" i="8"/>
  <c r="P96" i="1" s="1"/>
  <c r="G787" i="8"/>
  <c r="N96" i="1" s="1"/>
  <c r="K451" i="8"/>
  <c r="Q106" i="1" s="1"/>
  <c r="K106" i="1"/>
  <c r="K961" i="8"/>
  <c r="K963" i="8" s="1"/>
  <c r="I44" i="1"/>
  <c r="Y98" i="8"/>
  <c r="U1104" i="8"/>
  <c r="K1442" i="8"/>
  <c r="K1444" i="8" s="1"/>
  <c r="I94" i="1"/>
  <c r="Y611" i="8"/>
  <c r="Y579" i="8"/>
  <c r="G289" i="8"/>
  <c r="N72" i="1" s="1"/>
  <c r="Y1125" i="8"/>
  <c r="G1123" i="8" s="1"/>
  <c r="G1121" i="8"/>
  <c r="Y1029" i="8"/>
  <c r="G1027" i="8" s="1"/>
  <c r="P121" i="1" s="1"/>
  <c r="G1025" i="8"/>
  <c r="N121" i="1" s="1"/>
  <c r="K239" i="8"/>
  <c r="K241" i="8" s="1"/>
  <c r="I100" i="1"/>
  <c r="Y887" i="8"/>
  <c r="Y18" i="8"/>
  <c r="Y982" i="8"/>
  <c r="G980" i="8" s="1"/>
  <c r="G978" i="8"/>
  <c r="G225" i="8"/>
  <c r="Y229" i="8"/>
  <c r="G227" i="8" s="1"/>
  <c r="Y82" i="8"/>
  <c r="U111" i="1" l="1"/>
  <c r="I45" i="1"/>
  <c r="K1396" i="8"/>
  <c r="K79" i="1" s="1"/>
  <c r="K68" i="1"/>
  <c r="U557" i="8"/>
  <c r="W557" i="8" s="1"/>
  <c r="Y557" i="8" s="1"/>
  <c r="W558" i="8" s="1"/>
  <c r="Y558" i="8" s="1"/>
  <c r="W559" i="8" s="1"/>
  <c r="Y559" i="8" s="1"/>
  <c r="W560" i="8" s="1"/>
  <c r="Y560" i="8" s="1"/>
  <c r="W561" i="8" s="1"/>
  <c r="W562" i="8" s="1"/>
  <c r="Y562" i="8" s="1"/>
  <c r="U563" i="8" s="1"/>
  <c r="W563" i="8" s="1"/>
  <c r="Y563" i="8" s="1"/>
  <c r="U564" i="8" s="1"/>
  <c r="W564" i="8" s="1"/>
  <c r="Y564" i="8" s="1"/>
  <c r="U565" i="8" s="1"/>
  <c r="U414" i="8"/>
  <c r="W414" i="8" s="1"/>
  <c r="Y414" i="8" s="1"/>
  <c r="U477" i="8"/>
  <c r="W477" i="8" s="1"/>
  <c r="Y477" i="8" s="1"/>
  <c r="U124" i="8"/>
  <c r="W124" i="8" s="1"/>
  <c r="Y124" i="8" s="1"/>
  <c r="W125" i="8" s="1"/>
  <c r="Y125" i="8" s="1"/>
  <c r="W126" i="8" s="1"/>
  <c r="Y126" i="8" s="1"/>
  <c r="K61" i="1"/>
  <c r="K546" i="8"/>
  <c r="K72" i="1"/>
  <c r="K291" i="8"/>
  <c r="Q72" i="1" s="1"/>
  <c r="Q36" i="1"/>
  <c r="K1318" i="8"/>
  <c r="Q62" i="1" s="1"/>
  <c r="K62" i="1"/>
  <c r="I62" i="1"/>
  <c r="W959" i="8"/>
  <c r="Y959" i="8" s="1"/>
  <c r="W960" i="8" s="1"/>
  <c r="Y960" i="8" s="1"/>
  <c r="U961" i="8" s="1"/>
  <c r="W961" i="8" s="1"/>
  <c r="Y961" i="8" s="1"/>
  <c r="W962" i="8" s="1"/>
  <c r="Y962" i="8" s="1"/>
  <c r="W963" i="8" s="1"/>
  <c r="Y963" i="8" s="1"/>
  <c r="W964" i="8" s="1"/>
  <c r="Y964" i="8" s="1"/>
  <c r="W965" i="8" s="1"/>
  <c r="Y965" i="8" s="1"/>
  <c r="W966" i="8" s="1"/>
  <c r="Y966" i="8" s="1"/>
  <c r="K84" i="1"/>
  <c r="K1222" i="8"/>
  <c r="Q84" i="1" s="1"/>
  <c r="Q38" i="1"/>
  <c r="I14" i="1"/>
  <c r="K42" i="1"/>
  <c r="K869" i="8"/>
  <c r="Q42" i="1" s="1"/>
  <c r="S104" i="1"/>
  <c r="K47" i="1"/>
  <c r="K917" i="8"/>
  <c r="Q47" i="1" s="1"/>
  <c r="D47" i="1" s="1"/>
  <c r="S28" i="1"/>
  <c r="S29" i="1" s="1"/>
  <c r="I46" i="1"/>
  <c r="Q59" i="1"/>
  <c r="K46" i="1"/>
  <c r="K901" i="8"/>
  <c r="Q46" i="1" s="1"/>
  <c r="K526" i="8"/>
  <c r="K528" i="8" s="1"/>
  <c r="K33" i="1"/>
  <c r="C722" i="8"/>
  <c r="I718" i="8" s="1"/>
  <c r="K718" i="8" s="1"/>
  <c r="K720" i="8" s="1"/>
  <c r="K722" i="8" s="1"/>
  <c r="Q55" i="1" s="1"/>
  <c r="K116" i="1"/>
  <c r="K403" i="8"/>
  <c r="Q116" i="1" s="1"/>
  <c r="S116" i="1" s="1"/>
  <c r="C640" i="8"/>
  <c r="I636" i="8" s="1"/>
  <c r="C355" i="8"/>
  <c r="I351" i="8" s="1"/>
  <c r="K107" i="1"/>
  <c r="Q70" i="1"/>
  <c r="Q53" i="1"/>
  <c r="K32" i="1"/>
  <c r="I32" i="1"/>
  <c r="Y415" i="8"/>
  <c r="W416" i="8" s="1"/>
  <c r="Y416" i="8" s="1"/>
  <c r="Q35" i="1"/>
  <c r="Q27" i="1"/>
  <c r="K83" i="1"/>
  <c r="Q37" i="1"/>
  <c r="K37" i="1"/>
  <c r="W588" i="8"/>
  <c r="Q11" i="1"/>
  <c r="S11" i="1"/>
  <c r="S22" i="1"/>
  <c r="R96" i="1"/>
  <c r="R95" i="1"/>
  <c r="S93" i="1"/>
  <c r="I52" i="1"/>
  <c r="Q60" i="1"/>
  <c r="Q103" i="1"/>
  <c r="K103" i="1"/>
  <c r="K431" i="8"/>
  <c r="K433" i="8" s="1"/>
  <c r="K112" i="1" s="1"/>
  <c r="I103" i="1"/>
  <c r="D7" i="1"/>
  <c r="W366" i="8"/>
  <c r="Y366" i="8" s="1"/>
  <c r="U367" i="8" s="1"/>
  <c r="W156" i="8"/>
  <c r="Y156" i="8" s="1"/>
  <c r="U157" i="8" s="1"/>
  <c r="W493" i="8"/>
  <c r="Y493" i="8" s="1"/>
  <c r="U242" i="8"/>
  <c r="W242" i="8" s="1"/>
  <c r="Y242" i="8" s="1"/>
  <c r="W635" i="8"/>
  <c r="Y635" i="8" s="1"/>
  <c r="U636" i="8" s="1"/>
  <c r="U142" i="8"/>
  <c r="W142" i="8" s="1"/>
  <c r="Y142" i="8" s="1"/>
  <c r="U143" i="8" s="1"/>
  <c r="W143" i="8" s="1"/>
  <c r="Y143" i="8" s="1"/>
  <c r="U144" i="8" s="1"/>
  <c r="W144" i="8" s="1"/>
  <c r="Y144" i="8" s="1"/>
  <c r="U145" i="8" s="1"/>
  <c r="W145" i="8" s="1"/>
  <c r="Y145" i="8" s="1"/>
  <c r="U146" i="8" s="1"/>
  <c r="W146" i="8" s="1"/>
  <c r="Y146" i="8" s="1"/>
  <c r="U147" i="8" s="1"/>
  <c r="W382" i="8"/>
  <c r="Y382" i="8" s="1"/>
  <c r="W509" i="8"/>
  <c r="Y509" i="8" s="1"/>
  <c r="U510" i="8" s="1"/>
  <c r="U1443" i="8"/>
  <c r="W1443" i="8" s="1"/>
  <c r="Y1443" i="8" s="1"/>
  <c r="W733" i="8"/>
  <c r="Y733" i="8" s="1"/>
  <c r="U734" i="8" s="1"/>
  <c r="W254" i="8"/>
  <c r="Y254" i="8" s="1"/>
  <c r="U452" i="8"/>
  <c r="W452" i="8" s="1"/>
  <c r="Y1142" i="8"/>
  <c r="G1139" i="8" s="1"/>
  <c r="G1137" i="8"/>
  <c r="W271" i="8"/>
  <c r="Y271" i="8" s="1"/>
  <c r="G291" i="8"/>
  <c r="P72" i="1" s="1"/>
  <c r="K1202" i="8"/>
  <c r="K1204" i="8" s="1"/>
  <c r="G319" i="8"/>
  <c r="L99" i="1" s="1"/>
  <c r="W325" i="8"/>
  <c r="G287" i="8"/>
  <c r="L72" i="1" s="1"/>
  <c r="K1043" i="8"/>
  <c r="Q105" i="1" s="1"/>
  <c r="S105" i="1" s="1"/>
  <c r="K105" i="1"/>
  <c r="I105" i="1"/>
  <c r="Q67" i="1"/>
  <c r="I85" i="1"/>
  <c r="K690" i="8"/>
  <c r="Q54" i="1" s="1"/>
  <c r="R54" i="1" s="1"/>
  <c r="R56" i="1" s="1"/>
  <c r="K54" i="1"/>
  <c r="K387" i="8"/>
  <c r="Q85" i="1" s="1"/>
  <c r="K85" i="1"/>
  <c r="G833" i="8"/>
  <c r="L95" i="1" s="1"/>
  <c r="Q43" i="1"/>
  <c r="I113" i="1"/>
  <c r="K113" i="1"/>
  <c r="K1012" i="8"/>
  <c r="Q113" i="1" s="1"/>
  <c r="G835" i="8"/>
  <c r="N95" i="1" s="1"/>
  <c r="W434" i="8"/>
  <c r="Y434" i="8" s="1"/>
  <c r="U882" i="8"/>
  <c r="W882" i="8" s="1"/>
  <c r="Y882" i="8" s="1"/>
  <c r="W1329" i="8"/>
  <c r="Y1329" i="8" s="1"/>
  <c r="K73" i="1"/>
  <c r="K734" i="8"/>
  <c r="K736" i="8" s="1"/>
  <c r="K117" i="1"/>
  <c r="Q117" i="1"/>
  <c r="I117" i="1"/>
  <c r="Q33" i="1"/>
  <c r="Q39" i="1" s="1"/>
  <c r="G1254" i="8"/>
  <c r="P68" i="1" s="1"/>
  <c r="G1250" i="8"/>
  <c r="Q34" i="1"/>
  <c r="Q102" i="1"/>
  <c r="G1252" i="8"/>
  <c r="N68" i="1" s="1"/>
  <c r="K21" i="1"/>
  <c r="K1366" i="8"/>
  <c r="Q21" i="1" s="1"/>
  <c r="I69" i="1"/>
  <c r="K69" i="1"/>
  <c r="Q69" i="1"/>
  <c r="W1104" i="8"/>
  <c r="W478" i="8"/>
  <c r="K1334" i="8"/>
  <c r="Q45" i="1" s="1"/>
  <c r="Y1313" i="8"/>
  <c r="K996" i="8"/>
  <c r="K98" i="1"/>
  <c r="Q98" i="1"/>
  <c r="K70" i="1"/>
  <c r="K949" i="8"/>
  <c r="Q114" i="1" s="1"/>
  <c r="K43" i="1"/>
  <c r="K1302" i="8"/>
  <c r="K1059" i="8"/>
  <c r="W612" i="8"/>
  <c r="Y612" i="8" s="1"/>
  <c r="G609" i="8" s="1"/>
  <c r="P98" i="1" s="1"/>
  <c r="W888" i="8"/>
  <c r="Y888" i="8" s="1"/>
  <c r="U580" i="8"/>
  <c r="W1385" i="8"/>
  <c r="W968" i="8"/>
  <c r="K1462" i="8"/>
  <c r="Q108" i="1" s="1"/>
  <c r="K108" i="1"/>
  <c r="Q120" i="1"/>
  <c r="K44" i="1"/>
  <c r="K965" i="8"/>
  <c r="Q44" i="1" s="1"/>
  <c r="K52" i="1"/>
  <c r="U51" i="8"/>
  <c r="U83" i="8"/>
  <c r="U19" i="8"/>
  <c r="U99" i="8"/>
  <c r="U35" i="8"/>
  <c r="U115" i="8"/>
  <c r="K1446" i="8"/>
  <c r="Q94" i="1" s="1"/>
  <c r="S94" i="1" s="1"/>
  <c r="K94" i="1"/>
  <c r="K243" i="8"/>
  <c r="Q100" i="1" s="1"/>
  <c r="S100" i="1" s="1"/>
  <c r="K100" i="1"/>
  <c r="Q48" i="1" l="1"/>
  <c r="P6" i="12"/>
  <c r="R6" i="12" s="1"/>
  <c r="Q23" i="1"/>
  <c r="V89" i="1" s="1"/>
  <c r="G558" i="8"/>
  <c r="L59" i="1" s="1"/>
  <c r="W565" i="8"/>
  <c r="S37" i="1"/>
  <c r="S39" i="1" s="1"/>
  <c r="L68" i="1"/>
  <c r="P111" i="1"/>
  <c r="I86" i="1"/>
  <c r="K157" i="8"/>
  <c r="K159" i="8" s="1"/>
  <c r="K161" i="8" s="1"/>
  <c r="Q14" i="1" s="1"/>
  <c r="S84" i="1"/>
  <c r="S87" i="1" s="1"/>
  <c r="K530" i="8"/>
  <c r="Q66" i="1" s="1"/>
  <c r="Q61" i="1"/>
  <c r="Q63" i="1" s="1"/>
  <c r="Q107" i="1"/>
  <c r="K66" i="1"/>
  <c r="K55" i="1"/>
  <c r="I55" i="1"/>
  <c r="Y452" i="8"/>
  <c r="U453" i="8" s="1"/>
  <c r="W453" i="8" s="1"/>
  <c r="Y453" i="8" s="1"/>
  <c r="G451" i="8" s="1"/>
  <c r="P106" i="1" s="1"/>
  <c r="C754" i="8"/>
  <c r="I750" i="8" s="1"/>
  <c r="K750" i="8" s="1"/>
  <c r="K752" i="8" s="1"/>
  <c r="K51" i="1" s="1"/>
  <c r="Q71" i="1"/>
  <c r="K636" i="8"/>
  <c r="K638" i="8" s="1"/>
  <c r="S98" i="1"/>
  <c r="K351" i="8"/>
  <c r="K353" i="8" s="1"/>
  <c r="K355" i="8" s="1"/>
  <c r="K110" i="1"/>
  <c r="K738" i="8"/>
  <c r="Q110" i="1" s="1"/>
  <c r="S21" i="1"/>
  <c r="S23" i="1" s="1"/>
  <c r="Q83" i="1"/>
  <c r="Y1394" i="8"/>
  <c r="U1395" i="8" s="1"/>
  <c r="Q26" i="1"/>
  <c r="Q29" i="1" s="1"/>
  <c r="Y588" i="8"/>
  <c r="U589" i="8" s="1"/>
  <c r="D43" i="1"/>
  <c r="S60" i="1"/>
  <c r="S63" i="1" s="1"/>
  <c r="K435" i="8"/>
  <c r="Q112" i="1" s="1"/>
  <c r="S112" i="1" s="1"/>
  <c r="Y968" i="8"/>
  <c r="G965" i="8" s="1"/>
  <c r="P44" i="1" s="1"/>
  <c r="G963" i="8"/>
  <c r="N44" i="1" s="1"/>
  <c r="Y1385" i="8"/>
  <c r="G1382" i="8" s="1"/>
  <c r="P78" i="1" s="1"/>
  <c r="G1380" i="8"/>
  <c r="N78" i="1" s="1"/>
  <c r="W510" i="8"/>
  <c r="Y510" i="8" s="1"/>
  <c r="U511" i="8" s="1"/>
  <c r="W636" i="8"/>
  <c r="Y636" i="8" s="1"/>
  <c r="U637" i="8" s="1"/>
  <c r="U243" i="8"/>
  <c r="W243" i="8" s="1"/>
  <c r="Y243" i="8" s="1"/>
  <c r="W157" i="8"/>
  <c r="Y157" i="8" s="1"/>
  <c r="U158" i="8" s="1"/>
  <c r="G607" i="8"/>
  <c r="N98" i="1" s="1"/>
  <c r="G189" i="8"/>
  <c r="L104" i="1" s="1"/>
  <c r="G528" i="8"/>
  <c r="N66" i="1" s="1"/>
  <c r="Y565" i="8"/>
  <c r="G562" i="8" s="1"/>
  <c r="P59" i="1" s="1"/>
  <c r="G560" i="8"/>
  <c r="N59" i="1" s="1"/>
  <c r="W417" i="8"/>
  <c r="Y417" i="8" s="1"/>
  <c r="U418" i="8" s="1"/>
  <c r="W127" i="8"/>
  <c r="Y127" i="8" s="1"/>
  <c r="U128" i="8" s="1"/>
  <c r="W255" i="8"/>
  <c r="Y255" i="8" s="1"/>
  <c r="W734" i="8"/>
  <c r="Y734" i="8" s="1"/>
  <c r="U735" i="8" s="1"/>
  <c r="U1444" i="8"/>
  <c r="W1444" i="8" s="1"/>
  <c r="Y1444" i="8" s="1"/>
  <c r="W383" i="8"/>
  <c r="Y383" i="8" s="1"/>
  <c r="W494" i="8"/>
  <c r="Y494" i="8" s="1"/>
  <c r="W367" i="8"/>
  <c r="Y367" i="8" s="1"/>
  <c r="G546" i="8"/>
  <c r="P61" i="1" s="1"/>
  <c r="G544" i="8"/>
  <c r="N61" i="1" s="1"/>
  <c r="W580" i="8"/>
  <c r="G573" i="8"/>
  <c r="L92" i="1" s="1"/>
  <c r="K118" i="1"/>
  <c r="Q118" i="1"/>
  <c r="S118" i="1" s="1"/>
  <c r="W272" i="8"/>
  <c r="Y272" i="8" s="1"/>
  <c r="G173" i="8"/>
  <c r="L107" i="1" s="1"/>
  <c r="G1298" i="8"/>
  <c r="L26" i="1" s="1"/>
  <c r="G1039" i="8"/>
  <c r="L105" i="1" s="1"/>
  <c r="Y325" i="8"/>
  <c r="G323" i="8" s="1"/>
  <c r="P99" i="1" s="1"/>
  <c r="G321" i="8"/>
  <c r="N99" i="1" s="1"/>
  <c r="Q79" i="1"/>
  <c r="D117" i="1"/>
  <c r="U883" i="8"/>
  <c r="W883" i="8" s="1"/>
  <c r="Y883" i="8" s="1"/>
  <c r="U884" i="8" s="1"/>
  <c r="W1330" i="8"/>
  <c r="Y1330" i="8" s="1"/>
  <c r="Y1104" i="8"/>
  <c r="Y478" i="8"/>
  <c r="U479" i="8" s="1"/>
  <c r="W479" i="8" s="1"/>
  <c r="U1314" i="8"/>
  <c r="W35" i="8"/>
  <c r="G28" i="8"/>
  <c r="W19" i="8"/>
  <c r="G12" i="8"/>
  <c r="W51" i="8"/>
  <c r="G44" i="8"/>
  <c r="W115" i="8"/>
  <c r="G108" i="8"/>
  <c r="W99" i="8"/>
  <c r="G92" i="8"/>
  <c r="W83" i="8"/>
  <c r="G76" i="8"/>
  <c r="W147" i="8"/>
  <c r="G140" i="8"/>
  <c r="L8" i="1" s="1"/>
  <c r="Q80" i="1" l="1"/>
  <c r="Q13" i="12" s="1"/>
  <c r="K74" i="1"/>
  <c r="Q86" i="1"/>
  <c r="Q87" i="1" s="1"/>
  <c r="K14" i="1"/>
  <c r="U88" i="1"/>
  <c r="U69" i="1"/>
  <c r="G449" i="8"/>
  <c r="N106" i="1" s="1"/>
  <c r="G447" i="8"/>
  <c r="L106" i="1" s="1"/>
  <c r="K754" i="8"/>
  <c r="Q51" i="1" s="1"/>
  <c r="Q56" i="1" s="1"/>
  <c r="I51" i="1"/>
  <c r="I74" i="1"/>
  <c r="K86" i="1"/>
  <c r="W1395" i="8"/>
  <c r="W589" i="8"/>
  <c r="G850" i="8"/>
  <c r="L120" i="1" s="1"/>
  <c r="W158" i="8"/>
  <c r="Y158" i="8" s="1"/>
  <c r="U159" i="8" s="1"/>
  <c r="W637" i="8"/>
  <c r="Y637" i="8" s="1"/>
  <c r="U638" i="8" s="1"/>
  <c r="U244" i="8"/>
  <c r="W244" i="8" s="1"/>
  <c r="Y244" i="8" s="1"/>
  <c r="U245" i="8" s="1"/>
  <c r="W245" i="8" s="1"/>
  <c r="Y245" i="8" s="1"/>
  <c r="U246" i="8" s="1"/>
  <c r="W511" i="8"/>
  <c r="Y511" i="8" s="1"/>
  <c r="U512" i="8" s="1"/>
  <c r="W495" i="8"/>
  <c r="Y495" i="8" s="1"/>
  <c r="W384" i="8"/>
  <c r="Y384" i="8" s="1"/>
  <c r="U1445" i="8"/>
  <c r="W1445" i="8" s="1"/>
  <c r="Y1445" i="8" s="1"/>
  <c r="W256" i="8"/>
  <c r="Y256" i="8" s="1"/>
  <c r="W418" i="8"/>
  <c r="Y418" i="8" s="1"/>
  <c r="L101" i="1"/>
  <c r="Y580" i="8"/>
  <c r="G577" i="8" s="1"/>
  <c r="P92" i="1" s="1"/>
  <c r="G575" i="8"/>
  <c r="N92" i="1" s="1"/>
  <c r="W368" i="8"/>
  <c r="Y368" i="8" s="1"/>
  <c r="W735" i="8"/>
  <c r="Y735" i="8" s="1"/>
  <c r="U736" i="8" s="1"/>
  <c r="W128" i="8"/>
  <c r="Y128" i="8" s="1"/>
  <c r="G193" i="8"/>
  <c r="P104" i="1" s="1"/>
  <c r="G191" i="8"/>
  <c r="N104" i="1" s="1"/>
  <c r="G854" i="8"/>
  <c r="P120" i="1" s="1"/>
  <c r="G852" i="8"/>
  <c r="N120" i="1" s="1"/>
  <c r="W273" i="8"/>
  <c r="Y273" i="8" s="1"/>
  <c r="G177" i="8"/>
  <c r="P107" i="1" s="1"/>
  <c r="G175" i="8"/>
  <c r="N107" i="1" s="1"/>
  <c r="G1302" i="8"/>
  <c r="P26" i="1" s="1"/>
  <c r="G1300" i="8"/>
  <c r="N26" i="1" s="1"/>
  <c r="G1043" i="8"/>
  <c r="P105" i="1" s="1"/>
  <c r="G1041" i="8"/>
  <c r="N105" i="1" s="1"/>
  <c r="W435" i="8"/>
  <c r="W884" i="8"/>
  <c r="W1331" i="8"/>
  <c r="Y1331" i="8" s="1"/>
  <c r="U1105" i="8"/>
  <c r="Y479" i="8"/>
  <c r="W1314" i="8"/>
  <c r="Y147" i="8"/>
  <c r="G144" i="8" s="1"/>
  <c r="P8" i="1" s="1"/>
  <c r="G142" i="8"/>
  <c r="N8" i="1" s="1"/>
  <c r="Y99" i="8"/>
  <c r="G96" i="8" s="1"/>
  <c r="G94" i="8"/>
  <c r="Y51" i="8"/>
  <c r="G48" i="8" s="1"/>
  <c r="G46" i="8"/>
  <c r="Y35" i="8"/>
  <c r="G32" i="8" s="1"/>
  <c r="G30" i="8"/>
  <c r="Y83" i="8"/>
  <c r="G80" i="8" s="1"/>
  <c r="G78" i="8"/>
  <c r="Y115" i="8"/>
  <c r="G112" i="8" s="1"/>
  <c r="G110" i="8"/>
  <c r="Y19" i="8"/>
  <c r="G16" i="8" s="1"/>
  <c r="G14" i="8"/>
  <c r="Q15" i="12" l="1"/>
  <c r="Q16" i="12" s="1"/>
  <c r="T91" i="1"/>
  <c r="V16" i="1"/>
  <c r="V21" i="1" s="1"/>
  <c r="Q74" i="1"/>
  <c r="Q75" i="1" s="1"/>
  <c r="W274" i="8"/>
  <c r="Y274" i="8" s="1"/>
  <c r="Y1395" i="8"/>
  <c r="U1396" i="8" s="1"/>
  <c r="Y589" i="8"/>
  <c r="U590" i="8" s="1"/>
  <c r="W159" i="8"/>
  <c r="Y159" i="8" s="1"/>
  <c r="U160" i="8" s="1"/>
  <c r="W512" i="8"/>
  <c r="Y512" i="8" s="1"/>
  <c r="U513" i="8" s="1"/>
  <c r="G239" i="8"/>
  <c r="L100" i="1" s="1"/>
  <c r="W246" i="8"/>
  <c r="W638" i="8"/>
  <c r="Y638" i="8" s="1"/>
  <c r="U639" i="8" s="1"/>
  <c r="U129" i="8"/>
  <c r="W129" i="8" s="1"/>
  <c r="Y129" i="8" s="1"/>
  <c r="W369" i="8"/>
  <c r="Y369" i="8" s="1"/>
  <c r="U370" i="8" s="1"/>
  <c r="U419" i="8"/>
  <c r="W419" i="8" s="1"/>
  <c r="Y419" i="8" s="1"/>
  <c r="U1446" i="8"/>
  <c r="W1446" i="8" s="1"/>
  <c r="Y1446" i="8" s="1"/>
  <c r="G718" i="8"/>
  <c r="L55" i="1" s="1"/>
  <c r="P101" i="1"/>
  <c r="N101" i="1"/>
  <c r="W736" i="8"/>
  <c r="Y736" i="8" s="1"/>
  <c r="U737" i="8" s="1"/>
  <c r="W257" i="8"/>
  <c r="Y257" i="8" s="1"/>
  <c r="U258" i="8" s="1"/>
  <c r="W385" i="8"/>
  <c r="Y385" i="8" s="1"/>
  <c r="W496" i="8"/>
  <c r="Y496" i="8" s="1"/>
  <c r="W275" i="8"/>
  <c r="Y275" i="8" s="1"/>
  <c r="Y435" i="8"/>
  <c r="Y884" i="8"/>
  <c r="W1332" i="8"/>
  <c r="Y1332" i="8" s="1"/>
  <c r="W1333" i="8" s="1"/>
  <c r="W480" i="8"/>
  <c r="Y480" i="8" s="1"/>
  <c r="U481" i="8" s="1"/>
  <c r="W1105" i="8"/>
  <c r="Y1314" i="8"/>
  <c r="E138" i="1"/>
  <c r="P15" i="12" l="1"/>
  <c r="R15" i="12" s="1"/>
  <c r="E142" i="1"/>
  <c r="U98" i="1"/>
  <c r="X70" i="1"/>
  <c r="U42" i="1"/>
  <c r="U44" i="1" s="1"/>
  <c r="P8" i="12"/>
  <c r="R8" i="12" s="1"/>
  <c r="W91" i="1"/>
  <c r="W109" i="1"/>
  <c r="P167" i="1"/>
  <c r="E137" i="1"/>
  <c r="D74" i="1"/>
  <c r="W1396" i="8"/>
  <c r="W590" i="8"/>
  <c r="W258" i="8"/>
  <c r="Y258" i="8" s="1"/>
  <c r="U259" i="8" s="1"/>
  <c r="G1055" i="8"/>
  <c r="L71" i="1" s="1"/>
  <c r="G399" i="8"/>
  <c r="L116" i="1" s="1"/>
  <c r="W370" i="8"/>
  <c r="Y370" i="8" s="1"/>
  <c r="U371" i="8" s="1"/>
  <c r="W497" i="8"/>
  <c r="Y497" i="8" s="1"/>
  <c r="W737" i="8"/>
  <c r="Y737" i="8" s="1"/>
  <c r="U738" i="8" s="1"/>
  <c r="U1447" i="8"/>
  <c r="W1447" i="8" s="1"/>
  <c r="Y1447" i="8" s="1"/>
  <c r="U130" i="8"/>
  <c r="W130" i="8" s="1"/>
  <c r="Y130" i="8" s="1"/>
  <c r="U131" i="8" s="1"/>
  <c r="W513" i="8"/>
  <c r="Y513" i="8" s="1"/>
  <c r="U514" i="8" s="1"/>
  <c r="W386" i="8"/>
  <c r="Y386" i="8" s="1"/>
  <c r="U420" i="8"/>
  <c r="W420" i="8" s="1"/>
  <c r="Y420" i="8" s="1"/>
  <c r="W639" i="8"/>
  <c r="Y639" i="8" s="1"/>
  <c r="U640" i="8" s="1"/>
  <c r="W160" i="8"/>
  <c r="Y160" i="8" s="1"/>
  <c r="U161" i="8" s="1"/>
  <c r="Y246" i="8"/>
  <c r="G243" i="8" s="1"/>
  <c r="P100" i="1" s="1"/>
  <c r="G241" i="8"/>
  <c r="N100" i="1" s="1"/>
  <c r="G722" i="8"/>
  <c r="P55" i="1" s="1"/>
  <c r="G720" i="8"/>
  <c r="N55" i="1" s="1"/>
  <c r="W276" i="8"/>
  <c r="Y276" i="8" s="1"/>
  <c r="W436" i="8"/>
  <c r="U885" i="8"/>
  <c r="Y1333" i="8"/>
  <c r="W481" i="8"/>
  <c r="Y1105" i="8"/>
  <c r="U1315" i="8"/>
  <c r="E140" i="1" l="1"/>
  <c r="P13" i="12"/>
  <c r="R13" i="12" s="1"/>
  <c r="Y1396" i="8"/>
  <c r="Y590" i="8"/>
  <c r="U591" i="8" s="1"/>
  <c r="W498" i="8"/>
  <c r="Y498" i="8" s="1"/>
  <c r="W161" i="8"/>
  <c r="Y161" i="8" s="1"/>
  <c r="U162" i="8" s="1"/>
  <c r="W514" i="8"/>
  <c r="Y514" i="8" s="1"/>
  <c r="U515" i="8" s="1"/>
  <c r="W640" i="8"/>
  <c r="Y640" i="8" s="1"/>
  <c r="U641" i="8" s="1"/>
  <c r="W131" i="8"/>
  <c r="Y131" i="8" s="1"/>
  <c r="U132" i="8" s="1"/>
  <c r="U421" i="8"/>
  <c r="W421" i="8" s="1"/>
  <c r="Y421" i="8" s="1"/>
  <c r="U1448" i="8"/>
  <c r="W1448" i="8" s="1"/>
  <c r="Y1448" i="8" s="1"/>
  <c r="U1449" i="8" s="1"/>
  <c r="W371" i="8"/>
  <c r="Y371" i="8" s="1"/>
  <c r="U372" i="8" s="1"/>
  <c r="W387" i="8"/>
  <c r="Y387" i="8" s="1"/>
  <c r="W738" i="8"/>
  <c r="Y738" i="8" s="1"/>
  <c r="U739" i="8" s="1"/>
  <c r="G750" i="8"/>
  <c r="L51" i="1" s="1"/>
  <c r="W259" i="8"/>
  <c r="Y259" i="8" s="1"/>
  <c r="G403" i="8"/>
  <c r="P116" i="1" s="1"/>
  <c r="G401" i="8"/>
  <c r="N116" i="1" s="1"/>
  <c r="G702" i="8"/>
  <c r="L53" i="1" s="1"/>
  <c r="G1059" i="8"/>
  <c r="P71" i="1" s="1"/>
  <c r="G1057" i="8"/>
  <c r="N71" i="1" s="1"/>
  <c r="G1346" i="8"/>
  <c r="L28" i="1" s="1"/>
  <c r="W277" i="8"/>
  <c r="Y277" i="8" s="1"/>
  <c r="Y436" i="8"/>
  <c r="W885" i="8"/>
  <c r="G881" i="8"/>
  <c r="L102" i="1" s="1"/>
  <c r="W886" i="8"/>
  <c r="Y886" i="8" s="1"/>
  <c r="W1334" i="8"/>
  <c r="Y481" i="8"/>
  <c r="U482" i="8" s="1"/>
  <c r="U1106" i="8"/>
  <c r="W1315" i="8"/>
  <c r="U260" i="8" l="1"/>
  <c r="W499" i="8"/>
  <c r="Y499" i="8" s="1"/>
  <c r="W500" i="8" s="1"/>
  <c r="Y500" i="8" s="1"/>
  <c r="Y1334" i="8"/>
  <c r="W591" i="8"/>
  <c r="U1397" i="8"/>
  <c r="G1442" i="8"/>
  <c r="L94" i="1" s="1"/>
  <c r="W1449" i="8"/>
  <c r="W515" i="8"/>
  <c r="Y515" i="8" s="1"/>
  <c r="U516" i="8" s="1"/>
  <c r="W372" i="8"/>
  <c r="Y372" i="8" s="1"/>
  <c r="W739" i="8"/>
  <c r="Y739" i="8" s="1"/>
  <c r="G125" i="8"/>
  <c r="L17" i="1" s="1"/>
  <c r="W132" i="8"/>
  <c r="W388" i="8"/>
  <c r="Y388" i="8" s="1"/>
  <c r="W641" i="8"/>
  <c r="Y641" i="8" s="1"/>
  <c r="U642" i="8" s="1"/>
  <c r="W162" i="8"/>
  <c r="Y162" i="8" s="1"/>
  <c r="U163" i="8" s="1"/>
  <c r="G752" i="8"/>
  <c r="N51" i="1" s="1"/>
  <c r="G754" i="8"/>
  <c r="P51" i="1" s="1"/>
  <c r="U422" i="8"/>
  <c r="G415" i="8" s="1"/>
  <c r="L36" i="1" s="1"/>
  <c r="G1202" i="8"/>
  <c r="L118" i="1" s="1"/>
  <c r="G706" i="8"/>
  <c r="P53" i="1" s="1"/>
  <c r="G704" i="8"/>
  <c r="N53" i="1" s="1"/>
  <c r="G462" i="8"/>
  <c r="L35" i="1" s="1"/>
  <c r="G1350" i="8"/>
  <c r="P28" i="1" s="1"/>
  <c r="G1348" i="8"/>
  <c r="N28" i="1" s="1"/>
  <c r="W437" i="8"/>
  <c r="Y437" i="8" s="1"/>
  <c r="Y885" i="8"/>
  <c r="G885" i="8" s="1"/>
  <c r="P102" i="1" s="1"/>
  <c r="G883" i="8"/>
  <c r="N102" i="1" s="1"/>
  <c r="W482" i="8"/>
  <c r="Y482" i="8" s="1"/>
  <c r="U483" i="8" s="1"/>
  <c r="W483" i="8" s="1"/>
  <c r="W1106" i="8"/>
  <c r="Y1315" i="8"/>
  <c r="W501" i="8" l="1"/>
  <c r="Y501" i="8" s="1"/>
  <c r="G498" i="8" s="1"/>
  <c r="P38" i="1" s="1"/>
  <c r="G494" i="8"/>
  <c r="L38" i="1" s="1"/>
  <c r="W260" i="8"/>
  <c r="W1335" i="8"/>
  <c r="W1397" i="8"/>
  <c r="Y591" i="8"/>
  <c r="G530" i="8"/>
  <c r="P66" i="1" s="1"/>
  <c r="W389" i="8"/>
  <c r="Y389" i="8" s="1"/>
  <c r="W390" i="8" s="1"/>
  <c r="U740" i="8"/>
  <c r="W740" i="8" s="1"/>
  <c r="Y740" i="8" s="1"/>
  <c r="U741" i="8" s="1"/>
  <c r="W741" i="8" s="1"/>
  <c r="U373" i="8"/>
  <c r="W373" i="8" s="1"/>
  <c r="Y373" i="8" s="1"/>
  <c r="U374" i="8" s="1"/>
  <c r="W374" i="8" s="1"/>
  <c r="W516" i="8"/>
  <c r="Y516" i="8" s="1"/>
  <c r="W163" i="8"/>
  <c r="Y163" i="8" s="1"/>
  <c r="G801" i="8"/>
  <c r="L117" i="1" s="1"/>
  <c r="G670" i="8"/>
  <c r="L52" i="1" s="1"/>
  <c r="W642" i="8"/>
  <c r="Y642" i="8" s="1"/>
  <c r="U643" i="8" s="1"/>
  <c r="G1087" i="8"/>
  <c r="L119" i="1" s="1"/>
  <c r="G865" i="8"/>
  <c r="L42" i="1" s="1"/>
  <c r="Y1449" i="8"/>
  <c r="G1446" i="8" s="1"/>
  <c r="P94" i="1" s="1"/>
  <c r="G1444" i="8"/>
  <c r="N94" i="1" s="1"/>
  <c r="Y483" i="8"/>
  <c r="U484" i="8" s="1"/>
  <c r="Y132" i="8"/>
  <c r="G129" i="8" s="1"/>
  <c r="P17" i="1" s="1"/>
  <c r="G127" i="8"/>
  <c r="N17" i="1" s="1"/>
  <c r="G496" i="8"/>
  <c r="N38" i="1" s="1"/>
  <c r="G466" i="8"/>
  <c r="P35" i="1" s="1"/>
  <c r="G464" i="8"/>
  <c r="N35" i="1" s="1"/>
  <c r="G1206" i="8"/>
  <c r="P118" i="1" s="1"/>
  <c r="G1204" i="8"/>
  <c r="N118" i="1" s="1"/>
  <c r="W438" i="8"/>
  <c r="G431" i="8"/>
  <c r="L112" i="1" s="1"/>
  <c r="W422" i="8"/>
  <c r="W278" i="8"/>
  <c r="G271" i="8"/>
  <c r="L34" i="1" s="1"/>
  <c r="Y1106" i="8"/>
  <c r="U164" i="8" l="1"/>
  <c r="G157" i="8" s="1"/>
  <c r="L14" i="1" s="1"/>
  <c r="G383" i="8"/>
  <c r="L85" i="1" s="1"/>
  <c r="G734" i="8"/>
  <c r="L110" i="1" s="1"/>
  <c r="G367" i="8"/>
  <c r="L32" i="1" s="1"/>
  <c r="Y1335" i="8"/>
  <c r="G1334" i="8" s="1"/>
  <c r="P45" i="1" s="1"/>
  <c r="G1332" i="8"/>
  <c r="N45" i="1" s="1"/>
  <c r="Y260" i="8"/>
  <c r="Y1397" i="8"/>
  <c r="U592" i="8"/>
  <c r="U517" i="8"/>
  <c r="W484" i="8"/>
  <c r="Y484" i="8" s="1"/>
  <c r="U485" i="8" s="1"/>
  <c r="W643" i="8"/>
  <c r="G636" i="8"/>
  <c r="L74" i="1" s="1"/>
  <c r="G869" i="8"/>
  <c r="P42" i="1" s="1"/>
  <c r="G867" i="8"/>
  <c r="N42" i="1" s="1"/>
  <c r="Y390" i="8"/>
  <c r="G387" i="8" s="1"/>
  <c r="P85" i="1" s="1"/>
  <c r="G385" i="8"/>
  <c r="N85" i="1" s="1"/>
  <c r="Y741" i="8"/>
  <c r="G738" i="8" s="1"/>
  <c r="P110" i="1" s="1"/>
  <c r="G736" i="8"/>
  <c r="N110" i="1" s="1"/>
  <c r="G674" i="8"/>
  <c r="P52" i="1" s="1"/>
  <c r="G672" i="8"/>
  <c r="N52" i="1" s="1"/>
  <c r="Y422" i="8"/>
  <c r="G419" i="8" s="1"/>
  <c r="P36" i="1" s="1"/>
  <c r="G417" i="8"/>
  <c r="N36" i="1" s="1"/>
  <c r="G1091" i="8"/>
  <c r="P119" i="1" s="1"/>
  <c r="G1089" i="8"/>
  <c r="N119" i="1" s="1"/>
  <c r="Y374" i="8"/>
  <c r="G371" i="8" s="1"/>
  <c r="P32" i="1" s="1"/>
  <c r="G369" i="8"/>
  <c r="N32" i="1" s="1"/>
  <c r="G805" i="8"/>
  <c r="P117" i="1" s="1"/>
  <c r="G803" i="8"/>
  <c r="N117" i="1" s="1"/>
  <c r="Y438" i="8"/>
  <c r="G435" i="8" s="1"/>
  <c r="P112" i="1" s="1"/>
  <c r="G433" i="8"/>
  <c r="N112" i="1" s="1"/>
  <c r="Y278" i="8"/>
  <c r="G275" i="8" s="1"/>
  <c r="P34" i="1" s="1"/>
  <c r="G273" i="8"/>
  <c r="N34" i="1" s="1"/>
  <c r="U1107" i="8"/>
  <c r="W1316" i="8"/>
  <c r="G1314" i="8"/>
  <c r="L62" i="1" s="1"/>
  <c r="W164" i="8" l="1"/>
  <c r="W517" i="8"/>
  <c r="G510" i="8"/>
  <c r="L67" i="1" s="1"/>
  <c r="U261" i="8"/>
  <c r="W592" i="8"/>
  <c r="U1398" i="8"/>
  <c r="Y643" i="8"/>
  <c r="G640" i="8" s="1"/>
  <c r="P74" i="1" s="1"/>
  <c r="G638" i="8"/>
  <c r="N74" i="1" s="1"/>
  <c r="G929" i="8"/>
  <c r="L43" i="1" s="1"/>
  <c r="W485" i="8"/>
  <c r="G478" i="8"/>
  <c r="L60" i="1" s="1"/>
  <c r="G897" i="8"/>
  <c r="L46" i="1" s="1"/>
  <c r="G1426" i="8"/>
  <c r="L70" i="1" s="1"/>
  <c r="W1107" i="8"/>
  <c r="Y1316" i="8"/>
  <c r="Y164" i="8" l="1"/>
  <c r="G161" i="8" s="1"/>
  <c r="P14" i="1" s="1"/>
  <c r="G159" i="8"/>
  <c r="N14" i="1" s="1"/>
  <c r="Y517" i="8"/>
  <c r="G514" i="8" s="1"/>
  <c r="P67" i="1" s="1"/>
  <c r="G512" i="8"/>
  <c r="N67" i="1" s="1"/>
  <c r="W261" i="8"/>
  <c r="W1398" i="8"/>
  <c r="Y592" i="8"/>
  <c r="Y485" i="8"/>
  <c r="G482" i="8" s="1"/>
  <c r="P60" i="1" s="1"/>
  <c r="G480" i="8"/>
  <c r="N60" i="1" s="1"/>
  <c r="G901" i="8"/>
  <c r="P46" i="1" s="1"/>
  <c r="G899" i="8"/>
  <c r="N46" i="1" s="1"/>
  <c r="G933" i="8"/>
  <c r="P43" i="1" s="1"/>
  <c r="G931" i="8"/>
  <c r="N43" i="1" s="1"/>
  <c r="G1430" i="8"/>
  <c r="P70" i="1" s="1"/>
  <c r="G1428" i="8"/>
  <c r="N70" i="1" s="1"/>
  <c r="Y1107" i="8"/>
  <c r="W1317" i="8"/>
  <c r="Y261" i="8" l="1"/>
  <c r="Y1398" i="8"/>
  <c r="Y1317" i="8"/>
  <c r="U593" i="8"/>
  <c r="U1108" i="8"/>
  <c r="E136" i="1"/>
  <c r="U262" i="8" l="1"/>
  <c r="W593" i="8"/>
  <c r="U1399" i="8"/>
  <c r="W1318" i="8"/>
  <c r="W1108" i="8"/>
  <c r="W262" i="8" l="1"/>
  <c r="G255" i="8"/>
  <c r="L33" i="1" s="1"/>
  <c r="W1399" i="8"/>
  <c r="Y1318" i="8"/>
  <c r="Y593" i="8"/>
  <c r="Y1108" i="8"/>
  <c r="Y262" i="8" l="1"/>
  <c r="G259" i="8" s="1"/>
  <c r="P33" i="1" s="1"/>
  <c r="G257" i="8"/>
  <c r="N33" i="1" s="1"/>
  <c r="Y1399" i="8"/>
  <c r="W1319" i="8"/>
  <c r="U594" i="8"/>
  <c r="U1109" i="8"/>
  <c r="Y1319" i="8" l="1"/>
  <c r="G1318" i="8" s="1"/>
  <c r="P62" i="1" s="1"/>
  <c r="G1316" i="8"/>
  <c r="N62" i="1" s="1"/>
  <c r="W594" i="8"/>
  <c r="U1400" i="8"/>
  <c r="G654" i="8"/>
  <c r="L103" i="1" s="1"/>
  <c r="Y1109" i="8"/>
  <c r="U1110" i="8" s="1"/>
  <c r="W1110" i="8" s="1"/>
  <c r="W1400" i="8" l="1"/>
  <c r="Y594" i="8"/>
  <c r="G1103" i="8"/>
  <c r="Y1110" i="8"/>
  <c r="G1107" i="8" s="1"/>
  <c r="G1105" i="8"/>
  <c r="G658" i="8"/>
  <c r="P103" i="1" s="1"/>
  <c r="G656" i="8"/>
  <c r="N103" i="1" s="1"/>
  <c r="Y1400" i="8" l="1"/>
  <c r="U595" i="8"/>
  <c r="W202" i="8"/>
  <c r="Y202" i="8" s="1"/>
  <c r="W595" i="8" l="1"/>
  <c r="U1401" i="8"/>
  <c r="W203" i="8"/>
  <c r="Y203" i="8" s="1"/>
  <c r="W1401" i="8" l="1"/>
  <c r="G1394" i="8"/>
  <c r="L79" i="1" s="1"/>
  <c r="Y595" i="8"/>
  <c r="W204" i="8"/>
  <c r="Y204" i="8" s="1"/>
  <c r="Y1401" i="8" l="1"/>
  <c r="G1398" i="8" s="1"/>
  <c r="P79" i="1" s="1"/>
  <c r="G1396" i="8"/>
  <c r="N79" i="1" s="1"/>
  <c r="U596" i="8"/>
  <c r="W205" i="8"/>
  <c r="Y205" i="8" s="1"/>
  <c r="W206" i="8" s="1"/>
  <c r="Y206" i="8" s="1"/>
  <c r="W207" i="8" s="1"/>
  <c r="W56" i="8"/>
  <c r="Y56" i="8" s="1"/>
  <c r="U57" i="8" s="1"/>
  <c r="W57" i="8" s="1"/>
  <c r="Y57" i="8" s="1"/>
  <c r="W596" i="8" l="1"/>
  <c r="G589" i="8"/>
  <c r="L22" i="1" s="1"/>
  <c r="Y207" i="8"/>
  <c r="W58" i="8"/>
  <c r="Y58" i="8" s="1"/>
  <c r="W59" i="8" s="1"/>
  <c r="Y59" i="8" s="1"/>
  <c r="Y596" i="8" l="1"/>
  <c r="G593" i="8" s="1"/>
  <c r="P22" i="1" s="1"/>
  <c r="G591" i="8"/>
  <c r="N22" i="1" s="1"/>
  <c r="U60" i="8"/>
  <c r="W60" i="8" s="1"/>
  <c r="Y60" i="8" s="1"/>
  <c r="Y208" i="8"/>
  <c r="U209" i="8" l="1"/>
  <c r="U61" i="8"/>
  <c r="G60" i="8" s="1"/>
  <c r="L16" i="1" s="1"/>
  <c r="E133" i="1"/>
  <c r="W209" i="8" l="1"/>
  <c r="Y209" i="8" s="1"/>
  <c r="W61" i="8"/>
  <c r="U210" i="8" l="1"/>
  <c r="Y61" i="8"/>
  <c r="W210" i="8" l="1"/>
  <c r="W62" i="8"/>
  <c r="Y210" i="8" l="1"/>
  <c r="U211" i="8" s="1"/>
  <c r="Y62" i="8"/>
  <c r="W211" i="8" l="1"/>
  <c r="W63" i="8"/>
  <c r="Y211" i="8" l="1"/>
  <c r="U212" i="8" s="1"/>
  <c r="Y63" i="8"/>
  <c r="W212" i="8" l="1"/>
  <c r="W64" i="8"/>
  <c r="Y212" i="8" l="1"/>
  <c r="Y64" i="8"/>
  <c r="O152" i="1"/>
  <c r="U213" i="8" l="1"/>
  <c r="W65" i="8"/>
  <c r="W213" i="8" l="1"/>
  <c r="G206" i="8"/>
  <c r="L83" i="1" s="1"/>
  <c r="Y65" i="8"/>
  <c r="Y213" i="8" l="1"/>
  <c r="G210" i="8" s="1"/>
  <c r="P83" i="1" s="1"/>
  <c r="G208" i="8"/>
  <c r="N83" i="1" s="1"/>
  <c r="W66" i="8"/>
  <c r="Y66" i="8" l="1"/>
  <c r="W67" i="8" l="1"/>
  <c r="Y67" i="8" l="1"/>
  <c r="G64" i="8" s="1"/>
  <c r="P16" i="1" s="1"/>
  <c r="G62" i="8"/>
  <c r="N16" i="1" s="1"/>
  <c r="E15" i="1"/>
  <c r="E18" i="1" s="1"/>
  <c r="E88" i="1" s="1"/>
  <c r="K45" i="8"/>
  <c r="J15" i="1" s="1"/>
  <c r="J18" i="1" s="1"/>
  <c r="J88" i="1" s="1"/>
  <c r="K44" i="8"/>
  <c r="K46" i="8" l="1"/>
  <c r="K15" i="1" s="1"/>
  <c r="K48" i="8" l="1"/>
  <c r="R1" i="8" s="1"/>
  <c r="Q15" i="1" l="1"/>
  <c r="Q18" i="1" l="1"/>
  <c r="Q88" i="1" s="1"/>
  <c r="U92" i="1"/>
  <c r="U93" i="1" s="1"/>
  <c r="V10" i="1"/>
  <c r="U7" i="1"/>
  <c r="E132" i="1"/>
  <c r="V71" i="1" l="1"/>
  <c r="D44" i="1"/>
  <c r="E135" i="1"/>
  <c r="D15" i="1" l="1"/>
  <c r="E134" i="1"/>
  <c r="W299" i="8" l="1"/>
  <c r="Y299" i="8" s="1"/>
  <c r="U300" i="8" l="1"/>
  <c r="W300" i="8" s="1"/>
  <c r="Y300" i="8" s="1"/>
  <c r="U301" i="8" l="1"/>
  <c r="W301" i="8" s="1"/>
  <c r="Y301" i="8" s="1"/>
  <c r="U302" i="8" l="1"/>
  <c r="G303" i="8" s="1"/>
  <c r="L73" i="1" s="1"/>
  <c r="L88" i="1" s="1"/>
  <c r="W302" i="8" l="1"/>
  <c r="Y302" i="8" l="1"/>
  <c r="W303" i="8" s="1"/>
  <c r="Y303" i="8" s="1"/>
  <c r="W304" i="8" s="1"/>
  <c r="Y304" i="8" s="1"/>
  <c r="W305" i="8" s="1"/>
  <c r="Y305" i="8" s="1"/>
  <c r="U306" i="8" s="1"/>
  <c r="W306" i="8" s="1"/>
  <c r="Y306" i="8" s="1"/>
  <c r="U307" i="8" s="1"/>
  <c r="W307" i="8" s="1"/>
  <c r="Y307" i="8" s="1"/>
  <c r="U308" i="8" s="1"/>
  <c r="W308" i="8" s="1"/>
  <c r="Y308" i="8" s="1"/>
  <c r="U309" i="8" s="1"/>
  <c r="W309" i="8" s="1"/>
  <c r="Y309" i="8" s="1"/>
  <c r="U310" i="8" s="1"/>
  <c r="W310" i="8" s="1"/>
  <c r="Y310" i="8" s="1"/>
  <c r="G307" i="8" s="1"/>
  <c r="P73" i="1" s="1"/>
  <c r="P88" i="1" s="1"/>
  <c r="G305" i="8" l="1"/>
  <c r="N73" i="1" s="1"/>
  <c r="N88" i="1" s="1"/>
  <c r="I132" i="1"/>
  <c r="D114" i="1" l="1"/>
  <c r="D113" i="1"/>
  <c r="E139" i="1"/>
  <c r="E143" i="1" s="1"/>
  <c r="I143" i="1" s="1"/>
  <c r="P12" i="12"/>
  <c r="R12" i="12" l="1"/>
  <c r="R16" i="12" s="1"/>
  <c r="D67" i="1"/>
  <c r="D42" i="1"/>
  <c r="P16" i="12"/>
  <c r="R88" i="1" l="1"/>
  <c r="S88" i="1"/>
</calcChain>
</file>

<file path=xl/comments1.xml><?xml version="1.0" encoding="utf-8"?>
<comments xmlns="http://schemas.openxmlformats.org/spreadsheetml/2006/main">
  <authors>
    <author>cc</author>
    <author>Pioneer Engineeering</author>
  </authors>
  <commentList>
    <comment ref="V20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28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K29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301" authorId="1" shapeId="0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500 by jahangeer on 6-4-21</t>
        </r>
      </text>
    </comment>
    <comment ref="X32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will be less 1000</t>
        </r>
      </text>
    </comment>
    <comment ref="R347" authorId="1" shapeId="0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special grant of 5 leaves by Nadeem Bhai</t>
        </r>
      </text>
    </comment>
    <comment ref="V60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15000 from nadeem
14/4 2000 imran</t>
        </r>
      </text>
    </comment>
    <comment ref="W60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65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73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737" authorId="0" shapeId="0">
      <text>
        <r>
          <rPr>
            <b/>
            <sz val="9"/>
            <color indexed="81"/>
            <rFont val="Tahoma"/>
            <family val="2"/>
          </rPr>
          <t>cc:deduct in august salary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78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80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80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  <comment ref="U83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125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by jahangeer on 23- 7 20</t>
        </r>
      </text>
    </comment>
    <comment ref="V1328" authorId="0" shapeId="0">
      <text>
        <r>
          <rPr>
            <sz val="9"/>
            <color indexed="81"/>
            <rFont val="Tahoma"/>
            <family val="2"/>
          </rPr>
          <t xml:space="preserve">
office       7000
imran en  2000 11/3
imran en  1000 113
huzaifa    2000 15/3
huzaifa    1000 23/3
imran       4000  02/4</t>
        </r>
      </text>
    </comment>
    <comment ref="V132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20/4  3500 imran</t>
        </r>
      </text>
    </comment>
    <comment ref="V133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 22/5</t>
        </r>
      </text>
    </comment>
    <comment ref="U139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</commentList>
</comments>
</file>

<file path=xl/sharedStrings.xml><?xml version="1.0" encoding="utf-8"?>
<sst xmlns="http://schemas.openxmlformats.org/spreadsheetml/2006/main" count="5646" uniqueCount="267">
  <si>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</si>
  <si>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</si>
  <si>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</si>
  <si>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</si>
  <si>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</si>
  <si>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</si>
  <si>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</si>
  <si>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</si>
  <si>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</si>
  <si>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</si>
  <si>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</si>
  <si>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</si>
  <si>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>Mr. Feeroz</t>
  </si>
  <si>
    <t xml:space="preserve">Mr. Khalid </t>
  </si>
  <si>
    <t>Mr. Zulfiqar</t>
  </si>
  <si>
    <t>Mr. Azeem Engg</t>
  </si>
  <si>
    <t>Mr. Kamran office</t>
  </si>
  <si>
    <t>Mr. Jahangir</t>
  </si>
  <si>
    <t>Mr. Ali Khalid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</si>
  <si>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</si>
  <si>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</si>
  <si>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</si>
  <si>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</si>
  <si>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</si>
  <si>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</si>
  <si>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</si>
  <si>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</si>
  <si>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</si>
  <si>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</si>
  <si>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</si>
  <si>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</si>
  <si>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</si>
  <si>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</si>
  <si>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</si>
  <si>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 xml:space="preserve">Mr. Kamarn Elect </t>
  </si>
  <si>
    <t>Shahid painter</t>
  </si>
  <si>
    <t>EFU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</si>
  <si>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</si>
  <si>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</si>
  <si>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</si>
  <si>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</si>
  <si>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</si>
  <si>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</si>
  <si>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</si>
  <si>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</si>
  <si>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</si>
  <si>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</si>
  <si>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</si>
  <si>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</si>
  <si>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</si>
  <si>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</si>
  <si>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</si>
  <si>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</si>
  <si>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</si>
  <si>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</si>
  <si>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</si>
  <si>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</si>
  <si>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</si>
  <si>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</si>
  <si>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</si>
  <si>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</si>
  <si>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</si>
  <si>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</si>
  <si>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</si>
  <si>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</si>
  <si>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</si>
  <si>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</si>
  <si>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</si>
  <si>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</si>
  <si>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</si>
  <si>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</si>
  <si>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</si>
  <si>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</si>
  <si>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</si>
  <si>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</si>
  <si>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</si>
  <si>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</si>
  <si>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</si>
  <si>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</si>
  <si>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</si>
  <si>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</si>
  <si>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</si>
  <si>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Azeem Engg</t>
  </si>
  <si>
    <t>Imran Engg</t>
  </si>
  <si>
    <t>Shahid Painter</t>
  </si>
  <si>
    <t>Jahangeer</t>
  </si>
  <si>
    <t>Zulfiquar</t>
  </si>
  <si>
    <t>Sajjad</t>
  </si>
  <si>
    <t>Khalid Sahab</t>
  </si>
  <si>
    <t>Ali Khalid</t>
  </si>
  <si>
    <t>Feroz Sahab</t>
  </si>
  <si>
    <t>Irfan</t>
  </si>
  <si>
    <t>Kamran Electrician</t>
  </si>
  <si>
    <t>Abid</t>
  </si>
  <si>
    <t>Kamran AutoCAD</t>
  </si>
  <si>
    <t xml:space="preserve">S a l a r y   S h e e t  for the month of </t>
  </si>
  <si>
    <t>Haneef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</si>
  <si>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</si>
  <si>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</si>
  <si>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</si>
  <si>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</si>
  <si>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</si>
  <si>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 xml:space="preserve"> 
</t>
  </si>
  <si>
    <t>Ahsan</t>
  </si>
  <si>
    <t>SPAR</t>
  </si>
  <si>
    <t>Nue Multiplex</t>
  </si>
  <si>
    <t>Burhani</t>
  </si>
  <si>
    <t>Welder</t>
  </si>
  <si>
    <t>Raheel</t>
  </si>
  <si>
    <t>ZMV</t>
  </si>
  <si>
    <t>MHR Home Salaries</t>
  </si>
  <si>
    <t>Office Salaries</t>
  </si>
  <si>
    <t>FTC Site Maintenance Salaries</t>
  </si>
  <si>
    <t>Falcon Mall</t>
  </si>
  <si>
    <t>Adeel</t>
  </si>
  <si>
    <t>Shaheryar</t>
  </si>
  <si>
    <t>Asif (EFU)</t>
  </si>
  <si>
    <t>Ahmed</t>
  </si>
  <si>
    <t>Amir (Plumber)</t>
  </si>
  <si>
    <t>The Place DHA Phase VIII</t>
  </si>
  <si>
    <t>Khalid Mansoor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</si>
  <si>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</si>
  <si>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</si>
  <si>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</si>
  <si>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</si>
  <si>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</si>
  <si>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</si>
  <si>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</si>
  <si>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</si>
  <si>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</si>
  <si>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 xml:space="preserve">Total </t>
  </si>
  <si>
    <t>Adil (FTC)</t>
  </si>
  <si>
    <t>Noman Hussain</t>
  </si>
  <si>
    <t>Salahuddin</t>
  </si>
  <si>
    <t>A. Lateef</t>
  </si>
  <si>
    <t>Zeeshan AC</t>
  </si>
  <si>
    <t>Shahbaz Employee Zeelaf</t>
  </si>
  <si>
    <t>Days</t>
  </si>
  <si>
    <t xml:space="preserve">O/Time </t>
  </si>
  <si>
    <t>Salary amount</t>
  </si>
  <si>
    <t>O/Time Amount</t>
  </si>
  <si>
    <t>Total Amount</t>
  </si>
  <si>
    <t xml:space="preserve">Shahbaz </t>
  </si>
  <si>
    <t>Sultan</t>
  </si>
  <si>
    <t>Auranzeb</t>
  </si>
  <si>
    <t>Jahanzeb</t>
  </si>
  <si>
    <t>Aslam</t>
  </si>
  <si>
    <t>Lunch Compensation</t>
  </si>
  <si>
    <t>Jahanzeb2</t>
  </si>
  <si>
    <t>September</t>
  </si>
  <si>
    <t>Paid che amount 97,000</t>
  </si>
  <si>
    <t>paid</t>
  </si>
  <si>
    <t>November</t>
  </si>
  <si>
    <t>December</t>
  </si>
  <si>
    <t>Khizer Mujeeb</t>
  </si>
  <si>
    <t>mcb chq 1749741901</t>
  </si>
  <si>
    <t>advance</t>
  </si>
  <si>
    <t xml:space="preserve">Advance </t>
  </si>
  <si>
    <t>Sufyan C/o Jahangeer</t>
  </si>
  <si>
    <t>Already Received</t>
  </si>
  <si>
    <t>A. Lateef Chacha</t>
  </si>
  <si>
    <t>Mar 2020</t>
  </si>
  <si>
    <t>April 2020</t>
  </si>
  <si>
    <t>Feb 2020</t>
  </si>
  <si>
    <t>May 2020</t>
  </si>
  <si>
    <t>June 2020</t>
  </si>
  <si>
    <t>Zahid Elec</t>
  </si>
  <si>
    <t>July 2020</t>
  </si>
  <si>
    <t>0342-2949035</t>
  </si>
  <si>
    <t>0343-3530334</t>
  </si>
  <si>
    <t>Father</t>
  </si>
  <si>
    <t>August 2020</t>
  </si>
  <si>
    <t>Talha</t>
  </si>
  <si>
    <t>0316-2420851</t>
  </si>
  <si>
    <t>0333-3439740</t>
  </si>
  <si>
    <t>0315-2965342</t>
  </si>
  <si>
    <t>0310-8061046</t>
  </si>
  <si>
    <t>0318-2769134</t>
  </si>
  <si>
    <t>0311-3242737</t>
  </si>
  <si>
    <t>0321-2940541</t>
  </si>
  <si>
    <t>0343-2132453</t>
  </si>
  <si>
    <t>0300-2604430</t>
  </si>
  <si>
    <t>Brother</t>
  </si>
  <si>
    <t>Imran S/O Feroz Shb</t>
  </si>
  <si>
    <t>0345-2198116</t>
  </si>
  <si>
    <t>0305-2543567</t>
  </si>
  <si>
    <t>0322-2070510</t>
  </si>
  <si>
    <t>Home</t>
  </si>
  <si>
    <t>0317-0108318</t>
  </si>
  <si>
    <t>0317-2965697</t>
  </si>
  <si>
    <t>0333-2993644</t>
  </si>
  <si>
    <t>0315-3075720</t>
  </si>
  <si>
    <t>0344-2077725</t>
  </si>
  <si>
    <t>0308-1993644</t>
  </si>
  <si>
    <t>0345-3452595</t>
  </si>
  <si>
    <t>0341-2316764</t>
  </si>
  <si>
    <t>0312-2754301</t>
  </si>
  <si>
    <t>0312-5237654</t>
  </si>
  <si>
    <t>0344-3321067</t>
  </si>
  <si>
    <t>0346-5448896</t>
  </si>
  <si>
    <t>0311-2006689</t>
  </si>
  <si>
    <t>0341-4296801</t>
  </si>
  <si>
    <t>0337-8049132</t>
  </si>
  <si>
    <t>0333-2391205</t>
  </si>
  <si>
    <t>Junaid</t>
  </si>
  <si>
    <t>Ahsan Razak</t>
  </si>
  <si>
    <t>0332-2461020</t>
  </si>
  <si>
    <t>0324-2824549</t>
  </si>
  <si>
    <t>0343-3196182</t>
  </si>
  <si>
    <t>Mujeeb Rehman</t>
  </si>
  <si>
    <t>Sept 2020</t>
  </si>
  <si>
    <t>Mossi</t>
  </si>
  <si>
    <t>0335-2466221</t>
  </si>
  <si>
    <t>Wife</t>
  </si>
  <si>
    <t>0332-7343891</t>
  </si>
  <si>
    <t>0312-0262223</t>
  </si>
  <si>
    <t>Rem advance</t>
  </si>
  <si>
    <t>0333-2292165</t>
  </si>
  <si>
    <t>0343-2163562</t>
  </si>
  <si>
    <t>0315-3863716</t>
  </si>
  <si>
    <t>0332-3941196</t>
  </si>
  <si>
    <t>Azeem D/W</t>
  </si>
  <si>
    <t>M. Shafeeq</t>
  </si>
  <si>
    <t>Oct 2020</t>
  </si>
  <si>
    <t>Subhan</t>
  </si>
  <si>
    <t>Bakhti</t>
  </si>
  <si>
    <t>Ghulam Nabi Driver</t>
  </si>
  <si>
    <t>Jalaluddin</t>
  </si>
  <si>
    <t>Join Date      19-1-21</t>
  </si>
  <si>
    <t>Owais Qadri</t>
  </si>
  <si>
    <t>Join Date      20-1-21</t>
  </si>
  <si>
    <t>0345-3128545</t>
  </si>
  <si>
    <t>Riyaz</t>
  </si>
  <si>
    <t>Nov 2020</t>
  </si>
  <si>
    <t>Dec 2020</t>
  </si>
  <si>
    <t>Jan 21</t>
  </si>
  <si>
    <t>Salary Summary  for last 06 months</t>
  </si>
  <si>
    <t>Difference from last month</t>
  </si>
  <si>
    <t>Nisar</t>
  </si>
  <si>
    <t>0333-3162891</t>
  </si>
  <si>
    <t>Suleman Dilawer</t>
  </si>
  <si>
    <t>0300 3393136</t>
  </si>
  <si>
    <t>Hammad Ahmed</t>
  </si>
  <si>
    <t>Sheheryar Shahid</t>
  </si>
  <si>
    <t>0310-1020972</t>
  </si>
  <si>
    <t>0311-2424649</t>
  </si>
  <si>
    <t>Feb 21</t>
  </si>
  <si>
    <t>Touqeer</t>
  </si>
  <si>
    <t>Amjad Ustad</t>
  </si>
  <si>
    <t>Hamza</t>
  </si>
  <si>
    <t>Ali Islam</t>
  </si>
  <si>
    <t>March 21</t>
  </si>
  <si>
    <t xml:space="preserve"> Jameel baig  / Naveed Malik</t>
  </si>
  <si>
    <t>0333-3867784</t>
  </si>
  <si>
    <t>0300-2206271</t>
  </si>
  <si>
    <t>M. Ali</t>
  </si>
  <si>
    <t>0300-2517398</t>
  </si>
  <si>
    <t>sami</t>
  </si>
  <si>
    <t xml:space="preserve"> JS The Forum</t>
  </si>
  <si>
    <t>The Forum / JS Shaheen</t>
  </si>
  <si>
    <t>April 21</t>
  </si>
  <si>
    <t>May 21</t>
  </si>
  <si>
    <t>JS The Forum / JS Shaheen</t>
  </si>
  <si>
    <t>The Forum</t>
  </si>
  <si>
    <t xml:space="preserve">The Forum </t>
  </si>
  <si>
    <t>Baitul sukoon / Jameel baig  / Bank Al-falah / Naveed Malik</t>
  </si>
  <si>
    <t>Waleed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</si>
</sst>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</numFmts>
  <fonts count="6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b/>
      <sz val="8"/>
      <name val="Book Antiqua"/>
      <family val="1"/>
    </font>
    <font>
      <sz val="11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sz val="17"/>
      <color rgb="FFFF0000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3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b/>
      <sz val="22"/>
      <name val="Calibri"/>
      <family val="2"/>
      <scheme val="minor"/>
    </font>
    <font>
      <sz val="22"/>
      <name val="Arial"/>
      <family val="2"/>
    </font>
    <font>
      <b/>
      <sz val="24"/>
      <name val="Calibri"/>
      <family val="2"/>
      <scheme val="minor"/>
    </font>
    <font>
      <sz val="24"/>
      <name val="Arial"/>
      <family val="2"/>
    </font>
    <font>
      <b/>
      <sz val="12.5"/>
      <name val="Calibri"/>
      <family val="2"/>
      <scheme val="minor"/>
    </font>
    <font>
      <b/>
      <sz val="24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531">
    <xf numFmtId="0" fontId="0" fillId="0" borderId="0" xfId="0"/>
    <xf numFmtId="0" fontId="4" fillId="0" borderId="0" xfId="0" applyFont="1"/>
    <xf numFmtId="164" fontId="0" fillId="0" borderId="0" xfId="1" applyNumberFormat="1" applyFont="1"/>
    <xf numFmtId="164" fontId="4" fillId="0" borderId="0" xfId="1" applyNumberFormat="1" applyFont="1"/>
    <xf numFmtId="0" fontId="5" fillId="0" borderId="0" xfId="0" applyFont="1" applyFill="1"/>
    <xf numFmtId="164" fontId="0" fillId="0" borderId="0" xfId="1" applyNumberFormat="1" applyFont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164" fontId="0" fillId="0" borderId="0" xfId="0" applyNumberFormat="1"/>
    <xf numFmtId="164" fontId="15" fillId="0" borderId="1" xfId="1" applyNumberFormat="1" applyFont="1" applyBorder="1"/>
    <xf numFmtId="164" fontId="5" fillId="0" borderId="1" xfId="1" applyNumberFormat="1" applyFont="1" applyFill="1" applyBorder="1"/>
    <xf numFmtId="17" fontId="16" fillId="0" borderId="0" xfId="0" applyNumberFormat="1" applyFont="1" applyFill="1"/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/>
    </xf>
    <xf numFmtId="164" fontId="5" fillId="0" borderId="1" xfId="1" applyNumberFormat="1" applyFont="1" applyBorder="1"/>
    <xf numFmtId="164" fontId="6" fillId="0" borderId="1" xfId="1" applyNumberFormat="1" applyFont="1" applyBorder="1"/>
    <xf numFmtId="0" fontId="6" fillId="0" borderId="1" xfId="0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15" fillId="0" borderId="1" xfId="1" applyNumberFormat="1" applyFont="1" applyBorder="1" applyAlignment="1">
      <alignment horizontal="center"/>
    </xf>
    <xf numFmtId="164" fontId="5" fillId="2" borderId="1" xfId="1" applyNumberFormat="1" applyFont="1" applyFill="1" applyBorder="1"/>
    <xf numFmtId="164" fontId="15" fillId="0" borderId="1" xfId="0" applyNumberFormat="1" applyFont="1" applyFill="1" applyBorder="1"/>
    <xf numFmtId="164" fontId="5" fillId="0" borderId="1" xfId="1" applyNumberFormat="1" applyFont="1" applyBorder="1" applyAlignment="1">
      <alignment horizontal="center"/>
    </xf>
    <xf numFmtId="164" fontId="13" fillId="3" borderId="1" xfId="1" applyNumberFormat="1" applyFont="1" applyFill="1" applyBorder="1" applyAlignment="1">
      <alignment horizontal="center" vertical="center" wrapText="1"/>
    </xf>
    <xf numFmtId="164" fontId="13" fillId="3" borderId="1" xfId="1" applyNumberFormat="1" applyFont="1" applyFill="1" applyBorder="1" applyAlignment="1">
      <alignment horizontal="center" vertical="center"/>
    </xf>
    <xf numFmtId="164" fontId="14" fillId="3" borderId="1" xfId="1" applyNumberFormat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0" borderId="14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14" fontId="18" fillId="0" borderId="0" xfId="0" applyNumberFormat="1" applyFont="1" applyFill="1" applyBorder="1" applyAlignment="1">
      <alignment vertical="center"/>
    </xf>
    <xf numFmtId="14" fontId="18" fillId="0" borderId="15" xfId="0" applyNumberFormat="1" applyFont="1" applyFill="1" applyBorder="1" applyAlignment="1">
      <alignment vertical="center"/>
    </xf>
    <xf numFmtId="0" fontId="19" fillId="0" borderId="15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164" fontId="19" fillId="0" borderId="0" xfId="1" applyNumberFormat="1" applyFont="1" applyFill="1" applyBorder="1" applyAlignment="1">
      <alignment vertical="center"/>
    </xf>
    <xf numFmtId="0" fontId="21" fillId="0" borderId="15" xfId="0" applyFont="1" applyFill="1" applyBorder="1" applyAlignment="1">
      <alignment vertical="center"/>
    </xf>
    <xf numFmtId="0" fontId="18" fillId="0" borderId="1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center" vertical="center"/>
    </xf>
    <xf numFmtId="164" fontId="19" fillId="0" borderId="15" xfId="1" applyNumberFormat="1" applyFont="1" applyFill="1" applyBorder="1" applyAlignment="1">
      <alignment vertical="center"/>
    </xf>
    <xf numFmtId="164" fontId="18" fillId="0" borderId="1" xfId="1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horizontal="left" vertical="center"/>
    </xf>
    <xf numFmtId="0" fontId="18" fillId="0" borderId="15" xfId="0" applyFont="1" applyFill="1" applyBorder="1" applyAlignment="1">
      <alignment vertical="center"/>
    </xf>
    <xf numFmtId="164" fontId="18" fillId="0" borderId="0" xfId="1" applyNumberFormat="1" applyFont="1" applyFill="1" applyBorder="1" applyAlignment="1">
      <alignment vertical="center"/>
    </xf>
    <xf numFmtId="0" fontId="18" fillId="0" borderId="1" xfId="0" applyFont="1" applyFill="1" applyBorder="1" applyAlignment="1">
      <alignment horizontal="right" vertical="center"/>
    </xf>
    <xf numFmtId="0" fontId="18" fillId="0" borderId="5" xfId="0" applyFont="1" applyFill="1" applyBorder="1" applyAlignment="1">
      <alignment vertical="center"/>
    </xf>
    <xf numFmtId="0" fontId="18" fillId="0" borderId="6" xfId="0" applyFont="1" applyFill="1" applyBorder="1" applyAlignment="1">
      <alignment vertical="center"/>
    </xf>
    <xf numFmtId="164" fontId="18" fillId="0" borderId="1" xfId="0" applyNumberFormat="1" applyFont="1" applyFill="1" applyBorder="1" applyAlignment="1">
      <alignment horizontal="right" vertical="center"/>
    </xf>
    <xf numFmtId="164" fontId="18" fillId="0" borderId="15" xfId="0" applyNumberFormat="1" applyFont="1" applyFill="1" applyBorder="1" applyAlignment="1">
      <alignment horizontal="right" vertical="center"/>
    </xf>
    <xf numFmtId="164" fontId="18" fillId="0" borderId="1" xfId="0" applyNumberFormat="1" applyFont="1" applyFill="1" applyBorder="1" applyAlignment="1">
      <alignment vertical="center"/>
    </xf>
    <xf numFmtId="164" fontId="18" fillId="0" borderId="15" xfId="0" applyNumberFormat="1" applyFont="1" applyFill="1" applyBorder="1" applyAlignment="1">
      <alignment vertical="center"/>
    </xf>
    <xf numFmtId="164" fontId="18" fillId="0" borderId="15" xfId="1" applyNumberFormat="1" applyFont="1" applyFill="1" applyBorder="1" applyAlignment="1">
      <alignment vertical="center"/>
    </xf>
    <xf numFmtId="0" fontId="18" fillId="0" borderId="1" xfId="0" applyFont="1" applyFill="1" applyBorder="1" applyAlignment="1">
      <alignment horizontal="left" vertical="center"/>
    </xf>
    <xf numFmtId="164" fontId="19" fillId="0" borderId="1" xfId="0" applyNumberFormat="1" applyFont="1" applyFill="1" applyBorder="1" applyAlignment="1">
      <alignment vertical="center"/>
    </xf>
    <xf numFmtId="164" fontId="19" fillId="0" borderId="15" xfId="0" applyNumberFormat="1" applyFont="1" applyFill="1" applyBorder="1" applyAlignment="1">
      <alignment vertical="center"/>
    </xf>
    <xf numFmtId="0" fontId="18" fillId="0" borderId="16" xfId="0" applyFont="1" applyFill="1" applyBorder="1" applyAlignment="1">
      <alignment vertical="center"/>
    </xf>
    <xf numFmtId="0" fontId="18" fillId="0" borderId="13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15" fontId="21" fillId="0" borderId="0" xfId="0" applyNumberFormat="1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23" fillId="0" borderId="10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vertical="center"/>
    </xf>
    <xf numFmtId="0" fontId="25" fillId="0" borderId="12" xfId="0" applyFont="1" applyFill="1" applyBorder="1" applyAlignment="1">
      <alignment horizontal="center" vertical="center"/>
    </xf>
    <xf numFmtId="14" fontId="23" fillId="0" borderId="14" xfId="0" applyNumberFormat="1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vertical="center" wrapText="1"/>
    </xf>
    <xf numFmtId="0" fontId="24" fillId="0" borderId="15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164" fontId="24" fillId="0" borderId="1" xfId="1" applyNumberFormat="1" applyFont="1" applyFill="1" applyBorder="1" applyAlignment="1">
      <alignment vertical="center"/>
    </xf>
    <xf numFmtId="0" fontId="23" fillId="0" borderId="14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164" fontId="24" fillId="0" borderId="15" xfId="1" applyNumberFormat="1" applyFont="1" applyFill="1" applyBorder="1" applyAlignment="1">
      <alignment vertical="center"/>
    </xf>
    <xf numFmtId="0" fontId="23" fillId="0" borderId="16" xfId="0" applyFont="1" applyFill="1" applyBorder="1" applyAlignment="1">
      <alignment vertical="center"/>
    </xf>
    <xf numFmtId="0" fontId="23" fillId="0" borderId="13" xfId="0" applyFont="1" applyFill="1" applyBorder="1" applyAlignment="1">
      <alignment vertical="center"/>
    </xf>
    <xf numFmtId="0" fontId="23" fillId="0" borderId="17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64" fontId="5" fillId="2" borderId="8" xfId="1" applyNumberFormat="1" applyFont="1" applyFill="1" applyBorder="1" applyAlignment="1">
      <alignment horizontal="center"/>
    </xf>
    <xf numFmtId="164" fontId="15" fillId="0" borderId="8" xfId="1" applyNumberFormat="1" applyFont="1" applyBorder="1"/>
    <xf numFmtId="164" fontId="8" fillId="0" borderId="8" xfId="1" applyNumberFormat="1" applyFont="1" applyBorder="1"/>
    <xf numFmtId="164" fontId="27" fillId="0" borderId="0" xfId="1" applyNumberFormat="1" applyFont="1" applyFill="1" applyAlignment="1">
      <alignment vertical="center"/>
    </xf>
    <xf numFmtId="1" fontId="18" fillId="0" borderId="5" xfId="0" applyNumberFormat="1" applyFont="1" applyFill="1" applyBorder="1" applyAlignment="1">
      <alignment vertical="center"/>
    </xf>
    <xf numFmtId="0" fontId="23" fillId="0" borderId="15" xfId="0" applyFont="1" applyFill="1" applyBorder="1" applyAlignment="1">
      <alignment vertical="center"/>
    </xf>
    <xf numFmtId="0" fontId="25" fillId="0" borderId="1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18" fillId="0" borderId="14" xfId="0" applyFont="1" applyFill="1" applyBorder="1" applyAlignment="1">
      <alignment horizontal="center" vertical="center"/>
    </xf>
    <xf numFmtId="14" fontId="18" fillId="0" borderId="14" xfId="0" applyNumberFormat="1" applyFont="1" applyFill="1" applyBorder="1" applyAlignment="1">
      <alignment vertical="center"/>
    </xf>
    <xf numFmtId="0" fontId="24" fillId="0" borderId="25" xfId="0" applyFont="1" applyFill="1" applyBorder="1" applyAlignment="1">
      <alignment horizontal="center" vertical="center"/>
    </xf>
    <xf numFmtId="164" fontId="24" fillId="0" borderId="25" xfId="1" applyNumberFormat="1" applyFont="1" applyFill="1" applyBorder="1" applyAlignment="1">
      <alignment vertical="center"/>
    </xf>
    <xf numFmtId="164" fontId="6" fillId="0" borderId="1" xfId="1" applyNumberFormat="1" applyFont="1" applyFill="1" applyBorder="1"/>
    <xf numFmtId="164" fontId="8" fillId="0" borderId="1" xfId="0" applyNumberFormat="1" applyFont="1" applyBorder="1" applyAlignment="1">
      <alignment horizontal="center" vertical="center"/>
    </xf>
    <xf numFmtId="164" fontId="6" fillId="2" borderId="1" xfId="0" applyNumberFormat="1" applyFont="1" applyFill="1" applyBorder="1" applyAlignment="1">
      <alignment vertical="center"/>
    </xf>
    <xf numFmtId="0" fontId="26" fillId="2" borderId="1" xfId="0" applyFont="1" applyFill="1" applyBorder="1" applyAlignment="1">
      <alignment horizontal="center" vertical="center"/>
    </xf>
    <xf numFmtId="164" fontId="26" fillId="0" borderId="1" xfId="0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64" fontId="2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8" fillId="0" borderId="22" xfId="0" applyFont="1" applyFill="1" applyBorder="1" applyAlignment="1">
      <alignment vertical="center"/>
    </xf>
    <xf numFmtId="0" fontId="23" fillId="0" borderId="22" xfId="0" applyFont="1" applyFill="1" applyBorder="1" applyAlignment="1">
      <alignment vertical="center"/>
    </xf>
    <xf numFmtId="164" fontId="15" fillId="7" borderId="1" xfId="0" applyNumberFormat="1" applyFont="1" applyFill="1" applyBorder="1"/>
    <xf numFmtId="0" fontId="6" fillId="0" borderId="1" xfId="0" applyFont="1" applyFill="1" applyBorder="1" applyAlignment="1">
      <alignment vertical="center" textRotation="90"/>
    </xf>
    <xf numFmtId="0" fontId="6" fillId="2" borderId="9" xfId="0" applyFont="1" applyFill="1" applyBorder="1" applyAlignment="1">
      <alignment vertical="center" textRotation="90"/>
    </xf>
    <xf numFmtId="164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textRotation="90"/>
    </xf>
    <xf numFmtId="1" fontId="9" fillId="0" borderId="5" xfId="0" applyNumberFormat="1" applyFont="1" applyFill="1" applyBorder="1" applyAlignment="1">
      <alignment vertical="center"/>
    </xf>
    <xf numFmtId="164" fontId="10" fillId="0" borderId="1" xfId="1" applyNumberFormat="1" applyFont="1" applyBorder="1"/>
    <xf numFmtId="164" fontId="24" fillId="0" borderId="1" xfId="1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64" fontId="5" fillId="0" borderId="0" xfId="0" applyNumberFormat="1" applyFont="1" applyFill="1"/>
    <xf numFmtId="0" fontId="4" fillId="0" borderId="0" xfId="0" applyFont="1" applyBorder="1" applyAlignment="1">
      <alignment vertical="center"/>
    </xf>
    <xf numFmtId="164" fontId="15" fillId="12" borderId="1" xfId="0" applyNumberFormat="1" applyFont="1" applyFill="1" applyBorder="1"/>
    <xf numFmtId="164" fontId="18" fillId="0" borderId="0" xfId="0" applyNumberFormat="1" applyFont="1" applyFill="1" applyBorder="1" applyAlignment="1">
      <alignment vertical="center"/>
    </xf>
    <xf numFmtId="1" fontId="32" fillId="0" borderId="5" xfId="0" applyNumberFormat="1" applyFont="1" applyFill="1" applyBorder="1" applyAlignment="1">
      <alignment vertical="center"/>
    </xf>
    <xf numFmtId="164" fontId="16" fillId="0" borderId="1" xfId="1" applyNumberFormat="1" applyFont="1" applyFill="1" applyBorder="1" applyAlignment="1">
      <alignment vertical="center"/>
    </xf>
    <xf numFmtId="164" fontId="28" fillId="0" borderId="1" xfId="1" applyNumberFormat="1" applyFont="1" applyFill="1" applyBorder="1" applyAlignment="1">
      <alignment vertical="center"/>
    </xf>
    <xf numFmtId="164" fontId="33" fillId="0" borderId="0" xfId="0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textRotation="90"/>
    </xf>
    <xf numFmtId="164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right"/>
    </xf>
    <xf numFmtId="0" fontId="18" fillId="0" borderId="0" xfId="0" applyFont="1" applyFill="1" applyBorder="1" applyAlignment="1">
      <alignment horizontal="center" vertical="center"/>
    </xf>
    <xf numFmtId="164" fontId="2" fillId="0" borderId="0" xfId="1" applyNumberFormat="1" applyFont="1"/>
    <xf numFmtId="164" fontId="8" fillId="0" borderId="0" xfId="0" applyNumberFormat="1" applyFont="1"/>
    <xf numFmtId="166" fontId="18" fillId="0" borderId="5" xfId="0" applyNumberFormat="1" applyFont="1" applyFill="1" applyBorder="1" applyAlignment="1">
      <alignment vertical="center"/>
    </xf>
    <xf numFmtId="164" fontId="0" fillId="0" borderId="1" xfId="1" applyNumberFormat="1" applyFont="1" applyBorder="1"/>
    <xf numFmtId="14" fontId="18" fillId="0" borderId="0" xfId="0" applyNumberFormat="1" applyFont="1" applyFill="1" applyBorder="1" applyAlignment="1">
      <alignment horizontal="left" vertical="center"/>
    </xf>
    <xf numFmtId="0" fontId="0" fillId="0" borderId="1" xfId="0" applyBorder="1"/>
    <xf numFmtId="164" fontId="15" fillId="0" borderId="8" xfId="0" applyNumberFormat="1" applyFont="1" applyFill="1" applyBorder="1"/>
    <xf numFmtId="0" fontId="9" fillId="0" borderId="0" xfId="0" applyFont="1" applyFill="1" applyBorder="1" applyAlignment="1"/>
    <xf numFmtId="164" fontId="9" fillId="0" borderId="0" xfId="1" applyNumberFormat="1" applyFont="1" applyFill="1" applyBorder="1" applyAlignment="1"/>
    <xf numFmtId="164" fontId="15" fillId="0" borderId="0" xfId="1" applyNumberFormat="1" applyFont="1"/>
    <xf numFmtId="164" fontId="19" fillId="8" borderId="0" xfId="1" applyNumberFormat="1" applyFont="1" applyFill="1" applyBorder="1" applyAlignment="1">
      <alignment vertical="center"/>
    </xf>
    <xf numFmtId="164" fontId="15" fillId="0" borderId="1" xfId="1" applyNumberFormat="1" applyFont="1" applyFill="1" applyBorder="1"/>
    <xf numFmtId="0" fontId="0" fillId="0" borderId="0" xfId="0" applyFill="1"/>
    <xf numFmtId="164" fontId="0" fillId="0" borderId="0" xfId="1" applyNumberFormat="1" applyFont="1" applyFill="1"/>
    <xf numFmtId="0" fontId="8" fillId="0" borderId="1" xfId="0" applyFont="1" applyFill="1" applyBorder="1"/>
    <xf numFmtId="0" fontId="34" fillId="0" borderId="1" xfId="0" applyFont="1" applyBorder="1"/>
    <xf numFmtId="164" fontId="37" fillId="0" borderId="1" xfId="0" applyNumberFormat="1" applyFont="1" applyBorder="1"/>
    <xf numFmtId="0" fontId="34" fillId="0" borderId="1" xfId="0" applyFont="1" applyBorder="1" applyAlignment="1">
      <alignment horizontal="right"/>
    </xf>
    <xf numFmtId="164" fontId="18" fillId="0" borderId="5" xfId="1" applyNumberFormat="1" applyFont="1" applyFill="1" applyBorder="1" applyAlignment="1">
      <alignment vertical="center"/>
    </xf>
    <xf numFmtId="164" fontId="15" fillId="10" borderId="1" xfId="0" applyNumberFormat="1" applyFont="1" applyFill="1" applyBorder="1"/>
    <xf numFmtId="14" fontId="0" fillId="0" borderId="0" xfId="0" applyNumberFormat="1"/>
    <xf numFmtId="0" fontId="38" fillId="0" borderId="0" xfId="0" applyFont="1"/>
    <xf numFmtId="0" fontId="39" fillId="0" borderId="1" xfId="0" applyFont="1" applyFill="1" applyBorder="1"/>
    <xf numFmtId="0" fontId="6" fillId="9" borderId="1" xfId="0" applyFont="1" applyFill="1" applyBorder="1"/>
    <xf numFmtId="0" fontId="34" fillId="0" borderId="22" xfId="0" applyFont="1" applyBorder="1" applyAlignment="1">
      <alignment horizontal="right"/>
    </xf>
    <xf numFmtId="164" fontId="37" fillId="0" borderId="22" xfId="0" applyNumberFormat="1" applyFont="1" applyBorder="1"/>
    <xf numFmtId="0" fontId="23" fillId="19" borderId="1" xfId="0" applyFont="1" applyFill="1" applyBorder="1" applyAlignment="1">
      <alignment vertical="center"/>
    </xf>
    <xf numFmtId="164" fontId="13" fillId="3" borderId="0" xfId="1" applyNumberFormat="1" applyFont="1" applyFill="1" applyBorder="1" applyAlignment="1">
      <alignment horizontal="center" vertical="center" wrapText="1"/>
    </xf>
    <xf numFmtId="164" fontId="15" fillId="0" borderId="0" xfId="0" applyNumberFormat="1" applyFont="1" applyFill="1" applyBorder="1"/>
    <xf numFmtId="0" fontId="29" fillId="7" borderId="0" xfId="0" applyFont="1" applyFill="1" applyBorder="1" applyAlignment="1">
      <alignment horizontal="center"/>
    </xf>
    <xf numFmtId="164" fontId="15" fillId="7" borderId="0" xfId="0" applyNumberFormat="1" applyFont="1" applyFill="1" applyBorder="1"/>
    <xf numFmtId="164" fontId="15" fillId="12" borderId="0" xfId="0" applyNumberFormat="1" applyFont="1" applyFill="1" applyBorder="1"/>
    <xf numFmtId="164" fontId="15" fillId="10" borderId="0" xfId="0" applyNumberFormat="1" applyFont="1" applyFill="1" applyBorder="1"/>
    <xf numFmtId="164" fontId="10" fillId="0" borderId="0" xfId="1" applyNumberFormat="1" applyFont="1" applyBorder="1" applyAlignment="1">
      <alignment vertical="center"/>
    </xf>
    <xf numFmtId="0" fontId="39" fillId="9" borderId="1" xfId="0" applyFont="1" applyFill="1" applyBorder="1"/>
    <xf numFmtId="0" fontId="6" fillId="0" borderId="0" xfId="0" applyFont="1" applyFill="1" applyBorder="1" applyAlignment="1">
      <alignment horizontal="right"/>
    </xf>
    <xf numFmtId="0" fontId="40" fillId="0" borderId="0" xfId="0" applyFont="1" applyAlignment="1">
      <alignment horizontal="right"/>
    </xf>
    <xf numFmtId="164" fontId="41" fillId="0" borderId="0" xfId="1" applyNumberFormat="1" applyFont="1" applyFill="1" applyBorder="1" applyAlignment="1">
      <alignment vertical="center"/>
    </xf>
    <xf numFmtId="164" fontId="4" fillId="22" borderId="27" xfId="1" applyNumberFormat="1" applyFont="1" applyFill="1" applyBorder="1"/>
    <xf numFmtId="164" fontId="4" fillId="22" borderId="27" xfId="1" applyNumberFormat="1" applyFont="1" applyFill="1" applyBorder="1" applyAlignment="1"/>
    <xf numFmtId="164" fontId="4" fillId="22" borderId="27" xfId="1" applyNumberFormat="1" applyFont="1" applyFill="1" applyBorder="1" applyAlignment="1">
      <alignment horizontal="left"/>
    </xf>
    <xf numFmtId="164" fontId="4" fillId="22" borderId="27" xfId="1" applyNumberFormat="1" applyFont="1" applyFill="1" applyBorder="1" applyAlignment="1">
      <alignment horizontal="left" vertical="top" wrapText="1"/>
    </xf>
    <xf numFmtId="164" fontId="8" fillId="22" borderId="27" xfId="1" applyNumberFormat="1" applyFont="1" applyFill="1" applyBorder="1"/>
    <xf numFmtId="164" fontId="4" fillId="14" borderId="27" xfId="1" applyNumberFormat="1" applyFont="1" applyFill="1" applyBorder="1"/>
    <xf numFmtId="164" fontId="4" fillId="14" borderId="27" xfId="1" applyNumberFormat="1" applyFont="1" applyFill="1" applyBorder="1" applyAlignment="1">
      <alignment horizontal="left"/>
    </xf>
    <xf numFmtId="164" fontId="4" fillId="14" borderId="27" xfId="1" applyNumberFormat="1" applyFont="1" applyFill="1" applyBorder="1" applyAlignment="1">
      <alignment horizontal="left" vertical="top" wrapText="1"/>
    </xf>
    <xf numFmtId="164" fontId="4" fillId="14" borderId="28" xfId="1" applyNumberFormat="1" applyFont="1" applyFill="1" applyBorder="1"/>
    <xf numFmtId="164" fontId="4" fillId="22" borderId="28" xfId="1" applyNumberFormat="1" applyFont="1" applyFill="1" applyBorder="1"/>
    <xf numFmtId="164" fontId="4" fillId="22" borderId="28" xfId="1" applyNumberFormat="1" applyFont="1" applyFill="1" applyBorder="1" applyAlignment="1"/>
    <xf numFmtId="164" fontId="2" fillId="0" borderId="0" xfId="0" applyNumberFormat="1" applyFont="1"/>
    <xf numFmtId="0" fontId="29" fillId="7" borderId="1" xfId="0" applyFont="1" applyFill="1" applyBorder="1" applyAlignment="1">
      <alignment horizontal="center"/>
    </xf>
    <xf numFmtId="164" fontId="42" fillId="21" borderId="29" xfId="1" applyNumberFormat="1" applyFont="1" applyFill="1" applyBorder="1"/>
    <xf numFmtId="164" fontId="42" fillId="21" borderId="29" xfId="1" quotePrefix="1" applyNumberFormat="1" applyFont="1" applyFill="1" applyBorder="1" applyAlignment="1"/>
    <xf numFmtId="164" fontId="6" fillId="0" borderId="1" xfId="0" applyNumberFormat="1" applyFont="1" applyFill="1" applyBorder="1" applyAlignment="1">
      <alignment horizontal="right"/>
    </xf>
    <xf numFmtId="164" fontId="10" fillId="0" borderId="1" xfId="0" applyNumberFormat="1" applyFont="1" applyFill="1" applyBorder="1"/>
    <xf numFmtId="164" fontId="10" fillId="13" borderId="1" xfId="0" applyNumberFormat="1" applyFont="1" applyFill="1" applyBorder="1"/>
    <xf numFmtId="164" fontId="10" fillId="12" borderId="1" xfId="0" applyNumberFormat="1" applyFont="1" applyFill="1" applyBorder="1"/>
    <xf numFmtId="164" fontId="46" fillId="7" borderId="1" xfId="0" applyNumberFormat="1" applyFont="1" applyFill="1" applyBorder="1"/>
    <xf numFmtId="0" fontId="18" fillId="10" borderId="5" xfId="0" applyFont="1" applyFill="1" applyBorder="1" applyAlignment="1">
      <alignment vertical="center"/>
    </xf>
    <xf numFmtId="0" fontId="6" fillId="18" borderId="1" xfId="0" applyFont="1" applyFill="1" applyBorder="1"/>
    <xf numFmtId="0" fontId="34" fillId="18" borderId="1" xfId="0" applyFont="1" applyFill="1" applyBorder="1"/>
    <xf numFmtId="0" fontId="6" fillId="24" borderId="1" xfId="0" applyFont="1" applyFill="1" applyBorder="1"/>
    <xf numFmtId="0" fontId="47" fillId="0" borderId="5" xfId="0" applyFont="1" applyFill="1" applyBorder="1" applyAlignment="1">
      <alignment vertical="center"/>
    </xf>
    <xf numFmtId="164" fontId="15" fillId="0" borderId="6" xfId="0" applyNumberFormat="1" applyFont="1" applyFill="1" applyBorder="1"/>
    <xf numFmtId="164" fontId="15" fillId="0" borderId="6" xfId="1" applyNumberFormat="1" applyFont="1" applyFill="1" applyBorder="1"/>
    <xf numFmtId="164" fontId="15" fillId="10" borderId="6" xfId="0" applyNumberFormat="1" applyFont="1" applyFill="1" applyBorder="1"/>
    <xf numFmtId="164" fontId="15" fillId="12" borderId="6" xfId="0" applyNumberFormat="1" applyFont="1" applyFill="1" applyBorder="1"/>
    <xf numFmtId="164" fontId="15" fillId="7" borderId="6" xfId="0" applyNumberFormat="1" applyFont="1" applyFill="1" applyBorder="1"/>
    <xf numFmtId="0" fontId="4" fillId="0" borderId="1" xfId="0" applyFont="1" applyBorder="1"/>
    <xf numFmtId="164" fontId="0" fillId="0" borderId="1" xfId="1" applyNumberFormat="1" applyFont="1" applyBorder="1" applyAlignment="1">
      <alignment horizontal="center"/>
    </xf>
    <xf numFmtId="164" fontId="4" fillId="0" borderId="1" xfId="1" applyNumberFormat="1" applyFont="1" applyBorder="1"/>
    <xf numFmtId="0" fontId="6" fillId="0" borderId="1" xfId="0" applyFont="1" applyFill="1" applyBorder="1" applyAlignment="1">
      <alignment vertical="center"/>
    </xf>
    <xf numFmtId="164" fontId="6" fillId="0" borderId="1" xfId="0" applyNumberFormat="1" applyFont="1" applyFill="1" applyBorder="1" applyAlignment="1">
      <alignment vertical="center"/>
    </xf>
    <xf numFmtId="164" fontId="8" fillId="0" borderId="1" xfId="1" applyNumberFormat="1" applyFont="1" applyBorder="1"/>
    <xf numFmtId="14" fontId="4" fillId="0" borderId="3" xfId="0" applyNumberFormat="1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164" fontId="7" fillId="0" borderId="2" xfId="1" applyNumberFormat="1" applyFont="1" applyBorder="1" applyAlignment="1">
      <alignment horizontal="right"/>
    </xf>
    <xf numFmtId="164" fontId="7" fillId="0" borderId="0" xfId="1" applyNumberFormat="1" applyFont="1" applyBorder="1" applyAlignment="1">
      <alignment horizontal="right"/>
    </xf>
    <xf numFmtId="164" fontId="46" fillId="0" borderId="0" xfId="1" applyNumberFormat="1" applyFont="1" applyBorder="1" applyAlignment="1">
      <alignment vertical="center"/>
    </xf>
    <xf numFmtId="164" fontId="44" fillId="10" borderId="0" xfId="1" applyNumberFormat="1" applyFont="1" applyFill="1" applyBorder="1" applyAlignment="1">
      <alignment vertical="center"/>
    </xf>
    <xf numFmtId="164" fontId="46" fillId="7" borderId="1" xfId="0" applyNumberFormat="1" applyFont="1" applyFill="1" applyBorder="1" applyAlignment="1">
      <alignment vertical="center"/>
    </xf>
    <xf numFmtId="0" fontId="15" fillId="0" borderId="1" xfId="0" applyFont="1" applyFill="1" applyBorder="1"/>
    <xf numFmtId="0" fontId="48" fillId="0" borderId="5" xfId="0" applyFont="1" applyFill="1" applyBorder="1" applyAlignment="1">
      <alignment vertical="center"/>
    </xf>
    <xf numFmtId="0" fontId="6" fillId="0" borderId="8" xfId="0" applyFont="1" applyFill="1" applyBorder="1" applyAlignment="1">
      <alignment horizontal="right"/>
    </xf>
    <xf numFmtId="164" fontId="6" fillId="0" borderId="8" xfId="0" applyNumberFormat="1" applyFont="1" applyFill="1" applyBorder="1" applyAlignment="1">
      <alignment horizontal="right"/>
    </xf>
    <xf numFmtId="164" fontId="46" fillId="7" borderId="8" xfId="0" applyNumberFormat="1" applyFont="1" applyFill="1" applyBorder="1"/>
    <xf numFmtId="164" fontId="49" fillId="0" borderId="28" xfId="1" applyNumberFormat="1" applyFont="1" applyFill="1" applyBorder="1"/>
    <xf numFmtId="164" fontId="49" fillId="0" borderId="28" xfId="1" applyNumberFormat="1" applyFont="1" applyFill="1" applyBorder="1" applyAlignment="1"/>
    <xf numFmtId="164" fontId="49" fillId="0" borderId="27" xfId="1" applyNumberFormat="1" applyFont="1" applyFill="1" applyBorder="1" applyAlignment="1">
      <alignment horizontal="left"/>
    </xf>
    <xf numFmtId="164" fontId="49" fillId="0" borderId="27" xfId="1" applyNumberFormat="1" applyFont="1" applyFill="1" applyBorder="1" applyAlignment="1"/>
    <xf numFmtId="164" fontId="49" fillId="0" borderId="27" xfId="1" applyNumberFormat="1" applyFont="1" applyFill="1" applyBorder="1"/>
    <xf numFmtId="164" fontId="49" fillId="0" borderId="27" xfId="1" applyNumberFormat="1" applyFont="1" applyFill="1" applyBorder="1" applyAlignment="1">
      <alignment horizontal="left" vertical="top" wrapText="1"/>
    </xf>
    <xf numFmtId="164" fontId="52" fillId="0" borderId="1" xfId="1" applyNumberFormat="1" applyFont="1" applyFill="1" applyBorder="1" applyAlignment="1">
      <alignment horizontal="center" vertical="center"/>
    </xf>
    <xf numFmtId="164" fontId="52" fillId="0" borderId="1" xfId="1" quotePrefix="1" applyNumberFormat="1" applyFont="1" applyFill="1" applyBorder="1" applyAlignment="1">
      <alignment horizontal="center" vertical="center"/>
    </xf>
    <xf numFmtId="164" fontId="52" fillId="0" borderId="1" xfId="1" quotePrefix="1" applyNumberFormat="1" applyFont="1" applyFill="1" applyBorder="1" applyAlignment="1">
      <alignment horizontal="center" vertical="center" wrapText="1"/>
    </xf>
    <xf numFmtId="164" fontId="51" fillId="0" borderId="27" xfId="1" applyNumberFormat="1" applyFont="1" applyFill="1" applyBorder="1"/>
    <xf numFmtId="164" fontId="51" fillId="0" borderId="28" xfId="1" applyNumberFormat="1" applyFont="1" applyFill="1" applyBorder="1"/>
    <xf numFmtId="164" fontId="51" fillId="0" borderId="27" xfId="1" applyNumberFormat="1" applyFont="1" applyFill="1" applyBorder="1" applyAlignment="1">
      <alignment horizontal="left"/>
    </xf>
    <xf numFmtId="164" fontId="52" fillId="0" borderId="1" xfId="1" applyNumberFormat="1" applyFont="1" applyFill="1" applyBorder="1" applyAlignment="1">
      <alignment horizontal="center" vertical="center" wrapText="1"/>
    </xf>
    <xf numFmtId="164" fontId="51" fillId="0" borderId="28" xfId="1" applyNumberFormat="1" applyFont="1" applyFill="1" applyBorder="1" applyAlignment="1">
      <alignment vertical="center"/>
    </xf>
    <xf numFmtId="164" fontId="51" fillId="0" borderId="27" xfId="1" applyNumberFormat="1" applyFont="1" applyFill="1" applyBorder="1" applyAlignment="1">
      <alignment vertical="center"/>
    </xf>
    <xf numFmtId="164" fontId="51" fillId="0" borderId="27" xfId="1" applyNumberFormat="1" applyFont="1" applyFill="1" applyBorder="1" applyAlignment="1">
      <alignment horizontal="left" vertical="center" wrapText="1"/>
    </xf>
    <xf numFmtId="0" fontId="53" fillId="0" borderId="1" xfId="0" applyFont="1" applyFill="1" applyBorder="1" applyAlignment="1">
      <alignment vertical="center"/>
    </xf>
    <xf numFmtId="0" fontId="34" fillId="0" borderId="1" xfId="0" applyFont="1" applyFill="1" applyBorder="1"/>
    <xf numFmtId="164" fontId="23" fillId="0" borderId="0" xfId="0" applyNumberFormat="1" applyFont="1" applyFill="1" applyBorder="1" applyAlignment="1">
      <alignment vertical="center"/>
    </xf>
    <xf numFmtId="164" fontId="54" fillId="0" borderId="1" xfId="1" applyNumberFormat="1" applyFont="1" applyFill="1" applyBorder="1" applyAlignment="1">
      <alignment vertical="center"/>
    </xf>
    <xf numFmtId="0" fontId="56" fillId="0" borderId="1" xfId="0" applyFont="1" applyFill="1" applyBorder="1" applyAlignment="1">
      <alignment vertical="center"/>
    </xf>
    <xf numFmtId="164" fontId="28" fillId="2" borderId="1" xfId="1" applyNumberFormat="1" applyFont="1" applyFill="1" applyBorder="1" applyAlignment="1">
      <alignment horizontal="centerContinuous" vertical="center"/>
    </xf>
    <xf numFmtId="164" fontId="10" fillId="0" borderId="0" xfId="0" applyNumberFormat="1" applyFont="1" applyFill="1" applyBorder="1"/>
    <xf numFmtId="0" fontId="10" fillId="0" borderId="0" xfId="0" applyFont="1"/>
    <xf numFmtId="164" fontId="10" fillId="0" borderId="0" xfId="1" applyNumberFormat="1" applyFont="1"/>
    <xf numFmtId="164" fontId="10" fillId="0" borderId="0" xfId="0" applyNumberFormat="1" applyFont="1"/>
    <xf numFmtId="43" fontId="10" fillId="0" borderId="0" xfId="1" applyNumberFormat="1" applyFont="1"/>
    <xf numFmtId="0" fontId="29" fillId="0" borderId="9" xfId="0" applyFont="1" applyFill="1" applyBorder="1" applyAlignment="1">
      <alignment vertical="center" textRotation="90"/>
    </xf>
    <xf numFmtId="164" fontId="29" fillId="0" borderId="9" xfId="0" applyNumberFormat="1" applyFont="1" applyFill="1" applyBorder="1" applyAlignment="1">
      <alignment vertical="center"/>
    </xf>
    <xf numFmtId="0" fontId="29" fillId="0" borderId="7" xfId="0" applyFont="1" applyFill="1" applyBorder="1" applyAlignment="1">
      <alignment vertical="center" textRotation="90"/>
    </xf>
    <xf numFmtId="164" fontId="29" fillId="0" borderId="7" xfId="0" applyNumberFormat="1" applyFont="1" applyFill="1" applyBorder="1" applyAlignment="1">
      <alignment vertical="center"/>
    </xf>
    <xf numFmtId="164" fontId="10" fillId="0" borderId="0" xfId="1" applyNumberFormat="1" applyFont="1" applyFill="1"/>
    <xf numFmtId="0" fontId="10" fillId="0" borderId="0" xfId="0" applyFont="1" applyFill="1"/>
    <xf numFmtId="0" fontId="29" fillId="0" borderId="8" xfId="0" applyFont="1" applyFill="1" applyBorder="1" applyAlignment="1">
      <alignment vertical="center" textRotation="90"/>
    </xf>
    <xf numFmtId="164" fontId="29" fillId="0" borderId="8" xfId="0" applyNumberFormat="1" applyFont="1" applyFill="1" applyBorder="1" applyAlignment="1">
      <alignment vertical="center"/>
    </xf>
    <xf numFmtId="0" fontId="55" fillId="0" borderId="1" xfId="0" applyFont="1" applyFill="1" applyBorder="1" applyAlignment="1">
      <alignment horizontal="center" vertical="center"/>
    </xf>
    <xf numFmtId="164" fontId="55" fillId="0" borderId="1" xfId="0" applyNumberFormat="1" applyFont="1" applyFill="1" applyBorder="1" applyAlignment="1">
      <alignment horizontal="center" vertical="center"/>
    </xf>
    <xf numFmtId="164" fontId="45" fillId="0" borderId="1" xfId="1" applyNumberFormat="1" applyFont="1" applyFill="1" applyBorder="1"/>
    <xf numFmtId="164" fontId="45" fillId="0" borderId="1" xfId="0" applyNumberFormat="1" applyFont="1" applyFill="1" applyBorder="1"/>
    <xf numFmtId="0" fontId="45" fillId="0" borderId="0" xfId="0" applyFont="1"/>
    <xf numFmtId="164" fontId="45" fillId="0" borderId="0" xfId="1" applyNumberFormat="1" applyFont="1"/>
    <xf numFmtId="0" fontId="29" fillId="2" borderId="9" xfId="0" applyFont="1" applyFill="1" applyBorder="1" applyAlignment="1">
      <alignment vertical="center" textRotation="90"/>
    </xf>
    <xf numFmtId="164" fontId="29" fillId="2" borderId="9" xfId="0" applyNumberFormat="1" applyFont="1" applyFill="1" applyBorder="1" applyAlignment="1">
      <alignment vertical="center"/>
    </xf>
    <xf numFmtId="164" fontId="10" fillId="0" borderId="1" xfId="1" applyNumberFormat="1" applyFont="1" applyFill="1" applyBorder="1"/>
    <xf numFmtId="0" fontId="29" fillId="0" borderId="1" xfId="0" applyFont="1" applyFill="1" applyBorder="1" applyAlignment="1">
      <alignment vertical="center" textRotation="90"/>
    </xf>
    <xf numFmtId="164" fontId="29" fillId="0" borderId="1" xfId="0" applyNumberFormat="1" applyFont="1" applyFill="1" applyBorder="1" applyAlignment="1">
      <alignment vertical="center"/>
    </xf>
    <xf numFmtId="0" fontId="29" fillId="0" borderId="9" xfId="0" applyFont="1" applyFill="1" applyBorder="1" applyAlignment="1">
      <alignment horizontal="center" vertical="center" textRotation="90"/>
    </xf>
    <xf numFmtId="164" fontId="29" fillId="0" borderId="9" xfId="0" applyNumberFormat="1" applyFont="1" applyFill="1" applyBorder="1" applyAlignment="1">
      <alignment horizontal="center" vertical="center"/>
    </xf>
    <xf numFmtId="164" fontId="10" fillId="0" borderId="0" xfId="0" applyNumberFormat="1" applyFont="1" applyFill="1"/>
    <xf numFmtId="0" fontId="29" fillId="0" borderId="8" xfId="0" applyFont="1" applyFill="1" applyBorder="1" applyAlignment="1">
      <alignment horizontal="center" vertical="center"/>
    </xf>
    <xf numFmtId="164" fontId="29" fillId="0" borderId="8" xfId="0" applyNumberFormat="1" applyFont="1" applyFill="1" applyBorder="1" applyAlignment="1">
      <alignment horizontal="center" vertical="center"/>
    </xf>
    <xf numFmtId="0" fontId="29" fillId="0" borderId="9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164" fontId="29" fillId="0" borderId="1" xfId="0" applyNumberFormat="1" applyFont="1" applyFill="1" applyBorder="1" applyAlignment="1">
      <alignment horizontal="center" vertical="center"/>
    </xf>
    <xf numFmtId="164" fontId="10" fillId="0" borderId="6" xfId="0" applyNumberFormat="1" applyFont="1" applyFill="1" applyBorder="1"/>
    <xf numFmtId="0" fontId="29" fillId="2" borderId="1" xfId="0" applyFont="1" applyFill="1" applyBorder="1" applyAlignment="1">
      <alignment horizontal="center" vertical="center" textRotation="90"/>
    </xf>
    <xf numFmtId="164" fontId="29" fillId="2" borderId="1" xfId="0" applyNumberFormat="1" applyFont="1" applyFill="1" applyBorder="1" applyAlignment="1">
      <alignment horizontal="center" vertical="center"/>
    </xf>
    <xf numFmtId="0" fontId="29" fillId="2" borderId="7" xfId="0" applyFont="1" applyFill="1" applyBorder="1" applyAlignment="1">
      <alignment horizontal="center" vertical="center" textRotation="90"/>
    </xf>
    <xf numFmtId="164" fontId="29" fillId="2" borderId="7" xfId="0" applyNumberFormat="1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/>
    </xf>
    <xf numFmtId="164" fontId="29" fillId="0" borderId="7" xfId="0" applyNumberFormat="1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vertical="center" textRotation="90"/>
    </xf>
    <xf numFmtId="164" fontId="29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9" fillId="2" borderId="9" xfId="0" applyFont="1" applyFill="1" applyBorder="1" applyAlignment="1">
      <alignment horizontal="center" vertical="center" textRotation="90"/>
    </xf>
    <xf numFmtId="164" fontId="29" fillId="2" borderId="9" xfId="0" applyNumberFormat="1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horizontal="center" vertical="center" textRotation="90"/>
    </xf>
    <xf numFmtId="0" fontId="10" fillId="0" borderId="0" xfId="0" applyFont="1" applyAlignment="1">
      <alignment horizontal="right"/>
    </xf>
    <xf numFmtId="0" fontId="55" fillId="0" borderId="1" xfId="0" applyFont="1" applyFill="1" applyBorder="1" applyAlignment="1">
      <alignment vertical="center" textRotation="90"/>
    </xf>
    <xf numFmtId="164" fontId="55" fillId="0" borderId="1" xfId="0" applyNumberFormat="1" applyFont="1" applyFill="1" applyBorder="1" applyAlignment="1">
      <alignment vertical="center"/>
    </xf>
    <xf numFmtId="0" fontId="55" fillId="2" borderId="9" xfId="0" applyFont="1" applyFill="1" applyBorder="1" applyAlignment="1">
      <alignment vertical="center" textRotation="90"/>
    </xf>
    <xf numFmtId="164" fontId="55" fillId="2" borderId="9" xfId="0" applyNumberFormat="1" applyFont="1" applyFill="1" applyBorder="1" applyAlignment="1">
      <alignment vertical="center"/>
    </xf>
    <xf numFmtId="164" fontId="52" fillId="0" borderId="27" xfId="1" applyNumberFormat="1" applyFont="1" applyFill="1" applyBorder="1" applyAlignment="1">
      <alignment vertical="center"/>
    </xf>
    <xf numFmtId="0" fontId="58" fillId="7" borderId="1" xfId="0" applyFont="1" applyFill="1" applyBorder="1" applyAlignment="1">
      <alignment horizontal="center" vertical="center"/>
    </xf>
    <xf numFmtId="0" fontId="58" fillId="7" borderId="0" xfId="0" applyFont="1" applyFill="1" applyBorder="1" applyAlignment="1">
      <alignment horizontal="center" vertical="center"/>
    </xf>
    <xf numFmtId="0" fontId="59" fillId="0" borderId="0" xfId="0" applyFont="1" applyAlignment="1">
      <alignment vertical="center"/>
    </xf>
    <xf numFmtId="164" fontId="59" fillId="0" borderId="0" xfId="1" applyNumberFormat="1" applyFont="1" applyAlignment="1">
      <alignment vertical="center"/>
    </xf>
    <xf numFmtId="0" fontId="60" fillId="7" borderId="1" xfId="0" applyFont="1" applyFill="1" applyBorder="1" applyAlignment="1">
      <alignment horizontal="center" vertical="center"/>
    </xf>
    <xf numFmtId="0" fontId="60" fillId="7" borderId="0" xfId="0" applyFont="1" applyFill="1" applyBorder="1" applyAlignment="1">
      <alignment horizontal="center" vertical="center"/>
    </xf>
    <xf numFmtId="0" fontId="61" fillId="0" borderId="0" xfId="0" applyFont="1" applyAlignment="1">
      <alignment vertical="center"/>
    </xf>
    <xf numFmtId="164" fontId="61" fillId="0" borderId="0" xfId="1" applyNumberFormat="1" applyFont="1" applyAlignment="1">
      <alignment vertical="center"/>
    </xf>
    <xf numFmtId="164" fontId="59" fillId="0" borderId="0" xfId="0" applyNumberFormat="1" applyFont="1" applyAlignment="1">
      <alignment vertical="center"/>
    </xf>
    <xf numFmtId="0" fontId="62" fillId="7" borderId="1" xfId="0" applyFont="1" applyFill="1" applyBorder="1" applyAlignment="1">
      <alignment horizontal="center" vertical="center"/>
    </xf>
    <xf numFmtId="0" fontId="62" fillId="7" borderId="0" xfId="0" applyFont="1" applyFill="1" applyBorder="1" applyAlignment="1">
      <alignment horizontal="center" vertical="center"/>
    </xf>
    <xf numFmtId="164" fontId="63" fillId="0" borderId="0" xfId="0" applyNumberFormat="1" applyFont="1" applyAlignment="1">
      <alignment vertical="center"/>
    </xf>
    <xf numFmtId="164" fontId="63" fillId="0" borderId="0" xfId="1" applyNumberFormat="1" applyFont="1" applyAlignment="1">
      <alignment vertical="center"/>
    </xf>
    <xf numFmtId="0" fontId="63" fillId="0" borderId="0" xfId="0" applyFont="1" applyAlignment="1">
      <alignment vertical="center"/>
    </xf>
    <xf numFmtId="0" fontId="64" fillId="7" borderId="1" xfId="0" applyFont="1" applyFill="1" applyBorder="1" applyAlignment="1">
      <alignment horizontal="center" vertical="center"/>
    </xf>
    <xf numFmtId="0" fontId="64" fillId="7" borderId="0" xfId="0" applyFont="1" applyFill="1" applyBorder="1" applyAlignment="1">
      <alignment horizontal="center" vertical="center"/>
    </xf>
    <xf numFmtId="164" fontId="65" fillId="0" borderId="0" xfId="0" applyNumberFormat="1" applyFont="1" applyAlignment="1">
      <alignment vertical="center"/>
    </xf>
    <xf numFmtId="164" fontId="65" fillId="0" borderId="0" xfId="1" applyNumberFormat="1" applyFont="1" applyAlignment="1">
      <alignment vertical="center"/>
    </xf>
    <xf numFmtId="0" fontId="65" fillId="0" borderId="0" xfId="0" applyFont="1" applyAlignment="1">
      <alignment vertical="center"/>
    </xf>
    <xf numFmtId="164" fontId="58" fillId="7" borderId="0" xfId="0" applyNumberFormat="1" applyFont="1" applyFill="1" applyBorder="1" applyAlignment="1">
      <alignment horizontal="center" vertical="center"/>
    </xf>
    <xf numFmtId="164" fontId="57" fillId="0" borderId="1" xfId="1" applyNumberFormat="1" applyFont="1" applyBorder="1" applyAlignment="1">
      <alignment horizontal="right" vertical="center"/>
    </xf>
    <xf numFmtId="164" fontId="57" fillId="0" borderId="1" xfId="1" applyNumberFormat="1" applyFont="1" applyBorder="1" applyAlignment="1">
      <alignment horizontal="center" vertical="center"/>
    </xf>
    <xf numFmtId="164" fontId="57" fillId="2" borderId="1" xfId="1" applyNumberFormat="1" applyFont="1" applyFill="1" applyBorder="1" applyAlignment="1">
      <alignment horizontal="center" vertical="center"/>
    </xf>
    <xf numFmtId="164" fontId="45" fillId="0" borderId="1" xfId="1" applyNumberFormat="1" applyFont="1" applyBorder="1" applyAlignment="1">
      <alignment vertical="center"/>
    </xf>
    <xf numFmtId="164" fontId="57" fillId="0" borderId="1" xfId="1" applyNumberFormat="1" applyFont="1" applyBorder="1" applyAlignment="1">
      <alignment vertical="center"/>
    </xf>
    <xf numFmtId="164" fontId="55" fillId="0" borderId="1" xfId="1" applyNumberFormat="1" applyFont="1" applyBorder="1" applyAlignment="1">
      <alignment vertical="center"/>
    </xf>
    <xf numFmtId="0" fontId="29" fillId="0" borderId="1" xfId="0" applyFont="1" applyFill="1" applyBorder="1" applyAlignment="1">
      <alignment vertical="center"/>
    </xf>
    <xf numFmtId="164" fontId="28" fillId="0" borderId="1" xfId="1" applyNumberFormat="1" applyFont="1" applyBorder="1" applyAlignment="1">
      <alignment horizontal="right" vertical="center"/>
    </xf>
    <xf numFmtId="164" fontId="28" fillId="0" borderId="1" xfId="1" applyNumberFormat="1" applyFont="1" applyBorder="1" applyAlignment="1">
      <alignment horizontal="center" vertical="center"/>
    </xf>
    <xf numFmtId="164" fontId="28" fillId="2" borderId="1" xfId="1" applyNumberFormat="1" applyFont="1" applyFill="1" applyBorder="1" applyAlignment="1">
      <alignment horizontal="center" vertical="center"/>
    </xf>
    <xf numFmtId="164" fontId="10" fillId="0" borderId="1" xfId="1" applyNumberFormat="1" applyFont="1" applyBorder="1" applyAlignment="1">
      <alignment vertical="center"/>
    </xf>
    <xf numFmtId="164" fontId="28" fillId="0" borderId="1" xfId="1" applyNumberFormat="1" applyFont="1" applyBorder="1" applyAlignment="1">
      <alignment vertical="center"/>
    </xf>
    <xf numFmtId="164" fontId="29" fillId="0" borderId="1" xfId="1" applyNumberFormat="1" applyFont="1" applyBorder="1" applyAlignment="1">
      <alignment vertical="center"/>
    </xf>
    <xf numFmtId="164" fontId="28" fillId="0" borderId="1" xfId="1" applyNumberFormat="1" applyFont="1" applyFill="1" applyBorder="1" applyAlignment="1">
      <alignment horizontal="center" vertical="center"/>
    </xf>
    <xf numFmtId="164" fontId="10" fillId="9" borderId="1" xfId="0" applyNumberFormat="1" applyFont="1" applyFill="1" applyBorder="1" applyAlignment="1">
      <alignment vertical="center"/>
    </xf>
    <xf numFmtId="164" fontId="10" fillId="0" borderId="1" xfId="0" applyNumberFormat="1" applyFont="1" applyFill="1" applyBorder="1" applyAlignment="1">
      <alignment vertical="center"/>
    </xf>
    <xf numFmtId="164" fontId="10" fillId="0" borderId="1" xfId="1" applyNumberFormat="1" applyFont="1" applyBorder="1" applyAlignment="1">
      <alignment horizontal="center" vertical="center"/>
    </xf>
    <xf numFmtId="164" fontId="10" fillId="13" borderId="1" xfId="0" applyNumberFormat="1" applyFont="1" applyFill="1" applyBorder="1" applyAlignment="1">
      <alignment vertical="center"/>
    </xf>
    <xf numFmtId="164" fontId="28" fillId="0" borderId="8" xfId="1" applyNumberFormat="1" applyFont="1" applyFill="1" applyBorder="1" applyAlignment="1">
      <alignment horizontal="center" vertical="center"/>
    </xf>
    <xf numFmtId="164" fontId="10" fillId="0" borderId="8" xfId="1" applyNumberFormat="1" applyFont="1" applyFill="1" applyBorder="1" applyAlignment="1">
      <alignment vertical="center"/>
    </xf>
    <xf numFmtId="164" fontId="28" fillId="0" borderId="8" xfId="1" applyNumberFormat="1" applyFont="1" applyFill="1" applyBorder="1" applyAlignment="1">
      <alignment vertical="center"/>
    </xf>
    <xf numFmtId="164" fontId="29" fillId="0" borderId="8" xfId="1" applyNumberFormat="1" applyFont="1" applyFill="1" applyBorder="1" applyAlignment="1">
      <alignment vertical="center"/>
    </xf>
    <xf numFmtId="164" fontId="10" fillId="9" borderId="8" xfId="0" applyNumberFormat="1" applyFont="1" applyFill="1" applyBorder="1" applyAlignment="1">
      <alignment vertical="center"/>
    </xf>
    <xf numFmtId="164" fontId="28" fillId="2" borderId="8" xfId="1" applyNumberFormat="1" applyFont="1" applyFill="1" applyBorder="1" applyAlignment="1">
      <alignment horizontal="center" vertical="center"/>
    </xf>
    <xf numFmtId="164" fontId="10" fillId="0" borderId="8" xfId="1" applyNumberFormat="1" applyFont="1" applyBorder="1" applyAlignment="1">
      <alignment vertical="center"/>
    </xf>
    <xf numFmtId="164" fontId="29" fillId="0" borderId="8" xfId="1" applyNumberFormat="1" applyFont="1" applyBorder="1" applyAlignment="1">
      <alignment vertical="center"/>
    </xf>
    <xf numFmtId="164" fontId="10" fillId="13" borderId="8" xfId="0" applyNumberFormat="1" applyFont="1" applyFill="1" applyBorder="1" applyAlignment="1">
      <alignment vertical="center"/>
    </xf>
    <xf numFmtId="0" fontId="29" fillId="2" borderId="1" xfId="0" applyFont="1" applyFill="1" applyBorder="1" applyAlignment="1">
      <alignment vertical="center"/>
    </xf>
    <xf numFmtId="164" fontId="29" fillId="0" borderId="1" xfId="1" applyNumberFormat="1" applyFont="1" applyFill="1" applyBorder="1" applyAlignment="1">
      <alignment vertical="center"/>
    </xf>
    <xf numFmtId="164" fontId="57" fillId="0" borderId="1" xfId="1" applyNumberFormat="1" applyFont="1" applyFill="1" applyBorder="1" applyAlignment="1">
      <alignment vertical="center"/>
    </xf>
    <xf numFmtId="164" fontId="57" fillId="0" borderId="1" xfId="1" applyNumberFormat="1" applyFont="1" applyFill="1" applyBorder="1" applyAlignment="1">
      <alignment horizontal="center" vertical="center"/>
    </xf>
    <xf numFmtId="164" fontId="45" fillId="13" borderId="1" xfId="0" applyNumberFormat="1" applyFont="1" applyFill="1" applyBorder="1" applyAlignment="1">
      <alignment vertical="center"/>
    </xf>
    <xf numFmtId="164" fontId="28" fillId="2" borderId="1" xfId="1" applyNumberFormat="1" applyFont="1" applyFill="1" applyBorder="1" applyAlignment="1">
      <alignment vertical="center"/>
    </xf>
    <xf numFmtId="164" fontId="10" fillId="0" borderId="1" xfId="1" applyNumberFormat="1" applyFont="1" applyFill="1" applyBorder="1" applyAlignment="1">
      <alignment vertical="center"/>
    </xf>
    <xf numFmtId="164" fontId="7" fillId="0" borderId="8" xfId="1" applyNumberFormat="1" applyFont="1" applyBorder="1" applyAlignment="1">
      <alignment vertical="center"/>
    </xf>
    <xf numFmtId="164" fontId="28" fillId="0" borderId="1" xfId="1" applyNumberFormat="1" applyFont="1" applyFill="1" applyBorder="1" applyAlignment="1">
      <alignment horizontal="right" vertical="center"/>
    </xf>
    <xf numFmtId="165" fontId="28" fillId="0" borderId="1" xfId="1" applyNumberFormat="1" applyFont="1" applyFill="1" applyBorder="1" applyAlignment="1">
      <alignment vertical="center"/>
    </xf>
    <xf numFmtId="164" fontId="44" fillId="8" borderId="1" xfId="0" applyNumberFormat="1" applyFont="1" applyFill="1" applyBorder="1" applyAlignment="1">
      <alignment vertical="center"/>
    </xf>
    <xf numFmtId="164" fontId="44" fillId="8" borderId="0" xfId="0" applyNumberFormat="1" applyFont="1" applyFill="1" applyBorder="1"/>
    <xf numFmtId="0" fontId="44" fillId="0" borderId="0" xfId="0" applyFont="1"/>
    <xf numFmtId="164" fontId="44" fillId="0" borderId="0" xfId="1" applyNumberFormat="1" applyFont="1"/>
    <xf numFmtId="164" fontId="43" fillId="7" borderId="1" xfId="0" applyNumberFormat="1" applyFont="1" applyFill="1" applyBorder="1" applyAlignment="1">
      <alignment vertical="center"/>
    </xf>
    <xf numFmtId="164" fontId="66" fillId="0" borderId="1" xfId="0" applyNumberFormat="1" applyFont="1" applyFill="1" applyBorder="1" applyAlignment="1">
      <alignment horizontal="right" vertical="center"/>
    </xf>
    <xf numFmtId="0" fontId="28" fillId="0" borderId="1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7" fillId="4" borderId="0" xfId="0" applyFont="1" applyFill="1" applyBorder="1" applyAlignment="1">
      <alignment vertical="center"/>
    </xf>
    <xf numFmtId="0" fontId="65" fillId="0" borderId="0" xfId="0" applyFont="1"/>
    <xf numFmtId="164" fontId="65" fillId="0" borderId="0" xfId="1" applyNumberFormat="1" applyFont="1"/>
    <xf numFmtId="0" fontId="67" fillId="19" borderId="4" xfId="0" applyFont="1" applyFill="1" applyBorder="1" applyAlignment="1">
      <alignment vertical="center"/>
    </xf>
    <xf numFmtId="0" fontId="67" fillId="19" borderId="23" xfId="0" applyFont="1" applyFill="1" applyBorder="1" applyAlignment="1">
      <alignment vertical="center"/>
    </xf>
    <xf numFmtId="164" fontId="61" fillId="0" borderId="0" xfId="0" applyNumberFormat="1" applyFont="1" applyAlignment="1">
      <alignment vertical="center"/>
    </xf>
    <xf numFmtId="0" fontId="29" fillId="14" borderId="1" xfId="0" applyFont="1" applyFill="1" applyBorder="1" applyAlignment="1">
      <alignment vertical="center"/>
    </xf>
    <xf numFmtId="0" fontId="55" fillId="14" borderId="1" xfId="0" applyFont="1" applyFill="1" applyBorder="1" applyAlignment="1">
      <alignment vertical="center"/>
    </xf>
    <xf numFmtId="0" fontId="7" fillId="14" borderId="1" xfId="0" applyFont="1" applyFill="1" applyBorder="1" applyAlignment="1">
      <alignment vertical="center"/>
    </xf>
    <xf numFmtId="0" fontId="10" fillId="14" borderId="1" xfId="0" applyFont="1" applyFill="1" applyBorder="1" applyAlignment="1">
      <alignment vertical="center"/>
    </xf>
    <xf numFmtId="0" fontId="28" fillId="14" borderId="1" xfId="0" applyFont="1" applyFill="1" applyBorder="1" applyAlignment="1">
      <alignment vertical="center"/>
    </xf>
    <xf numFmtId="164" fontId="51" fillId="0" borderId="27" xfId="1" applyNumberFormat="1" applyFont="1" applyFill="1" applyBorder="1" applyAlignment="1">
      <alignment wrapText="1"/>
    </xf>
    <xf numFmtId="0" fontId="18" fillId="0" borderId="30" xfId="0" applyFont="1" applyFill="1" applyBorder="1" applyAlignment="1">
      <alignment vertical="center"/>
    </xf>
    <xf numFmtId="14" fontId="18" fillId="0" borderId="31" xfId="0" applyNumberFormat="1" applyFont="1" applyFill="1" applyBorder="1" applyAlignment="1">
      <alignment vertical="center"/>
    </xf>
    <xf numFmtId="0" fontId="21" fillId="0" borderId="31" xfId="0" applyFont="1" applyFill="1" applyBorder="1" applyAlignment="1">
      <alignment vertical="center"/>
    </xf>
    <xf numFmtId="164" fontId="19" fillId="0" borderId="31" xfId="1" applyNumberFormat="1" applyFont="1" applyFill="1" applyBorder="1" applyAlignment="1">
      <alignment vertical="center"/>
    </xf>
    <xf numFmtId="0" fontId="18" fillId="0" borderId="31" xfId="0" applyFont="1" applyFill="1" applyBorder="1" applyAlignment="1">
      <alignment vertical="center"/>
    </xf>
    <xf numFmtId="0" fontId="19" fillId="0" borderId="31" xfId="0" applyFont="1" applyFill="1" applyBorder="1" applyAlignment="1">
      <alignment horizontal="center" vertical="center"/>
    </xf>
    <xf numFmtId="164" fontId="18" fillId="0" borderId="31" xfId="0" applyNumberFormat="1" applyFont="1" applyFill="1" applyBorder="1" applyAlignment="1">
      <alignment horizontal="right" vertical="center"/>
    </xf>
    <xf numFmtId="164" fontId="18" fillId="0" borderId="31" xfId="0" applyNumberFormat="1" applyFont="1" applyFill="1" applyBorder="1" applyAlignment="1">
      <alignment vertical="center"/>
    </xf>
    <xf numFmtId="164" fontId="18" fillId="0" borderId="31" xfId="1" applyNumberFormat="1" applyFont="1" applyFill="1" applyBorder="1" applyAlignment="1">
      <alignment vertical="center"/>
    </xf>
    <xf numFmtId="164" fontId="19" fillId="0" borderId="31" xfId="0" applyNumberFormat="1" applyFont="1" applyFill="1" applyBorder="1" applyAlignment="1">
      <alignment vertical="center"/>
    </xf>
    <xf numFmtId="0" fontId="18" fillId="0" borderId="21" xfId="0" applyFont="1" applyFill="1" applyBorder="1" applyAlignment="1">
      <alignment vertical="center"/>
    </xf>
    <xf numFmtId="0" fontId="18" fillId="0" borderId="23" xfId="0" applyFont="1" applyFill="1" applyBorder="1" applyAlignment="1">
      <alignment vertical="center"/>
    </xf>
    <xf numFmtId="164" fontId="0" fillId="0" borderId="0" xfId="0" applyNumberFormat="1" applyFill="1"/>
    <xf numFmtId="164" fontId="45" fillId="0" borderId="1" xfId="0" applyNumberFormat="1" applyFont="1" applyFill="1" applyBorder="1" applyAlignment="1">
      <alignment vertical="center"/>
    </xf>
    <xf numFmtId="164" fontId="10" fillId="18" borderId="1" xfId="0" applyNumberFormat="1" applyFont="1" applyFill="1" applyBorder="1" applyAlignment="1">
      <alignment vertical="center"/>
    </xf>
    <xf numFmtId="164" fontId="10" fillId="18" borderId="8" xfId="0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47" fillId="10" borderId="5" xfId="0" applyFont="1" applyFill="1" applyBorder="1" applyAlignment="1">
      <alignment vertical="center"/>
    </xf>
    <xf numFmtId="0" fontId="57" fillId="14" borderId="1" xfId="0" applyFont="1" applyFill="1" applyBorder="1" applyAlignment="1">
      <alignment vertical="center"/>
    </xf>
    <xf numFmtId="0" fontId="66" fillId="0" borderId="26" xfId="0" applyFont="1" applyFill="1" applyBorder="1" applyAlignment="1">
      <alignment vertical="center"/>
    </xf>
    <xf numFmtId="0" fontId="66" fillId="0" borderId="6" xfId="0" applyFont="1" applyFill="1" applyBorder="1" applyAlignment="1">
      <alignment vertical="center"/>
    </xf>
    <xf numFmtId="164" fontId="44" fillId="8" borderId="7" xfId="0" applyNumberFormat="1" applyFont="1" applyFill="1" applyBorder="1"/>
    <xf numFmtId="0" fontId="60" fillId="7" borderId="8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right" vertical="center"/>
    </xf>
    <xf numFmtId="164" fontId="44" fillId="0" borderId="0" xfId="0" applyNumberFormat="1" applyFont="1" applyFill="1" applyBorder="1" applyAlignment="1">
      <alignment vertical="center"/>
    </xf>
    <xf numFmtId="164" fontId="44" fillId="0" borderId="0" xfId="0" applyNumberFormat="1" applyFont="1" applyFill="1" applyBorder="1"/>
    <xf numFmtId="0" fontId="44" fillId="0" borderId="0" xfId="0" applyFont="1" applyFill="1" applyBorder="1"/>
    <xf numFmtId="164" fontId="44" fillId="0" borderId="0" xfId="1" applyNumberFormat="1" applyFont="1" applyFill="1" applyBorder="1"/>
    <xf numFmtId="0" fontId="41" fillId="0" borderId="1" xfId="0" applyFont="1" applyFill="1" applyBorder="1" applyAlignment="1">
      <alignment vertical="center"/>
    </xf>
    <xf numFmtId="164" fontId="41" fillId="0" borderId="1" xfId="0" applyNumberFormat="1" applyFont="1" applyFill="1" applyBorder="1" applyAlignment="1">
      <alignment vertical="center"/>
    </xf>
    <xf numFmtId="164" fontId="27" fillId="0" borderId="1" xfId="0" applyNumberFormat="1" applyFont="1" applyFill="1" applyBorder="1" applyAlignment="1">
      <alignment vertical="center"/>
    </xf>
    <xf numFmtId="164" fontId="29" fillId="0" borderId="1" xfId="0" applyNumberFormat="1" applyFont="1" applyFill="1" applyBorder="1" applyAlignment="1">
      <alignment horizontal="right" vertical="center"/>
    </xf>
    <xf numFmtId="164" fontId="7" fillId="7" borderId="1" xfId="0" applyNumberFormat="1" applyFont="1" applyFill="1" applyBorder="1" applyAlignment="1">
      <alignment vertical="center"/>
    </xf>
    <xf numFmtId="164" fontId="8" fillId="7" borderId="1" xfId="0" applyNumberFormat="1" applyFont="1" applyFill="1" applyBorder="1" applyAlignment="1">
      <alignment vertical="center"/>
    </xf>
    <xf numFmtId="0" fontId="47" fillId="13" borderId="5" xfId="0" applyFont="1" applyFill="1" applyBorder="1" applyAlignment="1">
      <alignment vertical="center"/>
    </xf>
    <xf numFmtId="43" fontId="18" fillId="0" borderId="1" xfId="0" applyNumberFormat="1" applyFont="1" applyFill="1" applyBorder="1" applyAlignment="1">
      <alignment horizontal="right" vertical="center"/>
    </xf>
    <xf numFmtId="0" fontId="41" fillId="0" borderId="5" xfId="0" applyFont="1" applyFill="1" applyBorder="1" applyAlignment="1">
      <alignment horizontal="center" vertical="center"/>
    </xf>
    <xf numFmtId="0" fontId="41" fillId="0" borderId="6" xfId="0" applyFont="1" applyFill="1" applyBorder="1" applyAlignment="1">
      <alignment horizontal="center" vertical="center"/>
    </xf>
    <xf numFmtId="164" fontId="43" fillId="23" borderId="3" xfId="1" applyNumberFormat="1" applyFont="1" applyFill="1" applyBorder="1" applyAlignment="1">
      <alignment horizontal="center"/>
    </xf>
    <xf numFmtId="164" fontId="43" fillId="23" borderId="2" xfId="1" applyNumberFormat="1" applyFont="1" applyFill="1" applyBorder="1" applyAlignment="1">
      <alignment horizontal="center"/>
    </xf>
    <xf numFmtId="0" fontId="67" fillId="19" borderId="2" xfId="0" applyFont="1" applyFill="1" applyBorder="1" applyAlignment="1">
      <alignment horizontal="center" vertical="center"/>
    </xf>
    <xf numFmtId="0" fontId="67" fillId="19" borderId="22" xfId="0" applyFont="1" applyFill="1" applyBorder="1" applyAlignment="1">
      <alignment horizontal="center" vertical="center"/>
    </xf>
    <xf numFmtId="0" fontId="67" fillId="19" borderId="3" xfId="0" applyFont="1" applyFill="1" applyBorder="1" applyAlignment="1">
      <alignment horizontal="right" vertical="center"/>
    </xf>
    <xf numFmtId="0" fontId="67" fillId="19" borderId="2" xfId="0" applyFont="1" applyFill="1" applyBorder="1" applyAlignment="1">
      <alignment horizontal="right" vertical="center"/>
    </xf>
    <xf numFmtId="0" fontId="67" fillId="19" borderId="21" xfId="0" applyFont="1" applyFill="1" applyBorder="1" applyAlignment="1">
      <alignment horizontal="right" vertical="center"/>
    </xf>
    <xf numFmtId="0" fontId="67" fillId="19" borderId="22" xfId="0" applyFont="1" applyFill="1" applyBorder="1" applyAlignment="1">
      <alignment horizontal="right" vertical="center"/>
    </xf>
    <xf numFmtId="0" fontId="58" fillId="7" borderId="5" xfId="0" applyFont="1" applyFill="1" applyBorder="1" applyAlignment="1">
      <alignment horizontal="center" vertical="center"/>
    </xf>
    <xf numFmtId="0" fontId="58" fillId="7" borderId="26" xfId="0" applyFont="1" applyFill="1" applyBorder="1" applyAlignment="1">
      <alignment horizontal="center" vertical="center"/>
    </xf>
    <xf numFmtId="0" fontId="58" fillId="7" borderId="6" xfId="0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 textRotation="90"/>
    </xf>
    <xf numFmtId="0" fontId="29" fillId="0" borderId="9" xfId="0" applyFont="1" applyFill="1" applyBorder="1" applyAlignment="1">
      <alignment horizontal="center" vertical="center" textRotation="90"/>
    </xf>
    <xf numFmtId="0" fontId="29" fillId="0" borderId="8" xfId="0" applyFont="1" applyFill="1" applyBorder="1" applyAlignment="1">
      <alignment horizontal="center" vertical="center" textRotation="90"/>
    </xf>
    <xf numFmtId="164" fontId="29" fillId="0" borderId="7" xfId="1" applyNumberFormat="1" applyFont="1" applyFill="1" applyBorder="1" applyAlignment="1">
      <alignment horizontal="center" vertical="center"/>
    </xf>
    <xf numFmtId="164" fontId="29" fillId="0" borderId="9" xfId="1" applyNumberFormat="1" applyFont="1" applyFill="1" applyBorder="1" applyAlignment="1">
      <alignment horizontal="center" vertical="center"/>
    </xf>
    <xf numFmtId="164" fontId="29" fillId="0" borderId="8" xfId="1" applyNumberFormat="1" applyFont="1" applyFill="1" applyBorder="1" applyAlignment="1">
      <alignment horizontal="center" vertical="center"/>
    </xf>
    <xf numFmtId="0" fontId="60" fillId="7" borderId="5" xfId="0" applyFont="1" applyFill="1" applyBorder="1" applyAlignment="1">
      <alignment horizontal="center" vertical="center"/>
    </xf>
    <xf numFmtId="0" fontId="60" fillId="7" borderId="26" xfId="0" applyFont="1" applyFill="1" applyBorder="1" applyAlignment="1">
      <alignment horizontal="center" vertical="center"/>
    </xf>
    <xf numFmtId="0" fontId="60" fillId="7" borderId="6" xfId="0" applyFont="1" applyFill="1" applyBorder="1" applyAlignment="1">
      <alignment horizontal="center" vertical="center"/>
    </xf>
    <xf numFmtId="0" fontId="62" fillId="7" borderId="5" xfId="0" applyFont="1" applyFill="1" applyBorder="1" applyAlignment="1">
      <alignment horizontal="center" vertical="center"/>
    </xf>
    <xf numFmtId="0" fontId="62" fillId="7" borderId="26" xfId="0" applyFont="1" applyFill="1" applyBorder="1" applyAlignment="1">
      <alignment horizontal="center" vertical="center"/>
    </xf>
    <xf numFmtId="0" fontId="62" fillId="7" borderId="6" xfId="0" applyFont="1" applyFill="1" applyBorder="1" applyAlignment="1">
      <alignment horizontal="center" vertical="center"/>
    </xf>
    <xf numFmtId="0" fontId="64" fillId="7" borderId="5" xfId="0" applyFont="1" applyFill="1" applyBorder="1" applyAlignment="1">
      <alignment horizontal="center" vertical="center"/>
    </xf>
    <xf numFmtId="0" fontId="64" fillId="7" borderId="26" xfId="0" applyFont="1" applyFill="1" applyBorder="1" applyAlignment="1">
      <alignment horizontal="center" vertical="center"/>
    </xf>
    <xf numFmtId="0" fontId="64" fillId="7" borderId="6" xfId="0" applyFont="1" applyFill="1" applyBorder="1" applyAlignment="1">
      <alignment horizontal="center" vertical="center"/>
    </xf>
    <xf numFmtId="0" fontId="66" fillId="0" borderId="5" xfId="0" applyFont="1" applyFill="1" applyBorder="1" applyAlignment="1">
      <alignment horizontal="center" vertical="center"/>
    </xf>
    <xf numFmtId="0" fontId="66" fillId="0" borderId="26" xfId="0" applyFont="1" applyFill="1" applyBorder="1" applyAlignment="1">
      <alignment horizontal="center" vertical="center"/>
    </xf>
    <xf numFmtId="0" fontId="27" fillId="0" borderId="5" xfId="0" applyFont="1" applyFill="1" applyBorder="1" applyAlignment="1">
      <alignment horizontal="right" vertical="center"/>
    </xf>
    <xf numFmtId="0" fontId="27" fillId="0" borderId="26" xfId="0" applyFont="1" applyFill="1" applyBorder="1" applyAlignment="1">
      <alignment horizontal="right" vertical="center"/>
    </xf>
    <xf numFmtId="0" fontId="27" fillId="0" borderId="6" xfId="0" applyFont="1" applyFill="1" applyBorder="1" applyAlignment="1">
      <alignment horizontal="right" vertical="center"/>
    </xf>
    <xf numFmtId="0" fontId="24" fillId="0" borderId="20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left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17" fillId="9" borderId="10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12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17" fillId="10" borderId="11" xfId="0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/>
    </xf>
    <xf numFmtId="0" fontId="17" fillId="20" borderId="10" xfId="0" applyFont="1" applyFill="1" applyBorder="1" applyAlignment="1">
      <alignment horizontal="center" vertical="center"/>
    </xf>
    <xf numFmtId="0" fontId="17" fillId="20" borderId="11" xfId="0" applyFont="1" applyFill="1" applyBorder="1" applyAlignment="1">
      <alignment horizontal="center" vertical="center"/>
    </xf>
    <xf numFmtId="0" fontId="17" fillId="20" borderId="12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7" fillId="11" borderId="10" xfId="0" applyFont="1" applyFill="1" applyBorder="1" applyAlignment="1">
      <alignment horizontal="center" vertical="center"/>
    </xf>
    <xf numFmtId="0" fontId="17" fillId="11" borderId="11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164" fontId="9" fillId="0" borderId="0" xfId="1" applyNumberFormat="1" applyFont="1" applyFill="1" applyBorder="1" applyAlignment="1">
      <alignment horizontal="right" vertical="top"/>
    </xf>
    <xf numFmtId="0" fontId="17" fillId="8" borderId="10" xfId="0" applyFont="1" applyFill="1" applyBorder="1" applyAlignment="1">
      <alignment horizontal="center" vertical="center"/>
    </xf>
    <xf numFmtId="0" fontId="17" fillId="8" borderId="11" xfId="0" applyFont="1" applyFill="1" applyBorder="1" applyAlignment="1">
      <alignment horizontal="center" vertical="center"/>
    </xf>
    <xf numFmtId="0" fontId="17" fillId="8" borderId="12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17" fillId="14" borderId="10" xfId="0" applyFont="1" applyFill="1" applyBorder="1" applyAlignment="1">
      <alignment horizontal="center" vertical="center"/>
    </xf>
    <xf numFmtId="0" fontId="17" fillId="14" borderId="11" xfId="0" applyFont="1" applyFill="1" applyBorder="1" applyAlignment="1">
      <alignment horizontal="center" vertical="center"/>
    </xf>
    <xf numFmtId="0" fontId="17" fillId="14" borderId="12" xfId="0" applyFont="1" applyFill="1" applyBorder="1" applyAlignment="1">
      <alignment horizontal="center" vertical="center"/>
    </xf>
    <xf numFmtId="0" fontId="17" fillId="10" borderId="3" xfId="0" applyFont="1" applyFill="1" applyBorder="1" applyAlignment="1">
      <alignment horizontal="center" vertical="center"/>
    </xf>
    <xf numFmtId="0" fontId="17" fillId="10" borderId="2" xfId="0" applyFont="1" applyFill="1" applyBorder="1" applyAlignment="1">
      <alignment horizontal="center" vertical="center"/>
    </xf>
    <xf numFmtId="0" fontId="17" fillId="10" borderId="4" xfId="0" applyFont="1" applyFill="1" applyBorder="1" applyAlignment="1">
      <alignment horizontal="center" vertical="center"/>
    </xf>
    <xf numFmtId="0" fontId="17" fillId="17" borderId="10" xfId="0" applyFont="1" applyFill="1" applyBorder="1" applyAlignment="1">
      <alignment horizontal="center" vertical="center"/>
    </xf>
    <xf numFmtId="0" fontId="17" fillId="17" borderId="11" xfId="0" applyFont="1" applyFill="1" applyBorder="1" applyAlignment="1">
      <alignment horizontal="center" vertical="center"/>
    </xf>
    <xf numFmtId="0" fontId="17" fillId="17" borderId="12" xfId="0" applyFont="1" applyFill="1" applyBorder="1" applyAlignment="1">
      <alignment horizontal="center" vertical="center"/>
    </xf>
    <xf numFmtId="0" fontId="17" fillId="16" borderId="10" xfId="0" applyFont="1" applyFill="1" applyBorder="1" applyAlignment="1">
      <alignment horizontal="center" vertical="center"/>
    </xf>
    <xf numFmtId="0" fontId="17" fillId="16" borderId="11" xfId="0" applyFont="1" applyFill="1" applyBorder="1" applyAlignment="1">
      <alignment horizontal="center" vertical="center"/>
    </xf>
    <xf numFmtId="0" fontId="17" fillId="16" borderId="12" xfId="0" applyFont="1" applyFill="1" applyBorder="1" applyAlignment="1">
      <alignment horizontal="center" vertical="center"/>
    </xf>
    <xf numFmtId="0" fontId="17" fillId="18" borderId="14" xfId="0" applyFont="1" applyFill="1" applyBorder="1" applyAlignment="1">
      <alignment horizontal="center" vertical="center"/>
    </xf>
    <xf numFmtId="0" fontId="17" fillId="18" borderId="0" xfId="0" applyFont="1" applyFill="1" applyBorder="1" applyAlignment="1">
      <alignment horizontal="center" vertical="center"/>
    </xf>
    <xf numFmtId="0" fontId="17" fillId="18" borderId="15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12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0" fontId="24" fillId="0" borderId="22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17" fillId="10" borderId="14" xfId="0" applyFont="1" applyFill="1" applyBorder="1" applyAlignment="1">
      <alignment horizontal="center" vertical="center"/>
    </xf>
    <xf numFmtId="0" fontId="17" fillId="10" borderId="0" xfId="0" applyFont="1" applyFill="1" applyBorder="1" applyAlignment="1">
      <alignment horizontal="center" vertical="center"/>
    </xf>
    <xf numFmtId="0" fontId="17" fillId="10" borderId="15" xfId="0" applyFont="1" applyFill="1" applyBorder="1" applyAlignment="1">
      <alignment horizontal="center" vertical="center"/>
    </xf>
    <xf numFmtId="0" fontId="17" fillId="9" borderId="14" xfId="0" applyFont="1" applyFill="1" applyBorder="1" applyAlignment="1">
      <alignment horizontal="center" vertical="center"/>
    </xf>
    <xf numFmtId="0" fontId="17" fillId="9" borderId="0" xfId="0" applyFont="1" applyFill="1" applyBorder="1" applyAlignment="1">
      <alignment horizontal="center" vertical="center"/>
    </xf>
    <xf numFmtId="0" fontId="17" fillId="9" borderId="15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right" vertical="center"/>
    </xf>
    <xf numFmtId="0" fontId="24" fillId="0" borderId="24" xfId="0" applyFont="1" applyFill="1" applyBorder="1" applyAlignment="1">
      <alignment horizontal="center" vertical="center"/>
    </xf>
    <xf numFmtId="0" fontId="17" fillId="8" borderId="14" xfId="0" applyFont="1" applyFill="1" applyBorder="1" applyAlignment="1">
      <alignment horizontal="center" vertical="center"/>
    </xf>
    <xf numFmtId="0" fontId="17" fillId="8" borderId="0" xfId="0" applyFont="1" applyFill="1" applyBorder="1" applyAlignment="1">
      <alignment horizontal="center" vertical="center"/>
    </xf>
    <xf numFmtId="0" fontId="17" fillId="8" borderId="15" xfId="0" applyFont="1" applyFill="1" applyBorder="1" applyAlignment="1">
      <alignment horizontal="center" vertical="center"/>
    </xf>
    <xf numFmtId="0" fontId="17" fillId="15" borderId="10" xfId="0" applyFont="1" applyFill="1" applyBorder="1" applyAlignment="1">
      <alignment horizontal="center" vertical="center"/>
    </xf>
    <xf numFmtId="0" fontId="17" fillId="15" borderId="11" xfId="0" applyFont="1" applyFill="1" applyBorder="1" applyAlignment="1">
      <alignment horizontal="center" vertical="center"/>
    </xf>
    <xf numFmtId="0" fontId="17" fillId="15" borderId="12" xfId="0" applyFont="1" applyFill="1" applyBorder="1" applyAlignment="1">
      <alignment horizontal="center" vertical="center"/>
    </xf>
    <xf numFmtId="0" fontId="17" fillId="13" borderId="10" xfId="0" applyFont="1" applyFill="1" applyBorder="1" applyAlignment="1">
      <alignment horizontal="center" vertical="center"/>
    </xf>
    <xf numFmtId="0" fontId="17" fillId="13" borderId="11" xfId="0" applyFont="1" applyFill="1" applyBorder="1" applyAlignment="1">
      <alignment horizontal="center" vertical="center"/>
    </xf>
    <xf numFmtId="0" fontId="17" fillId="13" borderId="12" xfId="0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17" fontId="35" fillId="0" borderId="22" xfId="0" applyNumberFormat="1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4" fillId="0" borderId="1" xfId="0" applyFont="1" applyBorder="1" applyAlignment="1">
      <alignment horizontal="right"/>
    </xf>
    <xf numFmtId="17" fontId="35" fillId="0" borderId="1" xfId="0" applyNumberFormat="1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50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285751</xdr:colOff>
      <xdr:row>2</xdr:row>
      <xdr:rowOff>1248833</xdr:rowOff>
    </xdr:from>
    <xdr:to>
      <xdr:col>23</xdr:col>
      <xdr:colOff>190500</xdr:colOff>
      <xdr:row>3</xdr:row>
      <xdr:rowOff>10583</xdr:rowOff>
    </xdr:to>
    <xdr:sp macro="" textlink="">
      <xdr:nvSpPr>
        <xdr:cNvPr id="8" name="TextBox 7"/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23</xdr:col>
      <xdr:colOff>374651</xdr:colOff>
      <xdr:row>2</xdr:row>
      <xdr:rowOff>670983</xdr:rowOff>
    </xdr:from>
    <xdr:to>
      <xdr:col>26</xdr:col>
      <xdr:colOff>423334</xdr:colOff>
      <xdr:row>2</xdr:row>
      <xdr:rowOff>1104900</xdr:rowOff>
    </xdr:to>
    <xdr:sp macro="" textlink="">
      <xdr:nvSpPr>
        <xdr:cNvPr id="9" name="TextBox 8"/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74"/>
  <sheetViews>
    <sheetView view="pageBreakPreview" zoomScaleNormal="90" zoomScaleSheetLayoutView="100" workbookViewId="0">
      <pane ySplit="3" topLeftCell="A25" activePane="bottomLeft" state="frozen"/>
      <selection pane="bottomLeft" activeCell="K32" sqref="K32"/>
    </sheetView>
  </sheetViews>
  <sheetFormatPr defaultRowHeight="12.75" x14ac:dyDescent="0.2"/>
  <cols>
    <col min="1" max="1" width="3.140625" style="368" customWidth="1"/>
    <col min="2" max="2" width="20.7109375" style="1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7.7109375" style="2" customWidth="1"/>
    <col min="9" max="9" width="11.85546875" style="2" customWidth="1"/>
    <col min="10" max="10" width="11" style="2" customWidth="1"/>
    <col min="11" max="12" width="12" style="2" customWidth="1"/>
    <col min="13" max="13" width="9.42578125" style="2" customWidth="1"/>
    <col min="14" max="14" width="11" style="3" customWidth="1"/>
    <col min="15" max="15" width="9.7109375" style="2" customWidth="1"/>
    <col min="16" max="16" width="11.5703125" style="3" customWidth="1"/>
    <col min="17" max="17" width="17" customWidth="1"/>
    <col min="18" max="19" width="14.7109375" hidden="1" customWidth="1"/>
    <col min="20" max="20" width="18.28515625" style="14" customWidth="1"/>
    <col min="21" max="21" width="14.28515625" bestFit="1" customWidth="1"/>
    <col min="22" max="22" width="17.42578125" style="2" customWidth="1"/>
    <col min="23" max="23" width="16.140625" bestFit="1" customWidth="1"/>
    <col min="24" max="24" width="13.140625" bestFit="1" customWidth="1"/>
    <col min="25" max="25" width="9.85546875" bestFit="1" customWidth="1"/>
    <col min="26" max="26" width="11.5703125" bestFit="1" customWidth="1"/>
  </cols>
  <sheetData>
    <row r="1" spans="1:22" s="370" customFormat="1" ht="12.75" customHeight="1" x14ac:dyDescent="0.4">
      <c r="A1" s="423" t="s">
        <v>95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1" t="str">
        <f>'Salary Record'!J1</f>
        <v>June</v>
      </c>
      <c r="O1" s="421"/>
      <c r="P1" s="421">
        <f>'Salary Record'!K1</f>
        <v>2021</v>
      </c>
      <c r="Q1" s="372"/>
      <c r="R1" s="369"/>
      <c r="S1" s="369"/>
      <c r="T1" s="369"/>
      <c r="V1" s="371"/>
    </row>
    <row r="2" spans="1:22" s="370" customFormat="1" ht="15.6" customHeight="1" x14ac:dyDescent="0.4">
      <c r="A2" s="425"/>
      <c r="B2" s="426"/>
      <c r="C2" s="426"/>
      <c r="D2" s="426"/>
      <c r="E2" s="426"/>
      <c r="F2" s="426"/>
      <c r="G2" s="426"/>
      <c r="H2" s="426"/>
      <c r="I2" s="426"/>
      <c r="J2" s="426"/>
      <c r="K2" s="426"/>
      <c r="L2" s="426"/>
      <c r="M2" s="426"/>
      <c r="N2" s="422"/>
      <c r="O2" s="422"/>
      <c r="P2" s="422"/>
      <c r="Q2" s="373"/>
      <c r="R2" s="369"/>
      <c r="S2" s="369"/>
      <c r="T2" s="369"/>
      <c r="V2" s="371"/>
    </row>
    <row r="3" spans="1:22" ht="39.75" customHeight="1" x14ac:dyDescent="0.2">
      <c r="A3" s="6"/>
      <c r="B3" s="7"/>
      <c r="C3" s="7"/>
      <c r="D3" s="7"/>
      <c r="E3" s="25" t="s">
        <v>32</v>
      </c>
      <c r="F3" s="27" t="s">
        <v>42</v>
      </c>
      <c r="G3" s="25" t="s">
        <v>43</v>
      </c>
      <c r="H3" s="25" t="s">
        <v>28</v>
      </c>
      <c r="I3" s="25" t="s">
        <v>29</v>
      </c>
      <c r="J3" s="25" t="s">
        <v>30</v>
      </c>
      <c r="K3" s="25" t="s">
        <v>31</v>
      </c>
      <c r="L3" s="25" t="s">
        <v>19</v>
      </c>
      <c r="M3" s="25" t="s">
        <v>23</v>
      </c>
      <c r="N3" s="25" t="s">
        <v>22</v>
      </c>
      <c r="O3" s="26" t="s">
        <v>24</v>
      </c>
      <c r="P3" s="25" t="s">
        <v>25</v>
      </c>
      <c r="Q3" s="25" t="s">
        <v>68</v>
      </c>
      <c r="R3" s="25" t="s">
        <v>159</v>
      </c>
      <c r="S3" s="25" t="s">
        <v>68</v>
      </c>
      <c r="T3" s="166"/>
    </row>
    <row r="4" spans="1:22" s="248" customFormat="1" ht="15.75" x14ac:dyDescent="0.2">
      <c r="A4" s="361">
        <v>1</v>
      </c>
      <c r="B4" s="375" t="s">
        <v>10</v>
      </c>
      <c r="C4" s="345"/>
      <c r="D4" s="287">
        <f>E4</f>
        <v>0</v>
      </c>
      <c r="E4" s="327">
        <v>0</v>
      </c>
      <c r="F4" s="246"/>
      <c r="G4" s="327"/>
      <c r="H4" s="327"/>
      <c r="I4" s="327"/>
      <c r="J4" s="327"/>
      <c r="K4" s="327"/>
      <c r="L4" s="329"/>
      <c r="M4" s="329"/>
      <c r="N4" s="330"/>
      <c r="O4" s="329"/>
      <c r="P4" s="330"/>
      <c r="Q4" s="335"/>
      <c r="R4" s="193">
        <v>0</v>
      </c>
      <c r="S4" s="193"/>
      <c r="T4" s="247"/>
      <c r="V4" s="249"/>
    </row>
    <row r="5" spans="1:22" s="248" customFormat="1" ht="15.75" x14ac:dyDescent="0.2">
      <c r="A5" s="362">
        <v>2</v>
      </c>
      <c r="B5" s="375" t="s">
        <v>3</v>
      </c>
      <c r="C5" s="324"/>
      <c r="D5" s="270">
        <f>E5</f>
        <v>0</v>
      </c>
      <c r="E5" s="331">
        <v>0</v>
      </c>
      <c r="F5" s="331"/>
      <c r="G5" s="331"/>
      <c r="H5" s="331"/>
      <c r="I5" s="331"/>
      <c r="J5" s="331"/>
      <c r="K5" s="331"/>
      <c r="L5" s="131"/>
      <c r="M5" s="131"/>
      <c r="N5" s="346"/>
      <c r="O5" s="131"/>
      <c r="P5" s="346"/>
      <c r="Q5" s="333">
        <f>'Salary Record'!K16</f>
        <v>0</v>
      </c>
      <c r="R5" s="193">
        <v>0</v>
      </c>
      <c r="S5" s="193"/>
      <c r="T5" s="247"/>
      <c r="V5" s="249"/>
    </row>
    <row r="6" spans="1:22" ht="23.25" x14ac:dyDescent="0.25">
      <c r="A6" s="427" t="s">
        <v>110</v>
      </c>
      <c r="B6" s="428"/>
      <c r="C6" s="428"/>
      <c r="D6" s="428"/>
      <c r="E6" s="428"/>
      <c r="F6" s="428"/>
      <c r="G6" s="428"/>
      <c r="H6" s="428"/>
      <c r="I6" s="428"/>
      <c r="J6" s="428"/>
      <c r="K6" s="428"/>
      <c r="L6" s="428"/>
      <c r="M6" s="428"/>
      <c r="N6" s="428"/>
      <c r="O6" s="428"/>
      <c r="P6" s="428"/>
      <c r="Q6" s="429"/>
      <c r="R6" s="189"/>
      <c r="S6" s="189"/>
      <c r="T6" s="168"/>
    </row>
    <row r="7" spans="1:22" s="248" customFormat="1" ht="15.75" x14ac:dyDescent="0.2">
      <c r="A7" s="361">
        <v>1</v>
      </c>
      <c r="B7" s="375" t="s">
        <v>21</v>
      </c>
      <c r="C7" s="430" t="s">
        <v>41</v>
      </c>
      <c r="D7" s="433">
        <f>SUM(Q7:Q10)</f>
        <v>0</v>
      </c>
      <c r="E7" s="131">
        <v>10000</v>
      </c>
      <c r="F7" s="131"/>
      <c r="G7" s="331"/>
      <c r="H7" s="131"/>
      <c r="I7" s="131"/>
      <c r="J7" s="131"/>
      <c r="K7" s="131"/>
      <c r="L7" s="329"/>
      <c r="M7" s="329"/>
      <c r="N7" s="330"/>
      <c r="O7" s="329"/>
      <c r="P7" s="330"/>
      <c r="Q7" s="335">
        <f>'Salary Record'!K80</f>
        <v>0</v>
      </c>
      <c r="R7" s="193"/>
      <c r="S7" s="193"/>
      <c r="T7" s="247"/>
      <c r="U7" s="250">
        <f>Q5+Q15+Q56+Q67+Q59</f>
        <v>196725</v>
      </c>
      <c r="V7" s="249"/>
    </row>
    <row r="8" spans="1:22" s="248" customFormat="1" ht="15.75" x14ac:dyDescent="0.2">
      <c r="A8" s="362">
        <v>2</v>
      </c>
      <c r="B8" s="375" t="str">
        <f>'Salary Record'!C137</f>
        <v>Ghulam Nabi Driver</v>
      </c>
      <c r="C8" s="431"/>
      <c r="D8" s="434"/>
      <c r="E8" s="131">
        <f>'Salary Record'!K136</f>
        <v>20000</v>
      </c>
      <c r="F8" s="131">
        <f>'Salary Record'!C142</f>
        <v>0</v>
      </c>
      <c r="G8" s="331">
        <f>'Salary Record'!C143</f>
        <v>0</v>
      </c>
      <c r="H8" s="131">
        <f>'Salary Record'!I141</f>
        <v>0</v>
      </c>
      <c r="I8" s="131">
        <f>'Salary Record'!I140</f>
        <v>30</v>
      </c>
      <c r="J8" s="327">
        <f>'Salary Record'!K141</f>
        <v>0</v>
      </c>
      <c r="K8" s="327">
        <f>'Salary Record'!K142</f>
        <v>20000</v>
      </c>
      <c r="L8" s="328">
        <f>'Salary Record'!G140</f>
        <v>0</v>
      </c>
      <c r="M8" s="329">
        <f>'Salary Record'!G141</f>
        <v>0</v>
      </c>
      <c r="N8" s="330">
        <f>'Salary Record'!G142</f>
        <v>0</v>
      </c>
      <c r="O8" s="329">
        <f>'Salary Record'!G143</f>
        <v>0</v>
      </c>
      <c r="P8" s="330">
        <f>'Salary Record'!G144</f>
        <v>0</v>
      </c>
      <c r="Q8" s="335">
        <f>'Salary Record'!K144</f>
        <v>0</v>
      </c>
      <c r="R8" s="193"/>
      <c r="S8" s="193"/>
      <c r="T8" s="247"/>
      <c r="U8" s="250"/>
      <c r="V8" s="249"/>
    </row>
    <row r="9" spans="1:22" s="248" customFormat="1" ht="15.75" x14ac:dyDescent="0.2">
      <c r="A9" s="361">
        <v>3</v>
      </c>
      <c r="B9" s="375" t="s">
        <v>33</v>
      </c>
      <c r="C9" s="431"/>
      <c r="D9" s="434"/>
      <c r="E9" s="131">
        <v>15000</v>
      </c>
      <c r="F9" s="131"/>
      <c r="G9" s="331"/>
      <c r="H9" s="131"/>
      <c r="I9" s="131"/>
      <c r="J9" s="131"/>
      <c r="K9" s="131"/>
      <c r="L9" s="329"/>
      <c r="M9" s="329"/>
      <c r="N9" s="330"/>
      <c r="O9" s="329"/>
      <c r="P9" s="330"/>
      <c r="Q9" s="335">
        <f>'Salary Record'!K96</f>
        <v>0</v>
      </c>
      <c r="R9" s="193"/>
      <c r="S9" s="193"/>
      <c r="T9" s="247"/>
      <c r="V9" s="249"/>
    </row>
    <row r="10" spans="1:22" s="248" customFormat="1" ht="15.75" x14ac:dyDescent="0.2">
      <c r="A10" s="362">
        <v>4</v>
      </c>
      <c r="B10" s="375" t="s">
        <v>8</v>
      </c>
      <c r="C10" s="432"/>
      <c r="D10" s="435"/>
      <c r="E10" s="131">
        <v>15000</v>
      </c>
      <c r="F10" s="131"/>
      <c r="G10" s="331"/>
      <c r="H10" s="131"/>
      <c r="I10" s="131"/>
      <c r="J10" s="131"/>
      <c r="K10" s="131"/>
      <c r="L10" s="329"/>
      <c r="M10" s="329"/>
      <c r="N10" s="330"/>
      <c r="O10" s="329"/>
      <c r="P10" s="330"/>
      <c r="Q10" s="335">
        <f>'Salary Record'!K112</f>
        <v>0</v>
      </c>
      <c r="R10" s="193"/>
      <c r="S10" s="193"/>
      <c r="T10" s="247"/>
      <c r="V10" s="251">
        <f>Q4+Q18+Q23+U41+Q48+Q56+Q67+Q66</f>
        <v>416083.33333333337</v>
      </c>
    </row>
    <row r="11" spans="1:22" s="357" customFormat="1" ht="21" x14ac:dyDescent="0.3">
      <c r="A11" s="417" t="s">
        <v>2</v>
      </c>
      <c r="B11" s="418"/>
      <c r="C11" s="409"/>
      <c r="D11" s="409"/>
      <c r="E11" s="411">
        <f>SUM(E7:E10)</f>
        <v>60000</v>
      </c>
      <c r="F11" s="409"/>
      <c r="G11" s="409"/>
      <c r="H11" s="409"/>
      <c r="I11" s="409"/>
      <c r="J11" s="409"/>
      <c r="K11" s="409"/>
      <c r="L11" s="409"/>
      <c r="M11" s="409"/>
      <c r="N11" s="409"/>
      <c r="O11" s="409"/>
      <c r="P11" s="409"/>
      <c r="Q11" s="355">
        <f>SUM(Q7:Q10)</f>
        <v>0</v>
      </c>
      <c r="R11" s="402">
        <f t="shared" ref="R11:S11" si="0">SUM(R7:R10)</f>
        <v>0</v>
      </c>
      <c r="S11" s="402">
        <f t="shared" si="0"/>
        <v>0</v>
      </c>
      <c r="T11" s="356"/>
      <c r="V11" s="358"/>
    </row>
    <row r="12" spans="1:22" s="407" customFormat="1" ht="21" x14ac:dyDescent="0.3">
      <c r="A12" s="404"/>
      <c r="B12" s="404"/>
      <c r="C12" s="404"/>
      <c r="D12" s="404"/>
      <c r="E12" s="404"/>
      <c r="F12" s="404"/>
      <c r="G12" s="404"/>
      <c r="H12" s="404"/>
      <c r="I12" s="404"/>
      <c r="J12" s="404"/>
      <c r="K12" s="404"/>
      <c r="L12" s="404"/>
      <c r="M12" s="404"/>
      <c r="N12" s="404"/>
      <c r="O12" s="404"/>
      <c r="P12" s="404"/>
      <c r="Q12" s="405"/>
      <c r="R12" s="406"/>
      <c r="S12" s="406"/>
      <c r="T12" s="406"/>
      <c r="V12" s="408"/>
    </row>
    <row r="13" spans="1:22" s="304" customFormat="1" ht="21" customHeight="1" x14ac:dyDescent="0.2">
      <c r="A13" s="436" t="s">
        <v>111</v>
      </c>
      <c r="B13" s="437"/>
      <c r="C13" s="437"/>
      <c r="D13" s="437"/>
      <c r="E13" s="437"/>
      <c r="F13" s="437"/>
      <c r="G13" s="437"/>
      <c r="H13" s="437"/>
      <c r="I13" s="437"/>
      <c r="J13" s="437"/>
      <c r="K13" s="437"/>
      <c r="L13" s="437"/>
      <c r="M13" s="437"/>
      <c r="N13" s="437"/>
      <c r="O13" s="437"/>
      <c r="P13" s="437"/>
      <c r="Q13" s="438"/>
      <c r="R13" s="403"/>
      <c r="S13" s="403"/>
      <c r="T13" s="303"/>
      <c r="V13" s="305"/>
    </row>
    <row r="14" spans="1:22" s="248" customFormat="1" ht="15.75" x14ac:dyDescent="0.2">
      <c r="A14" s="362">
        <v>1</v>
      </c>
      <c r="B14" s="375" t="s">
        <v>16</v>
      </c>
      <c r="C14" s="252"/>
      <c r="D14" s="253"/>
      <c r="E14" s="131">
        <f>'Salary Record'!K153</f>
        <v>35000</v>
      </c>
      <c r="F14" s="131">
        <f>'Salary Record'!C159</f>
        <v>0</v>
      </c>
      <c r="G14" s="331">
        <f>'Salary Record'!C160</f>
        <v>0</v>
      </c>
      <c r="H14" s="131">
        <f>'Salary Record'!I158</f>
        <v>0</v>
      </c>
      <c r="I14" s="131">
        <f>'Salary Record'!I157</f>
        <v>30</v>
      </c>
      <c r="J14" s="327">
        <f>'Salary Record'!K158</f>
        <v>0</v>
      </c>
      <c r="K14" s="131">
        <f>'Salary Record'!K159</f>
        <v>35000</v>
      </c>
      <c r="L14" s="328">
        <f>'Salary Record'!G157</f>
        <v>0</v>
      </c>
      <c r="M14" s="328">
        <f>'Salary Record'!G158</f>
        <v>2000</v>
      </c>
      <c r="N14" s="328">
        <f>'Salary Record'!G159</f>
        <v>2000</v>
      </c>
      <c r="O14" s="328">
        <f>'Salary Record'!G160</f>
        <v>2000</v>
      </c>
      <c r="P14" s="328">
        <f>'Salary Record'!G161</f>
        <v>0</v>
      </c>
      <c r="Q14" s="335">
        <f>'Salary Record'!K161</f>
        <v>33000</v>
      </c>
      <c r="R14" s="193"/>
      <c r="S14" s="193"/>
      <c r="T14" s="247"/>
      <c r="U14" s="250"/>
      <c r="V14" s="249"/>
    </row>
    <row r="15" spans="1:22" s="248" customFormat="1" ht="21" customHeight="1" x14ac:dyDescent="0.2">
      <c r="A15" s="361">
        <v>2</v>
      </c>
      <c r="B15" s="375" t="s">
        <v>20</v>
      </c>
      <c r="C15" s="254" t="s">
        <v>39</v>
      </c>
      <c r="D15" s="255">
        <f>SUM(Q15:Q39)</f>
        <v>781979.16666666663</v>
      </c>
      <c r="E15" s="131">
        <f>'Salary Record'!K40</f>
        <v>40000</v>
      </c>
      <c r="F15" s="131">
        <f>'Salary Record'!C46</f>
        <v>0</v>
      </c>
      <c r="G15" s="131">
        <f>'Salary Record'!C47</f>
        <v>0</v>
      </c>
      <c r="H15" s="327">
        <f>'Salary Record'!I45</f>
        <v>0</v>
      </c>
      <c r="I15" s="131">
        <f>'Salary Record'!I44</f>
        <v>30</v>
      </c>
      <c r="J15" s="327">
        <f>'Salary Record'!K45</f>
        <v>0</v>
      </c>
      <c r="K15" s="131">
        <f>'Salary Record'!K46</f>
        <v>40000</v>
      </c>
      <c r="L15" s="328">
        <f>'Salary Record'!U40</f>
        <v>0</v>
      </c>
      <c r="M15" s="329">
        <f>'Salary Record'!V40</f>
        <v>0</v>
      </c>
      <c r="N15" s="330">
        <f>'Salary Record'!W40</f>
        <v>0</v>
      </c>
      <c r="O15" s="330">
        <f>'Salary Record'!X40</f>
        <v>0</v>
      </c>
      <c r="P15" s="330">
        <f>'Salary Record'!Y40</f>
        <v>0</v>
      </c>
      <c r="Q15" s="335">
        <f>'Salary Record'!K48</f>
        <v>40000</v>
      </c>
      <c r="R15" s="193"/>
      <c r="S15" s="193"/>
      <c r="T15" s="247"/>
      <c r="U15" s="250"/>
      <c r="V15" s="249"/>
    </row>
    <row r="16" spans="1:22" s="248" customFormat="1" ht="15.75" x14ac:dyDescent="0.2">
      <c r="A16" s="362">
        <v>3</v>
      </c>
      <c r="B16" s="375" t="str">
        <f>'Salary Record'!C57</f>
        <v>Mossi</v>
      </c>
      <c r="C16" s="258"/>
      <c r="D16" s="259"/>
      <c r="E16" s="131">
        <f>'Salary Record'!K56</f>
        <v>4000</v>
      </c>
      <c r="F16" s="131">
        <f>'Salary Record'!C62</f>
        <v>0</v>
      </c>
      <c r="G16" s="331">
        <f>'Salary Record'!C63</f>
        <v>0</v>
      </c>
      <c r="H16" s="131"/>
      <c r="I16" s="131">
        <f>'Salary Record'!I60</f>
        <v>0</v>
      </c>
      <c r="J16" s="131"/>
      <c r="K16" s="131">
        <f>'Salary Record'!K62</f>
        <v>4000</v>
      </c>
      <c r="L16" s="329">
        <f>'Salary Record'!G60</f>
        <v>0</v>
      </c>
      <c r="M16" s="329">
        <f>'Salary Record'!G61</f>
        <v>0</v>
      </c>
      <c r="N16" s="330">
        <f>'Salary Record'!G62</f>
        <v>0</v>
      </c>
      <c r="O16" s="329">
        <f>'Salary Record'!G63</f>
        <v>0</v>
      </c>
      <c r="P16" s="330">
        <f>'Salary Record'!G64</f>
        <v>0</v>
      </c>
      <c r="Q16" s="335">
        <f>'Salary Record'!K64</f>
        <v>4000</v>
      </c>
      <c r="R16" s="193"/>
      <c r="S16" s="193"/>
      <c r="T16" s="247"/>
      <c r="V16" s="249">
        <f>Q14+Q16+Q17+Q56+Q63+Q66+Q67+Q70+Q71+Q78</f>
        <v>363937.5</v>
      </c>
    </row>
    <row r="17" spans="1:24" s="248" customFormat="1" ht="15.75" x14ac:dyDescent="0.2">
      <c r="A17" s="361">
        <v>4</v>
      </c>
      <c r="B17" s="375" t="str">
        <f>'Salary Record'!C122</f>
        <v>Bakhti</v>
      </c>
      <c r="C17" s="252"/>
      <c r="D17" s="253"/>
      <c r="E17" s="131">
        <f>'Salary Record'!K121</f>
        <v>16000</v>
      </c>
      <c r="F17" s="131">
        <f>'Salary Record'!C127</f>
        <v>0</v>
      </c>
      <c r="G17" s="331">
        <f>'Salary Record'!C128</f>
        <v>0</v>
      </c>
      <c r="H17" s="131">
        <f>'Salary Record'!I126</f>
        <v>0</v>
      </c>
      <c r="I17" s="131">
        <f>'Salary Record'!I125</f>
        <v>30</v>
      </c>
      <c r="J17" s="341">
        <f>'Salary Record'!K126</f>
        <v>0</v>
      </c>
      <c r="K17" s="341">
        <f>'Salary Record'!K127</f>
        <v>16000.000000000002</v>
      </c>
      <c r="L17" s="342">
        <f>'Salary Record'!G125</f>
        <v>10000</v>
      </c>
      <c r="M17" s="342">
        <f>'Salary Record'!G126</f>
        <v>5000</v>
      </c>
      <c r="N17" s="343">
        <f>'Salary Record'!G127</f>
        <v>15000</v>
      </c>
      <c r="O17" s="342">
        <f>'Salary Record'!G128</f>
        <v>6000</v>
      </c>
      <c r="P17" s="343">
        <f>'Salary Record'!G129</f>
        <v>9000</v>
      </c>
      <c r="Q17" s="344">
        <f>'Salary Record'!K129</f>
        <v>10000.000000000002</v>
      </c>
      <c r="R17" s="193"/>
      <c r="S17" s="193"/>
      <c r="T17" s="247"/>
      <c r="U17" s="250"/>
      <c r="V17" s="249">
        <v>25000</v>
      </c>
    </row>
    <row r="18" spans="1:24" s="357" customFormat="1" ht="21" x14ac:dyDescent="0.3">
      <c r="A18" s="417" t="s">
        <v>2</v>
      </c>
      <c r="B18" s="418"/>
      <c r="C18" s="409"/>
      <c r="D18" s="409"/>
      <c r="E18" s="411">
        <f>SUM(E14:E17)</f>
        <v>95000</v>
      </c>
      <c r="F18" s="409"/>
      <c r="G18" s="409"/>
      <c r="H18" s="409"/>
      <c r="I18" s="409"/>
      <c r="J18" s="410">
        <f>SUM(J14:J17)</f>
        <v>0</v>
      </c>
      <c r="K18" s="409"/>
      <c r="L18" s="409"/>
      <c r="M18" s="409"/>
      <c r="N18" s="409"/>
      <c r="O18" s="409"/>
      <c r="P18" s="409"/>
      <c r="Q18" s="355">
        <f>SUM(Q14:Q17)</f>
        <v>87000</v>
      </c>
      <c r="R18" s="402">
        <f t="shared" ref="R18:S18" si="1">SUM(R14:R17)</f>
        <v>0</v>
      </c>
      <c r="S18" s="402">
        <f t="shared" si="1"/>
        <v>0</v>
      </c>
      <c r="T18" s="356"/>
      <c r="V18" s="358"/>
    </row>
    <row r="19" spans="1:24" s="407" customFormat="1" ht="21" x14ac:dyDescent="0.3">
      <c r="A19" s="404"/>
      <c r="B19" s="404"/>
      <c r="C19" s="404"/>
      <c r="D19" s="404"/>
      <c r="E19" s="404"/>
      <c r="F19" s="404"/>
      <c r="G19" s="404"/>
      <c r="H19" s="404"/>
      <c r="I19" s="404"/>
      <c r="J19" s="404"/>
      <c r="K19" s="404"/>
      <c r="L19" s="404"/>
      <c r="M19" s="404"/>
      <c r="N19" s="404"/>
      <c r="O19" s="404"/>
      <c r="P19" s="404"/>
      <c r="Q19" s="405"/>
      <c r="R19" s="406"/>
      <c r="S19" s="406"/>
      <c r="T19" s="406"/>
      <c r="V19" s="408"/>
    </row>
    <row r="20" spans="1:24" s="300" customFormat="1" ht="21" customHeight="1" x14ac:dyDescent="0.2">
      <c r="A20" s="427" t="s">
        <v>121</v>
      </c>
      <c r="B20" s="428"/>
      <c r="C20" s="428"/>
      <c r="D20" s="428"/>
      <c r="E20" s="428"/>
      <c r="F20" s="428"/>
      <c r="G20" s="428"/>
      <c r="H20" s="428"/>
      <c r="I20" s="428"/>
      <c r="J20" s="428"/>
      <c r="K20" s="428"/>
      <c r="L20" s="428"/>
      <c r="M20" s="428"/>
      <c r="N20" s="428"/>
      <c r="O20" s="428"/>
      <c r="P20" s="428"/>
      <c r="Q20" s="429"/>
      <c r="R20" s="298"/>
      <c r="S20" s="298"/>
      <c r="T20" s="299"/>
      <c r="U20" s="306"/>
      <c r="V20" s="301">
        <v>400000</v>
      </c>
    </row>
    <row r="21" spans="1:24" s="264" customFormat="1" ht="21" customHeight="1" x14ac:dyDescent="0.2">
      <c r="A21" s="362">
        <v>1</v>
      </c>
      <c r="B21" s="376" t="str">
        <f>'Salary Record'!C1359</f>
        <v>Khizer Mujeeb</v>
      </c>
      <c r="C21" s="260"/>
      <c r="D21" s="261"/>
      <c r="E21" s="347">
        <f>'Salary Record'!K1358</f>
        <v>20000</v>
      </c>
      <c r="F21" s="347">
        <f>'Salary Record'!C1364</f>
        <v>30</v>
      </c>
      <c r="G21" s="348">
        <f>'Salary Record'!C1365</f>
        <v>0</v>
      </c>
      <c r="H21" s="347">
        <f>'Salary Record'!I1363</f>
        <v>0</v>
      </c>
      <c r="I21" s="347">
        <f>'Salary Record'!I1362</f>
        <v>30</v>
      </c>
      <c r="J21" s="320">
        <f>'Salary Record'!K1363</f>
        <v>0</v>
      </c>
      <c r="K21" s="347">
        <f>'Salary Record'!K1364</f>
        <v>20000</v>
      </c>
      <c r="L21" s="321">
        <f>'Salary Record'!G1362</f>
        <v>0</v>
      </c>
      <c r="M21" s="322">
        <f>'Salary Record'!G1363</f>
        <v>0</v>
      </c>
      <c r="N21" s="323">
        <f>'Salary Record'!G1364</f>
        <v>0</v>
      </c>
      <c r="O21" s="322">
        <f>'Salary Record'!G1365</f>
        <v>0</v>
      </c>
      <c r="P21" s="323">
        <f>'Salary Record'!G1366</f>
        <v>0</v>
      </c>
      <c r="Q21" s="394">
        <f>'Salary Record'!K1366</f>
        <v>20000</v>
      </c>
      <c r="R21" s="262"/>
      <c r="S21" s="263">
        <f>Q21-R21</f>
        <v>20000</v>
      </c>
      <c r="T21" s="247" t="s">
        <v>208</v>
      </c>
      <c r="V21" s="265">
        <f>V20-V16-V17</f>
        <v>11062.5</v>
      </c>
    </row>
    <row r="22" spans="1:24" s="248" customFormat="1" ht="15.75" x14ac:dyDescent="0.2">
      <c r="A22" s="361">
        <v>2</v>
      </c>
      <c r="B22" s="377" t="str">
        <f>'Salary Record'!C586</f>
        <v>Junaid</v>
      </c>
      <c r="C22" s="266"/>
      <c r="D22" s="267"/>
      <c r="E22" s="328">
        <f>'Salary Record'!K585</f>
        <v>15000</v>
      </c>
      <c r="F22" s="328">
        <f>'Salary Record'!C591</f>
        <v>30</v>
      </c>
      <c r="G22" s="334">
        <f>'Salary Record'!C592</f>
        <v>0</v>
      </c>
      <c r="H22" s="328">
        <f>'Salary Record'!I590</f>
        <v>0</v>
      </c>
      <c r="I22" s="328">
        <f>'Salary Record'!I589</f>
        <v>30</v>
      </c>
      <c r="J22" s="327">
        <f>'Salary Record'!K590</f>
        <v>0</v>
      </c>
      <c r="K22" s="131">
        <f>'Salary Record'!K591</f>
        <v>15000</v>
      </c>
      <c r="L22" s="328">
        <f>'Salary Record'!G589</f>
        <v>0</v>
      </c>
      <c r="M22" s="328">
        <f>'Salary Record'!G590</f>
        <v>32</v>
      </c>
      <c r="N22" s="330">
        <f>'Salary Record'!G591</f>
        <v>32</v>
      </c>
      <c r="O22" s="328">
        <f>'Salary Record'!G592</f>
        <v>0</v>
      </c>
      <c r="P22" s="330">
        <f>'Salary Record'!G593</f>
        <v>32</v>
      </c>
      <c r="Q22" s="333">
        <f>'Salary Record'!K593</f>
        <v>15000</v>
      </c>
      <c r="R22" s="268"/>
      <c r="S22" s="193">
        <f>Q22-R22</f>
        <v>15000</v>
      </c>
      <c r="T22" s="247"/>
      <c r="V22" s="249"/>
      <c r="X22" s="250"/>
    </row>
    <row r="23" spans="1:24" s="357" customFormat="1" ht="21" x14ac:dyDescent="0.3">
      <c r="A23" s="417" t="s">
        <v>2</v>
      </c>
      <c r="B23" s="418"/>
      <c r="C23" s="409"/>
      <c r="D23" s="409"/>
      <c r="E23" s="411">
        <f>SUM(E19:E22)</f>
        <v>35000</v>
      </c>
      <c r="F23" s="409"/>
      <c r="G23" s="409"/>
      <c r="H23" s="409"/>
      <c r="I23" s="409"/>
      <c r="J23" s="410">
        <f>SUM(J19:J22)</f>
        <v>0</v>
      </c>
      <c r="K23" s="409"/>
      <c r="L23" s="409"/>
      <c r="M23" s="409"/>
      <c r="N23" s="409"/>
      <c r="O23" s="409"/>
      <c r="P23" s="409"/>
      <c r="Q23" s="355">
        <f>SUM(Q19:Q22)</f>
        <v>35000</v>
      </c>
      <c r="R23" s="402">
        <f t="shared" ref="R23:S23" si="2">SUM(R19:R22)</f>
        <v>0</v>
      </c>
      <c r="S23" s="402">
        <f t="shared" si="2"/>
        <v>35000</v>
      </c>
      <c r="T23" s="356"/>
      <c r="V23" s="358"/>
    </row>
    <row r="24" spans="1:24" s="407" customFormat="1" ht="21" x14ac:dyDescent="0.3">
      <c r="A24" s="404"/>
      <c r="B24" s="404"/>
      <c r="C24" s="404"/>
      <c r="D24" s="404"/>
      <c r="E24" s="404"/>
      <c r="F24" s="404"/>
      <c r="G24" s="404"/>
      <c r="H24" s="404"/>
      <c r="I24" s="404"/>
      <c r="J24" s="404"/>
      <c r="K24" s="404"/>
      <c r="L24" s="404"/>
      <c r="M24" s="404"/>
      <c r="N24" s="404"/>
      <c r="O24" s="404"/>
      <c r="P24" s="404"/>
      <c r="Q24" s="405"/>
      <c r="R24" s="406"/>
      <c r="S24" s="406"/>
      <c r="T24" s="406"/>
      <c r="V24" s="408"/>
    </row>
    <row r="25" spans="1:24" s="304" customFormat="1" ht="21" customHeight="1" x14ac:dyDescent="0.2">
      <c r="A25" s="436" t="s">
        <v>119</v>
      </c>
      <c r="B25" s="437"/>
      <c r="C25" s="437"/>
      <c r="D25" s="437"/>
      <c r="E25" s="437"/>
      <c r="F25" s="437"/>
      <c r="G25" s="437"/>
      <c r="H25" s="437"/>
      <c r="I25" s="437"/>
      <c r="J25" s="437"/>
      <c r="K25" s="437"/>
      <c r="L25" s="437"/>
      <c r="M25" s="437"/>
      <c r="N25" s="437"/>
      <c r="O25" s="437"/>
      <c r="P25" s="437"/>
      <c r="Q25" s="438"/>
      <c r="R25" s="302"/>
      <c r="S25" s="302"/>
      <c r="T25" s="303"/>
      <c r="V25" s="305"/>
    </row>
    <row r="26" spans="1:24" s="248" customFormat="1" ht="21" customHeight="1" x14ac:dyDescent="0.2">
      <c r="A26" s="361">
        <v>1</v>
      </c>
      <c r="B26" s="377" t="str">
        <f>'Salary Record'!C1295</f>
        <v>Khalid Mansoor</v>
      </c>
      <c r="C26" s="266"/>
      <c r="D26" s="267"/>
      <c r="E26" s="328">
        <f>'Salary Record'!K1294</f>
        <v>25000</v>
      </c>
      <c r="F26" s="328">
        <f>'Salary Record'!C1300</f>
        <v>29</v>
      </c>
      <c r="G26" s="334">
        <f>'Salary Record'!C1301</f>
        <v>1</v>
      </c>
      <c r="H26" s="328">
        <f>'Salary Record'!I1299</f>
        <v>60</v>
      </c>
      <c r="I26" s="328">
        <f>'Salary Record'!I1298</f>
        <v>29</v>
      </c>
      <c r="J26" s="327">
        <f>'Salary Record'!K1299</f>
        <v>6250</v>
      </c>
      <c r="K26" s="131">
        <f>'Salary Record'!K1300</f>
        <v>30416.666666666668</v>
      </c>
      <c r="L26" s="328">
        <f>'Salary Record'!G1298</f>
        <v>0</v>
      </c>
      <c r="M26" s="328">
        <f>'Salary Record'!G1299</f>
        <v>0</v>
      </c>
      <c r="N26" s="330">
        <f>'Salary Record'!G1300</f>
        <v>0</v>
      </c>
      <c r="O26" s="328">
        <f>'Salary Record'!G1301</f>
        <v>0</v>
      </c>
      <c r="P26" s="330">
        <f>'Salary Record'!G1302</f>
        <v>0</v>
      </c>
      <c r="Q26" s="333">
        <f>'Salary Record'!K1302</f>
        <v>30416.666666666668</v>
      </c>
      <c r="R26" s="268">
        <v>0</v>
      </c>
      <c r="S26" s="193"/>
      <c r="T26" s="247" t="s">
        <v>206</v>
      </c>
      <c r="U26" s="249" t="s">
        <v>212</v>
      </c>
      <c r="V26" s="249" t="s">
        <v>213</v>
      </c>
    </row>
    <row r="27" spans="1:24" s="248" customFormat="1" ht="21" customHeight="1" x14ac:dyDescent="0.2">
      <c r="A27" s="362">
        <v>2</v>
      </c>
      <c r="B27" s="375" t="str">
        <f>'Salary Record'!C1407</f>
        <v>Ahsan</v>
      </c>
      <c r="C27" s="269"/>
      <c r="D27" s="270"/>
      <c r="E27" s="350">
        <f>'Salary Record'!K1406</f>
        <v>20000</v>
      </c>
      <c r="F27" s="350">
        <f>'Salary Record'!C1412</f>
        <v>29</v>
      </c>
      <c r="G27" s="327">
        <f>'Salary Record'!C1413</f>
        <v>1</v>
      </c>
      <c r="H27" s="350">
        <f>'Salary Record'!I1411</f>
        <v>0</v>
      </c>
      <c r="I27" s="350">
        <f>'Salary Record'!I1410</f>
        <v>29</v>
      </c>
      <c r="J27" s="327">
        <f>'Salary Record'!K1411</f>
        <v>0</v>
      </c>
      <c r="K27" s="131">
        <f>'Salary Record'!K1412</f>
        <v>19333.333333333332</v>
      </c>
      <c r="L27" s="328">
        <f>'Salary Record'!G1410</f>
        <v>0</v>
      </c>
      <c r="M27" s="329">
        <f>'Salary Record'!G1411</f>
        <v>0</v>
      </c>
      <c r="N27" s="330">
        <f>'Salary Record'!G1412</f>
        <v>0</v>
      </c>
      <c r="O27" s="329">
        <f>'Salary Record'!G1413</f>
        <v>0</v>
      </c>
      <c r="P27" s="330">
        <f>'Salary Record'!G1414</f>
        <v>0</v>
      </c>
      <c r="Q27" s="333">
        <f>'Salary Record'!K1414</f>
        <v>19333.333333333332</v>
      </c>
      <c r="R27" s="268">
        <v>0</v>
      </c>
      <c r="S27" s="193"/>
      <c r="T27" s="247" t="s">
        <v>207</v>
      </c>
      <c r="V27" s="249"/>
    </row>
    <row r="28" spans="1:24" s="257" customFormat="1" ht="21" customHeight="1" x14ac:dyDescent="0.2">
      <c r="A28" s="361">
        <v>3</v>
      </c>
      <c r="B28" s="375" t="str">
        <f>'Salary Record'!C1343</f>
        <v>Ahsan Razak</v>
      </c>
      <c r="C28" s="271"/>
      <c r="D28" s="272"/>
      <c r="E28" s="131">
        <f>'Salary Record'!K1342</f>
        <v>22000</v>
      </c>
      <c r="F28" s="131">
        <f>'Salary Record'!C1348</f>
        <v>29</v>
      </c>
      <c r="G28" s="331">
        <f>'Salary Record'!C1349</f>
        <v>1</v>
      </c>
      <c r="H28" s="131">
        <f>'Salary Record'!I1347</f>
        <v>60</v>
      </c>
      <c r="I28" s="131">
        <f>'Salary Record'!I1346</f>
        <v>29</v>
      </c>
      <c r="J28" s="331">
        <f>'Salary Record'!K1347</f>
        <v>5500</v>
      </c>
      <c r="K28" s="331">
        <f>'Salary Record'!K1348</f>
        <v>26766.666666666668</v>
      </c>
      <c r="L28" s="351">
        <f>'Salary Record'!G1346</f>
        <v>0</v>
      </c>
      <c r="M28" s="131">
        <f>'Salary Record'!G1347</f>
        <v>0</v>
      </c>
      <c r="N28" s="346">
        <f>'Salary Record'!G1348</f>
        <v>0</v>
      </c>
      <c r="O28" s="131">
        <f>'Salary Record'!G1349</f>
        <v>0</v>
      </c>
      <c r="P28" s="346">
        <f>'Salary Record'!G1350</f>
        <v>0</v>
      </c>
      <c r="Q28" s="333">
        <f>'Salary Record'!K1350</f>
        <v>26766.666666666668</v>
      </c>
      <c r="R28" s="193">
        <v>5000</v>
      </c>
      <c r="S28" s="193">
        <f>Q28-R28</f>
        <v>21766.666666666668</v>
      </c>
      <c r="T28" s="247" t="s">
        <v>208</v>
      </c>
      <c r="U28" s="273"/>
      <c r="V28" s="256"/>
    </row>
    <row r="29" spans="1:24" s="357" customFormat="1" ht="21" x14ac:dyDescent="0.3">
      <c r="A29" s="417" t="s">
        <v>2</v>
      </c>
      <c r="B29" s="418"/>
      <c r="C29" s="409"/>
      <c r="D29" s="409"/>
      <c r="E29" s="411">
        <f>SUM(E26:E28)</f>
        <v>67000</v>
      </c>
      <c r="F29" s="409"/>
      <c r="G29" s="409"/>
      <c r="H29" s="409"/>
      <c r="I29" s="409"/>
      <c r="J29" s="411">
        <f>SUM(J26:J28)</f>
        <v>11750</v>
      </c>
      <c r="K29" s="409"/>
      <c r="L29" s="409"/>
      <c r="M29" s="409"/>
      <c r="N29" s="409"/>
      <c r="O29" s="409"/>
      <c r="P29" s="409"/>
      <c r="Q29" s="355">
        <f>SUM(Q26:Q28)</f>
        <v>76516.666666666672</v>
      </c>
      <c r="R29" s="402">
        <f t="shared" ref="R29:S29" si="3">SUM(R25:R28)</f>
        <v>5000</v>
      </c>
      <c r="S29" s="402">
        <f t="shared" si="3"/>
        <v>21766.666666666668</v>
      </c>
      <c r="T29" s="356"/>
      <c r="V29" s="358"/>
    </row>
    <row r="30" spans="1:24" s="407" customFormat="1" ht="21" x14ac:dyDescent="0.3">
      <c r="A30" s="404"/>
      <c r="B30" s="404"/>
      <c r="C30" s="404"/>
      <c r="D30" s="404"/>
      <c r="E30" s="404"/>
      <c r="F30" s="404"/>
      <c r="G30" s="404"/>
      <c r="H30" s="404"/>
      <c r="I30" s="404"/>
      <c r="J30" s="404"/>
      <c r="K30" s="404"/>
      <c r="L30" s="404"/>
      <c r="M30" s="404"/>
      <c r="N30" s="404"/>
      <c r="O30" s="404"/>
      <c r="P30" s="404"/>
      <c r="Q30" s="405"/>
      <c r="R30" s="406"/>
      <c r="S30" s="406"/>
      <c r="T30" s="406"/>
      <c r="V30" s="408"/>
    </row>
    <row r="31" spans="1:24" s="311" customFormat="1" ht="21" customHeight="1" x14ac:dyDescent="0.2">
      <c r="A31" s="439" t="s">
        <v>40</v>
      </c>
      <c r="B31" s="440"/>
      <c r="C31" s="440"/>
      <c r="D31" s="440"/>
      <c r="E31" s="440"/>
      <c r="F31" s="440"/>
      <c r="G31" s="440"/>
      <c r="H31" s="440"/>
      <c r="I31" s="440"/>
      <c r="J31" s="440"/>
      <c r="K31" s="440"/>
      <c r="L31" s="440"/>
      <c r="M31" s="440"/>
      <c r="N31" s="440"/>
      <c r="O31" s="440"/>
      <c r="P31" s="440"/>
      <c r="Q31" s="441"/>
      <c r="R31" s="307"/>
      <c r="S31" s="307"/>
      <c r="T31" s="308"/>
      <c r="U31" s="309"/>
      <c r="V31" s="310"/>
    </row>
    <row r="32" spans="1:24" s="248" customFormat="1" ht="21" customHeight="1" x14ac:dyDescent="0.2">
      <c r="A32" s="362">
        <v>1</v>
      </c>
      <c r="B32" s="375" t="s">
        <v>5</v>
      </c>
      <c r="C32" s="274"/>
      <c r="D32" s="275"/>
      <c r="E32" s="331">
        <f>'Salary Record'!K363</f>
        <v>50000</v>
      </c>
      <c r="F32" s="331">
        <f>'Salary Record'!C369</f>
        <v>28</v>
      </c>
      <c r="G32" s="331">
        <f>'Salary Record'!C370</f>
        <v>2</v>
      </c>
      <c r="H32" s="331">
        <f>'Salary Record'!I368</f>
        <v>44.5</v>
      </c>
      <c r="I32" s="331">
        <f>'Salary Record'!I367</f>
        <v>30</v>
      </c>
      <c r="J32" s="327">
        <f>'Salary Record'!K368</f>
        <v>9270.8333333333339</v>
      </c>
      <c r="K32" s="327">
        <f>'Salary Record'!K369</f>
        <v>59270.833333333336</v>
      </c>
      <c r="L32" s="328">
        <f>'Salary Record'!G367</f>
        <v>203200</v>
      </c>
      <c r="M32" s="329">
        <f>'Salary Record'!G368</f>
        <v>0</v>
      </c>
      <c r="N32" s="330">
        <f>'Salary Record'!G369</f>
        <v>203200</v>
      </c>
      <c r="O32" s="329">
        <f>'Salary Record'!G370</f>
        <v>5000</v>
      </c>
      <c r="P32" s="330">
        <f>'Salary Record'!G371</f>
        <v>198200</v>
      </c>
      <c r="Q32" s="395">
        <f>'Salary Record'!K371</f>
        <v>54270.833333333336</v>
      </c>
      <c r="R32" s="193"/>
      <c r="S32" s="193"/>
      <c r="T32" s="247" t="s">
        <v>184</v>
      </c>
      <c r="U32" s="249"/>
      <c r="V32" s="249"/>
    </row>
    <row r="33" spans="1:26" s="248" customFormat="1" ht="21" customHeight="1" x14ac:dyDescent="0.2">
      <c r="A33" s="362">
        <v>2</v>
      </c>
      <c r="B33" s="375" t="str">
        <f>'Salary Record'!C252</f>
        <v>Amir (JPMC)</v>
      </c>
      <c r="C33" s="276"/>
      <c r="D33" s="272"/>
      <c r="E33" s="131">
        <f>'Salary Record'!K251</f>
        <v>35000</v>
      </c>
      <c r="F33" s="131">
        <f>'Salary Record'!C257</f>
        <v>30</v>
      </c>
      <c r="G33" s="331">
        <f>'Salary Record'!C258</f>
        <v>0</v>
      </c>
      <c r="H33" s="131">
        <f>'Salary Record'!I256</f>
        <v>29</v>
      </c>
      <c r="I33" s="131">
        <f>'Salary Record'!I255</f>
        <v>30</v>
      </c>
      <c r="J33" s="327">
        <f>'Salary Record'!K256</f>
        <v>4229.166666666667</v>
      </c>
      <c r="K33" s="327">
        <f>'Salary Record'!K257</f>
        <v>39229.166666666664</v>
      </c>
      <c r="L33" s="328">
        <f>'Salary Record'!G255</f>
        <v>139900</v>
      </c>
      <c r="M33" s="328">
        <f>'Salary Record'!G256</f>
        <v>7000</v>
      </c>
      <c r="N33" s="330">
        <f>'Salary Record'!G257</f>
        <v>146900</v>
      </c>
      <c r="O33" s="328">
        <f>'Salary Record'!G258</f>
        <v>7000</v>
      </c>
      <c r="P33" s="330">
        <f>'Salary Record'!G259</f>
        <v>139900</v>
      </c>
      <c r="Q33" s="395">
        <f>'Salary Record'!K259</f>
        <v>32229.166666666664</v>
      </c>
      <c r="R33" s="193"/>
      <c r="S33" s="193"/>
      <c r="T33" s="247" t="s">
        <v>190</v>
      </c>
      <c r="U33" s="250" t="s">
        <v>193</v>
      </c>
      <c r="V33" s="249" t="s">
        <v>187</v>
      </c>
    </row>
    <row r="34" spans="1:26" s="248" customFormat="1" ht="21" customHeight="1" x14ac:dyDescent="0.2">
      <c r="A34" s="362">
        <v>3</v>
      </c>
      <c r="B34" s="375" t="s">
        <v>27</v>
      </c>
      <c r="C34" s="276"/>
      <c r="D34" s="272"/>
      <c r="E34" s="131">
        <f>'Salary Record'!K267</f>
        <v>28000</v>
      </c>
      <c r="F34" s="131">
        <f>'Salary Record'!C273</f>
        <v>30</v>
      </c>
      <c r="G34" s="331">
        <f>'Salary Record'!C274</f>
        <v>0</v>
      </c>
      <c r="H34" s="131">
        <f>'Salary Record'!I272</f>
        <v>0</v>
      </c>
      <c r="I34" s="131">
        <f>'Salary Record'!I271</f>
        <v>30</v>
      </c>
      <c r="J34" s="327">
        <f>'Salary Record'!K272</f>
        <v>0</v>
      </c>
      <c r="K34" s="131">
        <f>'Salary Record'!K273</f>
        <v>28000</v>
      </c>
      <c r="L34" s="328">
        <f>'Salary Record'!G271</f>
        <v>0</v>
      </c>
      <c r="M34" s="329">
        <f>'Salary Record'!G272</f>
        <v>0</v>
      </c>
      <c r="N34" s="330" t="str">
        <f>'Salary Record'!G273</f>
        <v/>
      </c>
      <c r="O34" s="329">
        <f>'Salary Record'!G274</f>
        <v>0</v>
      </c>
      <c r="P34" s="330" t="str">
        <f>'Salary Record'!G275</f>
        <v/>
      </c>
      <c r="Q34" s="395">
        <f>'Salary Record'!K275</f>
        <v>28000</v>
      </c>
      <c r="R34" s="193"/>
      <c r="S34" s="193"/>
      <c r="T34" s="247" t="s">
        <v>191</v>
      </c>
      <c r="U34" s="250" t="s">
        <v>192</v>
      </c>
      <c r="V34" s="249" t="s">
        <v>182</v>
      </c>
    </row>
    <row r="35" spans="1:26" s="248" customFormat="1" ht="21" customHeight="1" x14ac:dyDescent="0.2">
      <c r="A35" s="362">
        <v>4</v>
      </c>
      <c r="B35" s="375" t="str">
        <f>'Salary Record'!C459</f>
        <v>Amir (Plumber)</v>
      </c>
      <c r="C35" s="277"/>
      <c r="D35" s="278"/>
      <c r="E35" s="331">
        <f>'Salary Record'!K458</f>
        <v>25000</v>
      </c>
      <c r="F35" s="331">
        <f>'Salary Record'!C464</f>
        <v>28</v>
      </c>
      <c r="G35" s="331">
        <f>'Salary Record'!C465</f>
        <v>2</v>
      </c>
      <c r="H35" s="331">
        <f>'Salary Record'!I463</f>
        <v>46.5</v>
      </c>
      <c r="I35" s="331">
        <f>'Salary Record'!I462</f>
        <v>30</v>
      </c>
      <c r="J35" s="327">
        <f>'Salary Record'!K463</f>
        <v>4843.75</v>
      </c>
      <c r="K35" s="327">
        <f>'Salary Record'!K464</f>
        <v>29843.75</v>
      </c>
      <c r="L35" s="328">
        <f>'Salary Record'!G462</f>
        <v>0</v>
      </c>
      <c r="M35" s="329">
        <f>'Salary Record'!G463</f>
        <v>35000</v>
      </c>
      <c r="N35" s="330">
        <f>'Salary Record'!G464</f>
        <v>35000</v>
      </c>
      <c r="O35" s="329">
        <f>'Salary Record'!G465</f>
        <v>5000</v>
      </c>
      <c r="P35" s="330">
        <f>'Salary Record'!G466</f>
        <v>30000</v>
      </c>
      <c r="Q35" s="395">
        <f>'Salary Record'!K466</f>
        <v>24843.75</v>
      </c>
      <c r="R35" s="193"/>
      <c r="S35" s="193"/>
      <c r="T35" s="247" t="s">
        <v>168</v>
      </c>
      <c r="U35" s="250" t="s">
        <v>169</v>
      </c>
      <c r="V35" s="249" t="s">
        <v>170</v>
      </c>
    </row>
    <row r="36" spans="1:26" s="248" customFormat="1" ht="21" customHeight="1" x14ac:dyDescent="0.2">
      <c r="A36" s="362">
        <v>5</v>
      </c>
      <c r="B36" s="375" t="str">
        <f>'Salary Record'!C412</f>
        <v>Raheel</v>
      </c>
      <c r="C36" s="277"/>
      <c r="D36" s="278"/>
      <c r="E36" s="331">
        <f>'Salary Record'!K411</f>
        <v>20000</v>
      </c>
      <c r="F36" s="331">
        <f>'Salary Record'!C417</f>
        <v>24</v>
      </c>
      <c r="G36" s="331">
        <f>'Salary Record'!C418</f>
        <v>6</v>
      </c>
      <c r="H36" s="331">
        <f>'Salary Record'!I416</f>
        <v>18.5</v>
      </c>
      <c r="I36" s="331">
        <f>'Salary Record'!I415</f>
        <v>24</v>
      </c>
      <c r="J36" s="327">
        <f>'Salary Record'!K416</f>
        <v>1541.6666666666665</v>
      </c>
      <c r="K36" s="327">
        <f>'Salary Record'!K417</f>
        <v>17541.666666666668</v>
      </c>
      <c r="L36" s="328">
        <f>'Salary Record'!G415</f>
        <v>0</v>
      </c>
      <c r="M36" s="329">
        <f>'Salary Record'!G416</f>
        <v>6000</v>
      </c>
      <c r="N36" s="330">
        <f>'Salary Record'!G417</f>
        <v>6000</v>
      </c>
      <c r="O36" s="329">
        <f>'Salary Record'!G418</f>
        <v>3000</v>
      </c>
      <c r="P36" s="330">
        <f>'Salary Record'!G419</f>
        <v>3000</v>
      </c>
      <c r="Q36" s="395">
        <f>'Salary Record'!K419</f>
        <v>14541.666666666668</v>
      </c>
      <c r="R36" s="279"/>
      <c r="S36" s="193"/>
      <c r="T36" s="247" t="s">
        <v>196</v>
      </c>
      <c r="U36" s="250" t="s">
        <v>197</v>
      </c>
      <c r="V36" s="249" t="s">
        <v>187</v>
      </c>
    </row>
    <row r="37" spans="1:26" s="248" customFormat="1" ht="21" customHeight="1" x14ac:dyDescent="0.2">
      <c r="A37" s="362">
        <v>6</v>
      </c>
      <c r="B37" s="375" t="str">
        <f>'Salary Record'!C1231</f>
        <v>Nisar</v>
      </c>
      <c r="C37" s="277"/>
      <c r="D37" s="278"/>
      <c r="E37" s="331">
        <f>'Salary Record'!K1230</f>
        <v>33000</v>
      </c>
      <c r="F37" s="331">
        <f>'Salary Record'!C1236</f>
        <v>30</v>
      </c>
      <c r="G37" s="331">
        <f>'Salary Record'!C1237</f>
        <v>0</v>
      </c>
      <c r="H37" s="331">
        <f>'Salary Record'!I1235</f>
        <v>46</v>
      </c>
      <c r="I37" s="331">
        <f>'Salary Record'!I1234</f>
        <v>30</v>
      </c>
      <c r="J37" s="327">
        <f>'Salary Record'!K1235</f>
        <v>6325</v>
      </c>
      <c r="K37" s="327">
        <f>'Salary Record'!K1236</f>
        <v>39325</v>
      </c>
      <c r="L37" s="328">
        <f>'Salary Record'!G1234</f>
        <v>0</v>
      </c>
      <c r="M37" s="329">
        <f>'Salary Record'!G1235</f>
        <v>0</v>
      </c>
      <c r="N37" s="330">
        <f>'Salary Record'!G1236</f>
        <v>0</v>
      </c>
      <c r="O37" s="329">
        <f>'Salary Record'!G1237</f>
        <v>0</v>
      </c>
      <c r="P37" s="330">
        <f>'Salary Record'!G1238</f>
        <v>0</v>
      </c>
      <c r="Q37" s="395">
        <f>'Salary Record'!K1238</f>
        <v>39325</v>
      </c>
      <c r="R37" s="279">
        <v>10000</v>
      </c>
      <c r="S37" s="193">
        <f>Q37-R37</f>
        <v>29325</v>
      </c>
      <c r="T37" s="247"/>
      <c r="U37" s="250"/>
      <c r="V37" s="249"/>
    </row>
    <row r="38" spans="1:26" s="248" customFormat="1" ht="21" customHeight="1" x14ac:dyDescent="0.2">
      <c r="A38" s="362">
        <v>7</v>
      </c>
      <c r="B38" s="375" t="str">
        <f>'Salary Record'!C491</f>
        <v>Gul Sher</v>
      </c>
      <c r="C38" s="276"/>
      <c r="D38" s="272"/>
      <c r="E38" s="328">
        <f>'Salary Record'!K490</f>
        <v>22000</v>
      </c>
      <c r="F38" s="328">
        <f>'Salary Record'!C496</f>
        <v>23</v>
      </c>
      <c r="G38" s="334">
        <f>'Salary Record'!C497</f>
        <v>7</v>
      </c>
      <c r="H38" s="328">
        <f>'Salary Record'!I495</f>
        <v>42.5</v>
      </c>
      <c r="I38" s="328">
        <f>'Salary Record'!I494</f>
        <v>23</v>
      </c>
      <c r="J38" s="341">
        <f>'Salary Record'!K495</f>
        <v>3895.8333333333335</v>
      </c>
      <c r="K38" s="341">
        <f>'Salary Record'!K496</f>
        <v>20762.5</v>
      </c>
      <c r="L38" s="342">
        <f>'Salary Record'!G494</f>
        <v>2000</v>
      </c>
      <c r="M38" s="342">
        <f>'Salary Record'!G495</f>
        <v>7000</v>
      </c>
      <c r="N38" s="352">
        <f>'Salary Record'!G496</f>
        <v>9000</v>
      </c>
      <c r="O38" s="342">
        <f>'Salary Record'!G497</f>
        <v>5000</v>
      </c>
      <c r="P38" s="352">
        <f>'Salary Record'!G498</f>
        <v>4000</v>
      </c>
      <c r="Q38" s="396">
        <f>'Salary Record'!K498</f>
        <v>15762.5</v>
      </c>
      <c r="R38" s="193"/>
      <c r="S38" s="193"/>
      <c r="T38" s="247" t="s">
        <v>198</v>
      </c>
      <c r="U38" s="250" t="s">
        <v>199</v>
      </c>
      <c r="V38" s="249" t="s">
        <v>170</v>
      </c>
      <c r="X38" s="249"/>
      <c r="Y38" s="249"/>
      <c r="Z38" s="249"/>
    </row>
    <row r="39" spans="1:26" s="357" customFormat="1" ht="21" x14ac:dyDescent="0.3">
      <c r="A39" s="417" t="s">
        <v>2</v>
      </c>
      <c r="B39" s="418"/>
      <c r="C39" s="409"/>
      <c r="D39" s="409"/>
      <c r="E39" s="411">
        <f>SUM(E32:E38)</f>
        <v>213000</v>
      </c>
      <c r="F39" s="409"/>
      <c r="G39" s="409"/>
      <c r="H39" s="409"/>
      <c r="I39" s="409"/>
      <c r="J39" s="411">
        <f>SUM(J32:J38)</f>
        <v>30106.25</v>
      </c>
      <c r="K39" s="409"/>
      <c r="L39" s="409"/>
      <c r="M39" s="409"/>
      <c r="N39" s="409"/>
      <c r="O39" s="409"/>
      <c r="P39" s="409"/>
      <c r="Q39" s="355">
        <f>SUM(Q32:Q38)</f>
        <v>208972.91666666666</v>
      </c>
      <c r="R39" s="402">
        <f t="shared" ref="R39:S39" si="4">SUM(R35:R38)</f>
        <v>10000</v>
      </c>
      <c r="S39" s="402">
        <f t="shared" si="4"/>
        <v>29325</v>
      </c>
      <c r="T39" s="356"/>
      <c r="V39" s="358"/>
    </row>
    <row r="40" spans="1:26" s="407" customFormat="1" ht="21" x14ac:dyDescent="0.3">
      <c r="A40" s="404"/>
      <c r="B40" s="404"/>
      <c r="C40" s="404"/>
      <c r="D40" s="404"/>
      <c r="E40" s="404"/>
      <c r="F40" s="404"/>
      <c r="G40" s="404"/>
      <c r="H40" s="404"/>
      <c r="I40" s="404"/>
      <c r="J40" s="404"/>
      <c r="K40" s="404"/>
      <c r="L40" s="404"/>
      <c r="M40" s="404"/>
      <c r="N40" s="404"/>
      <c r="O40" s="404"/>
      <c r="P40" s="404"/>
      <c r="Q40" s="405"/>
      <c r="R40" s="406"/>
      <c r="S40" s="406"/>
      <c r="T40" s="406"/>
      <c r="V40" s="408"/>
    </row>
    <row r="41" spans="1:26" s="316" customFormat="1" ht="21" customHeight="1" x14ac:dyDescent="0.2">
      <c r="A41" s="442" t="s">
        <v>36</v>
      </c>
      <c r="B41" s="443"/>
      <c r="C41" s="443"/>
      <c r="D41" s="443"/>
      <c r="E41" s="443"/>
      <c r="F41" s="443"/>
      <c r="G41" s="443"/>
      <c r="H41" s="443"/>
      <c r="I41" s="443"/>
      <c r="J41" s="443"/>
      <c r="K41" s="443"/>
      <c r="L41" s="443"/>
      <c r="M41" s="443"/>
      <c r="N41" s="443"/>
      <c r="O41" s="443"/>
      <c r="P41" s="443"/>
      <c r="Q41" s="444"/>
      <c r="R41" s="312"/>
      <c r="S41" s="312"/>
      <c r="T41" s="313"/>
      <c r="U41" s="314"/>
      <c r="V41" s="315"/>
      <c r="W41" s="314"/>
    </row>
    <row r="42" spans="1:26" s="248" customFormat="1" ht="21" customHeight="1" x14ac:dyDescent="0.2">
      <c r="A42" s="361">
        <v>1</v>
      </c>
      <c r="B42" s="375" t="s">
        <v>12</v>
      </c>
      <c r="C42" s="282" t="s">
        <v>44</v>
      </c>
      <c r="D42" s="283" t="e">
        <f>SUM(Q42:Q109)</f>
        <v>#REF!</v>
      </c>
      <c r="E42" s="329">
        <f>'Salary Record'!K861</f>
        <v>27000</v>
      </c>
      <c r="F42" s="329">
        <f>'Salary Record'!C867</f>
        <v>29</v>
      </c>
      <c r="G42" s="326">
        <f>'Salary Record'!C868</f>
        <v>1</v>
      </c>
      <c r="H42" s="329">
        <f>'Salary Record'!I866</f>
        <v>0</v>
      </c>
      <c r="I42" s="329">
        <f>'Salary Record'!I865</f>
        <v>30</v>
      </c>
      <c r="J42" s="327">
        <f>'Salary Record'!K866</f>
        <v>0</v>
      </c>
      <c r="K42" s="327">
        <f>'Salary Record'!K867</f>
        <v>27000</v>
      </c>
      <c r="L42" s="328">
        <f>'Salary Record'!G865</f>
        <v>15000</v>
      </c>
      <c r="M42" s="329">
        <f>'Salary Record'!G866</f>
        <v>0</v>
      </c>
      <c r="N42" s="329">
        <f>'Salary Record'!G867</f>
        <v>15000</v>
      </c>
      <c r="O42" s="329">
        <f>'Salary Record'!G868</f>
        <v>0</v>
      </c>
      <c r="P42" s="330">
        <f>'Salary Record'!G869</f>
        <v>15000</v>
      </c>
      <c r="Q42" s="335">
        <f>'Salary Record'!K869</f>
        <v>27000</v>
      </c>
      <c r="R42" s="193"/>
      <c r="S42" s="193"/>
      <c r="T42" s="247" t="s">
        <v>179</v>
      </c>
      <c r="U42" s="250">
        <f>Q39+Q29+Q23</f>
        <v>320489.58333333331</v>
      </c>
      <c r="V42" s="249"/>
    </row>
    <row r="43" spans="1:26" s="248" customFormat="1" ht="21" customHeight="1" x14ac:dyDescent="0.2">
      <c r="A43" s="361">
        <v>2</v>
      </c>
      <c r="B43" s="375" t="s">
        <v>18</v>
      </c>
      <c r="C43" s="277" t="s">
        <v>106</v>
      </c>
      <c r="D43" s="270">
        <f>Q43</f>
        <v>25987.5</v>
      </c>
      <c r="E43" s="131">
        <f>'Salary Record'!K925</f>
        <v>21000</v>
      </c>
      <c r="F43" s="131">
        <f>'Salary Record'!C931</f>
        <v>30</v>
      </c>
      <c r="G43" s="331">
        <f>'Salary Record'!C932</f>
        <v>0</v>
      </c>
      <c r="H43" s="131">
        <f>'Salary Record'!I930</f>
        <v>57</v>
      </c>
      <c r="I43" s="131">
        <f>'Salary Record'!I929</f>
        <v>30</v>
      </c>
      <c r="J43" s="327">
        <f>'Salary Record'!K930</f>
        <v>4987.5</v>
      </c>
      <c r="K43" s="131">
        <f>'Salary Record'!K931</f>
        <v>25987.5</v>
      </c>
      <c r="L43" s="328" t="str">
        <f>'Salary Record'!G929</f>
        <v/>
      </c>
      <c r="M43" s="329">
        <f>'Salary Record'!G930</f>
        <v>0</v>
      </c>
      <c r="N43" s="330" t="str">
        <f>'Salary Record'!G931</f>
        <v/>
      </c>
      <c r="O43" s="329">
        <f>'Salary Record'!G932</f>
        <v>0</v>
      </c>
      <c r="P43" s="330" t="str">
        <f>'Salary Record'!G933</f>
        <v/>
      </c>
      <c r="Q43" s="335">
        <f>'Salary Record'!K933</f>
        <v>25987.5</v>
      </c>
      <c r="R43" s="193"/>
      <c r="S43" s="193"/>
      <c r="T43" s="247" t="s">
        <v>176</v>
      </c>
      <c r="U43" s="250">
        <v>40000</v>
      </c>
      <c r="V43" s="249"/>
      <c r="W43" s="250"/>
      <c r="X43" s="250"/>
    </row>
    <row r="44" spans="1:26" s="248" customFormat="1" ht="21" customHeight="1" x14ac:dyDescent="0.2">
      <c r="A44" s="361">
        <v>3</v>
      </c>
      <c r="B44" s="375" t="str">
        <f>'Salary Record'!C958</f>
        <v>Sufyan C/o Jahangeer</v>
      </c>
      <c r="C44" s="284" t="s">
        <v>40</v>
      </c>
      <c r="D44" s="285">
        <f>SUM(Q33:Q58)</f>
        <v>788058.33333333337</v>
      </c>
      <c r="E44" s="327">
        <f>'Salary Record'!K957</f>
        <v>15000</v>
      </c>
      <c r="F44" s="327">
        <f>'Salary Record'!C963</f>
        <v>30</v>
      </c>
      <c r="G44" s="327">
        <f>'Salary Record'!C964</f>
        <v>0</v>
      </c>
      <c r="H44" s="327">
        <f>'Salary Record'!I962</f>
        <v>18</v>
      </c>
      <c r="I44" s="327">
        <f>'Salary Record'!I961</f>
        <v>30</v>
      </c>
      <c r="J44" s="327">
        <f>'Salary Record'!K962</f>
        <v>1125</v>
      </c>
      <c r="K44" s="131">
        <f>'Salary Record'!K963</f>
        <v>16125</v>
      </c>
      <c r="L44" s="328">
        <f>'Salary Record'!G961</f>
        <v>0</v>
      </c>
      <c r="M44" s="329">
        <f>'Salary Record'!G962</f>
        <v>0</v>
      </c>
      <c r="N44" s="330" t="str">
        <f>'Salary Record'!G963</f>
        <v/>
      </c>
      <c r="O44" s="329">
        <f>'Salary Record'!G964</f>
        <v>0</v>
      </c>
      <c r="P44" s="330" t="str">
        <f>'Salary Record'!G965</f>
        <v/>
      </c>
      <c r="Q44" s="335">
        <f>'Salary Record'!K965</f>
        <v>16125</v>
      </c>
      <c r="R44" s="193"/>
      <c r="S44" s="193"/>
      <c r="T44" s="247" t="s">
        <v>178</v>
      </c>
      <c r="U44" s="250">
        <f>SUM(U42:U43)</f>
        <v>360489.58333333331</v>
      </c>
      <c r="V44" s="249"/>
    </row>
    <row r="45" spans="1:26" s="248" customFormat="1" ht="21" customHeight="1" x14ac:dyDescent="0.2">
      <c r="A45" s="361">
        <v>4</v>
      </c>
      <c r="B45" s="378" t="str">
        <f>'Salary Record'!C1327</f>
        <v>Sheheryar Shahid</v>
      </c>
      <c r="C45" s="266"/>
      <c r="D45" s="267"/>
      <c r="E45" s="328">
        <f>'Salary Record'!K1326</f>
        <v>15000</v>
      </c>
      <c r="F45" s="328">
        <f>'Salary Record'!C1332</f>
        <v>23</v>
      </c>
      <c r="G45" s="334">
        <f>'Salary Record'!C1333</f>
        <v>7</v>
      </c>
      <c r="H45" s="328">
        <f>'Salary Record'!I1331</f>
        <v>32</v>
      </c>
      <c r="I45" s="328">
        <f>'Salary Record'!I1330</f>
        <v>23</v>
      </c>
      <c r="J45" s="327">
        <f>'Salary Record'!K1331</f>
        <v>2000</v>
      </c>
      <c r="K45" s="131">
        <f>'Salary Record'!K1332</f>
        <v>13500</v>
      </c>
      <c r="L45" s="328">
        <f>'Salary Record'!G1330</f>
        <v>0</v>
      </c>
      <c r="M45" s="328">
        <f>'Salary Record'!G1331</f>
        <v>0</v>
      </c>
      <c r="N45" s="330" t="str">
        <f>'Salary Record'!G1332</f>
        <v/>
      </c>
      <c r="O45" s="328">
        <f>'Salary Record'!G1333</f>
        <v>0</v>
      </c>
      <c r="P45" s="330" t="str">
        <f>'Salary Record'!G1334</f>
        <v/>
      </c>
      <c r="Q45" s="335">
        <f>'Salary Record'!K1334</f>
        <v>13500</v>
      </c>
      <c r="R45" s="193"/>
      <c r="S45" s="193"/>
      <c r="T45" s="247" t="s">
        <v>245</v>
      </c>
      <c r="V45" s="249"/>
    </row>
    <row r="46" spans="1:26" s="248" customFormat="1" ht="21" customHeight="1" x14ac:dyDescent="0.2">
      <c r="A46" s="361">
        <v>5</v>
      </c>
      <c r="B46" s="375" t="str">
        <f>'Salary Record'!C894</f>
        <v>Asif (EFU)</v>
      </c>
      <c r="C46" s="266"/>
      <c r="D46" s="267"/>
      <c r="E46" s="327">
        <f>'Salary Record'!K893</f>
        <v>17000</v>
      </c>
      <c r="F46" s="327">
        <f>'Salary Record'!C899</f>
        <v>28</v>
      </c>
      <c r="G46" s="331">
        <f>'Salary Record'!C900</f>
        <v>2</v>
      </c>
      <c r="H46" s="327">
        <f>'Salary Record'!I898</f>
        <v>41</v>
      </c>
      <c r="I46" s="327">
        <f>'Salary Record'!I897</f>
        <v>30</v>
      </c>
      <c r="J46" s="327">
        <f>'Salary Record'!K898</f>
        <v>2904.1666666666665</v>
      </c>
      <c r="K46" s="131">
        <f>'Salary Record'!K899</f>
        <v>19904.166666666668</v>
      </c>
      <c r="L46" s="328">
        <f>'Salary Record'!G897</f>
        <v>1000</v>
      </c>
      <c r="M46" s="329">
        <f>'Salary Record'!G898</f>
        <v>0</v>
      </c>
      <c r="N46" s="330">
        <f>'Salary Record'!G899</f>
        <v>1000</v>
      </c>
      <c r="O46" s="329">
        <f>'Salary Record'!G900</f>
        <v>1000</v>
      </c>
      <c r="P46" s="330">
        <f>'Salary Record'!G901</f>
        <v>0</v>
      </c>
      <c r="Q46" s="335">
        <f>'Salary Record'!K901</f>
        <v>18904.166666666668</v>
      </c>
      <c r="R46" s="193"/>
      <c r="S46" s="193"/>
      <c r="T46" s="247" t="s">
        <v>177</v>
      </c>
      <c r="U46" s="250"/>
      <c r="V46" s="249"/>
      <c r="X46" s="250"/>
    </row>
    <row r="47" spans="1:26" s="248" customFormat="1" ht="21" customHeight="1" x14ac:dyDescent="0.2">
      <c r="A47" s="361">
        <v>6</v>
      </c>
      <c r="B47" s="375" t="str">
        <f>'Salary Record'!C910</f>
        <v>Noman Hussain</v>
      </c>
      <c r="C47" s="288" t="s">
        <v>109</v>
      </c>
      <c r="D47" s="287">
        <f>Q47</f>
        <v>14550.000000000002</v>
      </c>
      <c r="E47" s="131">
        <f>'Salary Record'!K909</f>
        <v>14000</v>
      </c>
      <c r="F47" s="131">
        <f>'Salary Record'!C915</f>
        <v>28</v>
      </c>
      <c r="G47" s="331">
        <f>'Salary Record'!C916</f>
        <v>2</v>
      </c>
      <c r="H47" s="131">
        <f>'Salary Record'!I914</f>
        <v>34</v>
      </c>
      <c r="I47" s="131">
        <f>'Salary Record'!I913</f>
        <v>28</v>
      </c>
      <c r="J47" s="327">
        <f>'Salary Record'!K914</f>
        <v>1983.3333333333335</v>
      </c>
      <c r="K47" s="327">
        <f>'Salary Record'!K915</f>
        <v>15050.000000000002</v>
      </c>
      <c r="L47" s="328">
        <f>'Salary Record'!G913</f>
        <v>500</v>
      </c>
      <c r="M47" s="342">
        <f>'Salary Record'!G914</f>
        <v>0</v>
      </c>
      <c r="N47" s="343">
        <f>'Salary Record'!G915</f>
        <v>500</v>
      </c>
      <c r="O47" s="342">
        <f>'Salary Record'!G916</f>
        <v>500</v>
      </c>
      <c r="P47" s="343">
        <f>'Salary Record'!G917</f>
        <v>0</v>
      </c>
      <c r="Q47" s="344">
        <f>'Salary Record'!K917</f>
        <v>14550.000000000002</v>
      </c>
      <c r="R47" s="193"/>
      <c r="S47" s="193"/>
      <c r="T47" s="247" t="s">
        <v>173</v>
      </c>
      <c r="U47" s="250" t="s">
        <v>174</v>
      </c>
      <c r="V47" s="249" t="s">
        <v>170</v>
      </c>
      <c r="X47" s="250"/>
    </row>
    <row r="48" spans="1:26" s="357" customFormat="1" ht="21" x14ac:dyDescent="0.3">
      <c r="A48" s="417" t="s">
        <v>2</v>
      </c>
      <c r="B48" s="418"/>
      <c r="C48" s="409"/>
      <c r="D48" s="409"/>
      <c r="E48" s="411">
        <f>SUM(E42:E47)</f>
        <v>109000</v>
      </c>
      <c r="F48" s="409"/>
      <c r="G48" s="409"/>
      <c r="H48" s="409"/>
      <c r="I48" s="409"/>
      <c r="J48" s="411">
        <f>SUM(J42:J47)</f>
        <v>13000</v>
      </c>
      <c r="K48" s="409"/>
      <c r="L48" s="409"/>
      <c r="M48" s="409"/>
      <c r="N48" s="409"/>
      <c r="O48" s="409"/>
      <c r="P48" s="409"/>
      <c r="Q48" s="355">
        <f>SUM(Q42:Q47)</f>
        <v>116066.66666666667</v>
      </c>
      <c r="R48" s="402">
        <f t="shared" ref="R48:S48" si="5">SUM(R44:R47)</f>
        <v>0</v>
      </c>
      <c r="S48" s="402">
        <f t="shared" si="5"/>
        <v>0</v>
      </c>
      <c r="T48" s="356"/>
      <c r="V48" s="358"/>
    </row>
    <row r="49" spans="1:25" s="407" customFormat="1" ht="21" x14ac:dyDescent="0.3">
      <c r="A49" s="404"/>
      <c r="B49" s="404"/>
      <c r="C49" s="404"/>
      <c r="D49" s="404"/>
      <c r="E49" s="404"/>
      <c r="F49" s="404"/>
      <c r="G49" s="404"/>
      <c r="H49" s="404"/>
      <c r="I49" s="404"/>
      <c r="J49" s="404"/>
      <c r="K49" s="404"/>
      <c r="L49" s="404"/>
      <c r="M49" s="404"/>
      <c r="N49" s="404"/>
      <c r="O49" s="404"/>
      <c r="P49" s="404"/>
      <c r="Q49" s="405"/>
      <c r="R49" s="406"/>
      <c r="S49" s="406"/>
      <c r="T49" s="406"/>
      <c r="V49" s="408"/>
    </row>
    <row r="50" spans="1:25" s="300" customFormat="1" ht="21" customHeight="1" x14ac:dyDescent="0.2">
      <c r="A50" s="427" t="s">
        <v>112</v>
      </c>
      <c r="B50" s="428"/>
      <c r="C50" s="428"/>
      <c r="D50" s="428"/>
      <c r="E50" s="428"/>
      <c r="F50" s="428"/>
      <c r="G50" s="428"/>
      <c r="H50" s="428"/>
      <c r="I50" s="428"/>
      <c r="J50" s="428"/>
      <c r="K50" s="428"/>
      <c r="L50" s="428"/>
      <c r="M50" s="428"/>
      <c r="N50" s="428"/>
      <c r="O50" s="428"/>
      <c r="P50" s="428"/>
      <c r="Q50" s="429"/>
      <c r="R50" s="298"/>
      <c r="S50" s="298"/>
      <c r="T50" s="299"/>
      <c r="U50" s="306"/>
      <c r="V50" s="301"/>
    </row>
    <row r="51" spans="1:25" s="248" customFormat="1" ht="21" customHeight="1" x14ac:dyDescent="0.2">
      <c r="A51" s="362">
        <v>1</v>
      </c>
      <c r="B51" s="375" t="s">
        <v>11</v>
      </c>
      <c r="C51" s="289"/>
      <c r="D51" s="290"/>
      <c r="E51" s="329">
        <f>'Salary Record'!K746</f>
        <v>16000</v>
      </c>
      <c r="F51" s="329">
        <f>'Salary Record'!C752</f>
        <v>30</v>
      </c>
      <c r="G51" s="326">
        <f>'Salary Record'!C753</f>
        <v>0</v>
      </c>
      <c r="H51" s="329">
        <f>'Salary Record'!I751</f>
        <v>0</v>
      </c>
      <c r="I51" s="329">
        <f>'Salary Record'!I750</f>
        <v>30</v>
      </c>
      <c r="J51" s="327">
        <f>'Salary Record'!K751</f>
        <v>0</v>
      </c>
      <c r="K51" s="327">
        <f>'Salary Record'!K752</f>
        <v>16000.000000000002</v>
      </c>
      <c r="L51" s="328">
        <f>'Salary Record'!G750</f>
        <v>5000</v>
      </c>
      <c r="M51" s="329">
        <f>'Salary Record'!G751</f>
        <v>15000</v>
      </c>
      <c r="N51" s="330">
        <f>'Salary Record'!G752</f>
        <v>20000</v>
      </c>
      <c r="O51" s="329">
        <f>'Salary Record'!G753</f>
        <v>3000</v>
      </c>
      <c r="P51" s="330">
        <f>'Salary Record'!G754</f>
        <v>17000</v>
      </c>
      <c r="Q51" s="335">
        <f>'Salary Record'!K754</f>
        <v>13000.000000000002</v>
      </c>
      <c r="R51" s="193"/>
      <c r="S51" s="193"/>
      <c r="T51" s="247"/>
      <c r="U51" s="250"/>
      <c r="V51" s="249"/>
    </row>
    <row r="52" spans="1:25" s="248" customFormat="1" ht="21" customHeight="1" x14ac:dyDescent="0.2">
      <c r="A52" s="361">
        <v>2</v>
      </c>
      <c r="B52" s="375" t="s">
        <v>14</v>
      </c>
      <c r="C52" s="289"/>
      <c r="D52" s="290"/>
      <c r="E52" s="353">
        <f>'Salary Record'!K666</f>
        <v>20000</v>
      </c>
      <c r="F52" s="353">
        <f>'Salary Record'!C672</f>
        <v>30</v>
      </c>
      <c r="G52" s="331">
        <f>'Salary Record'!C673</f>
        <v>0</v>
      </c>
      <c r="H52" s="353">
        <f>'Salary Record'!I671</f>
        <v>0</v>
      </c>
      <c r="I52" s="353">
        <f>'Salary Record'!I670</f>
        <v>30</v>
      </c>
      <c r="J52" s="327">
        <f>'Salary Record'!K671</f>
        <v>0</v>
      </c>
      <c r="K52" s="327">
        <f>'Salary Record'!K672</f>
        <v>20000</v>
      </c>
      <c r="L52" s="328">
        <f>'Salary Record'!G670</f>
        <v>86800</v>
      </c>
      <c r="M52" s="329">
        <f>'Salary Record'!G671</f>
        <v>32</v>
      </c>
      <c r="N52" s="330">
        <f>'Salary Record'!G672</f>
        <v>86832</v>
      </c>
      <c r="O52" s="329">
        <f>'Salary Record'!G673</f>
        <v>0</v>
      </c>
      <c r="P52" s="330">
        <f>'Salary Record'!G674</f>
        <v>86832</v>
      </c>
      <c r="Q52" s="335">
        <f>'Salary Record'!K674</f>
        <v>20000</v>
      </c>
      <c r="R52" s="193"/>
      <c r="S52" s="193"/>
      <c r="T52" s="247" t="s">
        <v>180</v>
      </c>
      <c r="U52" s="248" t="s">
        <v>181</v>
      </c>
      <c r="V52" s="249" t="s">
        <v>182</v>
      </c>
    </row>
    <row r="53" spans="1:25" s="248" customFormat="1" ht="21" customHeight="1" x14ac:dyDescent="0.2">
      <c r="A53" s="362">
        <v>3</v>
      </c>
      <c r="B53" s="375" t="str">
        <f>'Salary Record'!C699</f>
        <v>Adil (FTC)</v>
      </c>
      <c r="C53" s="286"/>
      <c r="D53" s="287"/>
      <c r="E53" s="131">
        <f>'Salary Record'!K698</f>
        <v>17000</v>
      </c>
      <c r="F53" s="131">
        <f>'Salary Record'!C704</f>
        <v>29</v>
      </c>
      <c r="G53" s="331">
        <f>'Salary Record'!C705</f>
        <v>1</v>
      </c>
      <c r="H53" s="131">
        <f>'Salary Record'!I703</f>
        <v>0</v>
      </c>
      <c r="I53" s="131">
        <f>'Salary Record'!I702</f>
        <v>30</v>
      </c>
      <c r="J53" s="327">
        <f>'Salary Record'!K703</f>
        <v>0</v>
      </c>
      <c r="K53" s="327">
        <f>'Salary Record'!K704</f>
        <v>17000</v>
      </c>
      <c r="L53" s="328">
        <f>'Salary Record'!G702</f>
        <v>8000</v>
      </c>
      <c r="M53" s="329">
        <f>'Salary Record'!G703</f>
        <v>0</v>
      </c>
      <c r="N53" s="330">
        <f>'Salary Record'!G704</f>
        <v>8000</v>
      </c>
      <c r="O53" s="329">
        <f>'Salary Record'!G705</f>
        <v>0</v>
      </c>
      <c r="P53" s="330">
        <f>'Salary Record'!G706</f>
        <v>8000</v>
      </c>
      <c r="Q53" s="335">
        <f>'Salary Record'!K706</f>
        <v>17000</v>
      </c>
      <c r="R53" s="193"/>
      <c r="S53" s="193"/>
      <c r="T53" s="247" t="s">
        <v>202</v>
      </c>
      <c r="V53" s="249"/>
    </row>
    <row r="54" spans="1:25" s="257" customFormat="1" ht="21" customHeight="1" x14ac:dyDescent="0.2">
      <c r="A54" s="362">
        <v>4</v>
      </c>
      <c r="B54" s="375" t="str">
        <f>'Salary Record'!C683</f>
        <v>M. Shafeeq</v>
      </c>
      <c r="C54" s="291"/>
      <c r="D54" s="275"/>
      <c r="E54" s="131">
        <f>'Salary Record'!K682</f>
        <v>15000</v>
      </c>
      <c r="F54" s="131">
        <f>'Salary Record'!C688</f>
        <v>30</v>
      </c>
      <c r="G54" s="331">
        <f>'Salary Record'!C689</f>
        <v>0</v>
      </c>
      <c r="H54" s="131">
        <f>'Salary Record'!I687</f>
        <v>6</v>
      </c>
      <c r="I54" s="131">
        <f>'Salary Record'!I686</f>
        <v>30</v>
      </c>
      <c r="J54" s="331">
        <f>'Salary Record'!K687</f>
        <v>375</v>
      </c>
      <c r="K54" s="331">
        <f>'Salary Record'!K688</f>
        <v>15375</v>
      </c>
      <c r="L54" s="351">
        <f>'Salary Record'!G686</f>
        <v>0</v>
      </c>
      <c r="M54" s="131">
        <f>'Salary Record'!G687</f>
        <v>0</v>
      </c>
      <c r="N54" s="346">
        <f>'Salary Record'!G688</f>
        <v>0</v>
      </c>
      <c r="O54" s="131">
        <f>'Salary Record'!G689</f>
        <v>0</v>
      </c>
      <c r="P54" s="346">
        <f>'Salary Record'!G690</f>
        <v>0</v>
      </c>
      <c r="Q54" s="335">
        <f>'Salary Record'!K690</f>
        <v>15375</v>
      </c>
      <c r="R54" s="268">
        <f>Q54*75%</f>
        <v>11531.25</v>
      </c>
      <c r="S54" s="193">
        <v>0</v>
      </c>
      <c r="T54" s="247" t="s">
        <v>241</v>
      </c>
      <c r="U54" s="292"/>
      <c r="V54" s="256"/>
    </row>
    <row r="55" spans="1:25" s="248" customFormat="1" ht="21" customHeight="1" x14ac:dyDescent="0.2">
      <c r="A55" s="361">
        <v>5</v>
      </c>
      <c r="B55" s="375" t="str">
        <f>'Salary Record'!C715</f>
        <v>Adeel</v>
      </c>
      <c r="C55" s="286"/>
      <c r="D55" s="287"/>
      <c r="E55" s="131">
        <f>'Salary Record'!K714</f>
        <v>18000</v>
      </c>
      <c r="F55" s="131">
        <f>'Salary Record'!C720</f>
        <v>30</v>
      </c>
      <c r="G55" s="331">
        <f>'Salary Record'!C721</f>
        <v>0</v>
      </c>
      <c r="H55" s="131">
        <f>'Salary Record'!I719</f>
        <v>170</v>
      </c>
      <c r="I55" s="131">
        <f>'Salary Record'!I718</f>
        <v>30</v>
      </c>
      <c r="J55" s="327">
        <f>'Salary Record'!K719</f>
        <v>12750</v>
      </c>
      <c r="K55" s="327">
        <f>'Salary Record'!K720</f>
        <v>30750</v>
      </c>
      <c r="L55" s="328">
        <f>'Salary Record'!G718</f>
        <v>3017</v>
      </c>
      <c r="M55" s="329">
        <f>'Salary Record'!G719</f>
        <v>0</v>
      </c>
      <c r="N55" s="330">
        <f>'Salary Record'!G720</f>
        <v>3017</v>
      </c>
      <c r="O55" s="329">
        <f>'Salary Record'!G721</f>
        <v>0</v>
      </c>
      <c r="P55" s="330">
        <f>'Salary Record'!G722</f>
        <v>3017</v>
      </c>
      <c r="Q55" s="335">
        <f>'Salary Record'!K722</f>
        <v>30750</v>
      </c>
      <c r="R55" s="193"/>
      <c r="S55" s="193"/>
      <c r="T55" s="247" t="s">
        <v>239</v>
      </c>
      <c r="V55" s="249"/>
    </row>
    <row r="56" spans="1:25" s="357" customFormat="1" ht="21" x14ac:dyDescent="0.3">
      <c r="A56" s="417" t="s">
        <v>2</v>
      </c>
      <c r="B56" s="418"/>
      <c r="C56" s="409"/>
      <c r="D56" s="409"/>
      <c r="E56" s="411">
        <f>SUM(E51:E55)</f>
        <v>86000</v>
      </c>
      <c r="F56" s="409"/>
      <c r="G56" s="409"/>
      <c r="H56" s="409"/>
      <c r="I56" s="409"/>
      <c r="J56" s="411">
        <f>SUM(J51:J55)</f>
        <v>13125</v>
      </c>
      <c r="K56" s="409"/>
      <c r="L56" s="409"/>
      <c r="M56" s="409"/>
      <c r="N56" s="409"/>
      <c r="O56" s="409"/>
      <c r="P56" s="409"/>
      <c r="Q56" s="355">
        <f>SUM(Q51:Q55)</f>
        <v>96125</v>
      </c>
      <c r="R56" s="402">
        <f t="shared" ref="R56:S56" si="6">SUM(R52:R55)</f>
        <v>11531.25</v>
      </c>
      <c r="S56" s="402">
        <f t="shared" si="6"/>
        <v>0</v>
      </c>
      <c r="T56" s="356"/>
      <c r="V56" s="358"/>
    </row>
    <row r="57" spans="1:25" s="407" customFormat="1" ht="21" x14ac:dyDescent="0.3">
      <c r="A57" s="404"/>
      <c r="B57" s="404"/>
      <c r="C57" s="404"/>
      <c r="D57" s="404"/>
      <c r="E57" s="404"/>
      <c r="F57" s="404"/>
      <c r="G57" s="404"/>
      <c r="H57" s="404"/>
      <c r="I57" s="404"/>
      <c r="J57" s="404"/>
      <c r="K57" s="404"/>
      <c r="L57" s="404"/>
      <c r="M57" s="404"/>
      <c r="N57" s="404"/>
      <c r="O57" s="404"/>
      <c r="P57" s="404"/>
      <c r="Q57" s="405"/>
      <c r="R57" s="406"/>
      <c r="S57" s="406"/>
      <c r="T57" s="406"/>
      <c r="V57" s="408"/>
    </row>
    <row r="58" spans="1:25" s="300" customFormat="1" ht="21" customHeight="1" x14ac:dyDescent="0.2">
      <c r="A58" s="427" t="s">
        <v>113</v>
      </c>
      <c r="B58" s="428"/>
      <c r="C58" s="428"/>
      <c r="D58" s="428"/>
      <c r="E58" s="428"/>
      <c r="F58" s="428"/>
      <c r="G58" s="428"/>
      <c r="H58" s="428"/>
      <c r="I58" s="428"/>
      <c r="J58" s="428"/>
      <c r="K58" s="428"/>
      <c r="L58" s="428"/>
      <c r="M58" s="428"/>
      <c r="N58" s="428"/>
      <c r="O58" s="428"/>
      <c r="P58" s="428"/>
      <c r="Q58" s="429"/>
      <c r="R58" s="298"/>
      <c r="S58" s="298"/>
      <c r="T58" s="317"/>
      <c r="U58" s="306"/>
      <c r="V58" s="301"/>
      <c r="Y58" s="306"/>
    </row>
    <row r="59" spans="1:25" s="248" customFormat="1" ht="21" customHeight="1" x14ac:dyDescent="0.2">
      <c r="A59" s="362">
        <v>1</v>
      </c>
      <c r="B59" s="379" t="str">
        <f>'Salary Record'!C555</f>
        <v>Imran S/O Feroz Shb</v>
      </c>
      <c r="C59" s="269"/>
      <c r="D59" s="270"/>
      <c r="E59" s="353">
        <f>'Salary Record'!K554</f>
        <v>30000</v>
      </c>
      <c r="F59" s="353">
        <f>'Salary Record'!C560</f>
        <v>30</v>
      </c>
      <c r="G59" s="331">
        <f>'Salary Record'!C561</f>
        <v>0</v>
      </c>
      <c r="H59" s="353">
        <f>'Salary Record'!I559</f>
        <v>0</v>
      </c>
      <c r="I59" s="353">
        <f>'Salary Record'!I558</f>
        <v>30</v>
      </c>
      <c r="J59" s="327">
        <f>'Salary Record'!K559</f>
        <v>0</v>
      </c>
      <c r="K59" s="327">
        <f>'Salary Record'!K560</f>
        <v>30000</v>
      </c>
      <c r="L59" s="328">
        <f>'Salary Record'!G558</f>
        <v>3500</v>
      </c>
      <c r="M59" s="329">
        <f>'Salary Record'!G559</f>
        <v>0</v>
      </c>
      <c r="N59" s="330">
        <f>'Salary Record'!G560</f>
        <v>3500</v>
      </c>
      <c r="O59" s="329">
        <f>'Salary Record'!G561</f>
        <v>3500</v>
      </c>
      <c r="P59" s="330">
        <f>'Salary Record'!G562</f>
        <v>0</v>
      </c>
      <c r="Q59" s="335">
        <f>'Salary Record'!K562</f>
        <v>26500</v>
      </c>
      <c r="R59" s="193"/>
      <c r="S59" s="193"/>
      <c r="T59" s="247" t="s">
        <v>214</v>
      </c>
      <c r="U59" s="248" t="s">
        <v>215</v>
      </c>
      <c r="V59" s="249"/>
    </row>
    <row r="60" spans="1:25" s="248" customFormat="1" ht="21" customHeight="1" x14ac:dyDescent="0.2">
      <c r="A60" s="362">
        <v>2</v>
      </c>
      <c r="B60" s="379" t="str">
        <f>'Salary Record'!C475</f>
        <v>Zahid Elec</v>
      </c>
      <c r="C60" s="276"/>
      <c r="D60" s="272"/>
      <c r="E60" s="131">
        <f>'Salary Record'!K474</f>
        <v>22000</v>
      </c>
      <c r="F60" s="131">
        <f>'Salary Record'!C480</f>
        <v>30</v>
      </c>
      <c r="G60" s="331">
        <f>'Salary Record'!C481</f>
        <v>0</v>
      </c>
      <c r="H60" s="354">
        <f>'Salary Record'!I479</f>
        <v>0</v>
      </c>
      <c r="I60" s="131">
        <f>'Salary Record'!I478</f>
        <v>30</v>
      </c>
      <c r="J60" s="327">
        <f>'Salary Record'!K479</f>
        <v>0</v>
      </c>
      <c r="K60" s="327">
        <f>'Salary Record'!K480</f>
        <v>22000</v>
      </c>
      <c r="L60" s="328">
        <f>'Salary Record'!G478</f>
        <v>0</v>
      </c>
      <c r="M60" s="329">
        <f>'Salary Record'!G479</f>
        <v>2000</v>
      </c>
      <c r="N60" s="330">
        <f>'Salary Record'!G480</f>
        <v>2000</v>
      </c>
      <c r="O60" s="329">
        <f>'Salary Record'!G481</f>
        <v>2000</v>
      </c>
      <c r="P60" s="330">
        <f>'Salary Record'!G482</f>
        <v>0</v>
      </c>
      <c r="Q60" s="332">
        <f>'Salary Record'!K482</f>
        <v>20000</v>
      </c>
      <c r="R60" s="193"/>
      <c r="S60" s="193">
        <f>Q60-R60</f>
        <v>20000</v>
      </c>
      <c r="T60" s="247" t="s">
        <v>188</v>
      </c>
      <c r="U60" s="248" t="s">
        <v>189</v>
      </c>
      <c r="V60" s="249" t="s">
        <v>187</v>
      </c>
    </row>
    <row r="61" spans="1:25" s="248" customFormat="1" ht="21" customHeight="1" x14ac:dyDescent="0.2">
      <c r="A61" s="361">
        <v>3</v>
      </c>
      <c r="B61" s="379" t="str">
        <f>'Salary Record'!C539</f>
        <v>M. Ali</v>
      </c>
      <c r="C61" s="252"/>
      <c r="D61" s="253"/>
      <c r="E61" s="329">
        <f>'Salary Record'!K538</f>
        <v>18000</v>
      </c>
      <c r="F61" s="329">
        <f>'Salary Record'!C544</f>
        <v>30</v>
      </c>
      <c r="G61" s="326">
        <f>'Salary Record'!C545</f>
        <v>0</v>
      </c>
      <c r="H61" s="329">
        <f>'Salary Record'!I543</f>
        <v>0</v>
      </c>
      <c r="I61" s="329">
        <f>'Salary Record'!I542</f>
        <v>30</v>
      </c>
      <c r="J61" s="327">
        <f>'Salary Record'!K543</f>
        <v>0</v>
      </c>
      <c r="K61" s="327">
        <f>'Salary Record'!K544</f>
        <v>18000</v>
      </c>
      <c r="L61" s="328">
        <f>'Salary Record'!G542</f>
        <v>0</v>
      </c>
      <c r="M61" s="329">
        <f>'Salary Record'!G543</f>
        <v>0</v>
      </c>
      <c r="N61" s="330">
        <f>'Salary Record'!G544</f>
        <v>0</v>
      </c>
      <c r="O61" s="329">
        <f>'Salary Record'!G545</f>
        <v>0</v>
      </c>
      <c r="P61" s="330">
        <f>'Salary Record'!G546</f>
        <v>0</v>
      </c>
      <c r="Q61" s="335">
        <f>'Salary Record'!K546</f>
        <v>18000</v>
      </c>
      <c r="R61" s="193"/>
      <c r="S61" s="193"/>
      <c r="T61" s="247" t="s">
        <v>256</v>
      </c>
      <c r="U61" s="250"/>
      <c r="V61" s="249">
        <v>500000</v>
      </c>
    </row>
    <row r="62" spans="1:25" s="248" customFormat="1" ht="21" customHeight="1" x14ac:dyDescent="0.2">
      <c r="A62" s="361">
        <v>4</v>
      </c>
      <c r="B62" s="378" t="str">
        <f>'Salary Record'!C1311</f>
        <v>Hammad Ahmed</v>
      </c>
      <c r="C62" s="266"/>
      <c r="D62" s="267"/>
      <c r="E62" s="328">
        <f>'Salary Record'!K1310</f>
        <v>16500</v>
      </c>
      <c r="F62" s="328">
        <f>'Salary Record'!C1316</f>
        <v>29</v>
      </c>
      <c r="G62" s="334">
        <f>'Salary Record'!C1317</f>
        <v>1</v>
      </c>
      <c r="H62" s="328">
        <f>'Salary Record'!I1315</f>
        <v>0</v>
      </c>
      <c r="I62" s="328">
        <f>'Salary Record'!I1314</f>
        <v>29</v>
      </c>
      <c r="J62" s="327">
        <f>'Salary Record'!K1315</f>
        <v>0</v>
      </c>
      <c r="K62" s="131">
        <f>'Salary Record'!K1316</f>
        <v>15950</v>
      </c>
      <c r="L62" s="328">
        <f>'Salary Record'!G1314</f>
        <v>0</v>
      </c>
      <c r="M62" s="328">
        <f>'Salary Record'!G1315</f>
        <v>1000</v>
      </c>
      <c r="N62" s="330">
        <f>'Salary Record'!G1316</f>
        <v>1000</v>
      </c>
      <c r="O62" s="328">
        <f>'Salary Record'!G1317</f>
        <v>1000</v>
      </c>
      <c r="P62" s="330">
        <f>'Salary Record'!G1318</f>
        <v>0</v>
      </c>
      <c r="Q62" s="335">
        <f>'Salary Record'!K1318</f>
        <v>14950</v>
      </c>
      <c r="R62" s="193"/>
      <c r="S62" s="193"/>
      <c r="T62" s="247" t="s">
        <v>244</v>
      </c>
      <c r="V62" s="249"/>
    </row>
    <row r="63" spans="1:25" s="357" customFormat="1" ht="21" x14ac:dyDescent="0.3">
      <c r="A63" s="417" t="s">
        <v>2</v>
      </c>
      <c r="B63" s="418"/>
      <c r="C63" s="409"/>
      <c r="D63" s="409"/>
      <c r="E63" s="411">
        <f>SUM(E59:E62)</f>
        <v>86500</v>
      </c>
      <c r="F63" s="409"/>
      <c r="G63" s="409"/>
      <c r="H63" s="409"/>
      <c r="I63" s="409"/>
      <c r="J63" s="411">
        <f>SUM(J59:J62)</f>
        <v>0</v>
      </c>
      <c r="K63" s="409"/>
      <c r="L63" s="409"/>
      <c r="M63" s="409"/>
      <c r="N63" s="409"/>
      <c r="O63" s="409"/>
      <c r="P63" s="409"/>
      <c r="Q63" s="355">
        <f>SUM(Q59:Q62)</f>
        <v>79450</v>
      </c>
      <c r="R63" s="402">
        <f t="shared" ref="R63:S63" si="7">SUM(R59:R62)</f>
        <v>0</v>
      </c>
      <c r="S63" s="402">
        <f t="shared" si="7"/>
        <v>20000</v>
      </c>
      <c r="T63" s="356"/>
      <c r="V63" s="358"/>
    </row>
    <row r="64" spans="1:25" s="407" customFormat="1" ht="21" x14ac:dyDescent="0.3">
      <c r="A64" s="404"/>
      <c r="B64" s="404"/>
      <c r="C64" s="404"/>
      <c r="D64" s="404"/>
      <c r="E64" s="404"/>
      <c r="F64" s="404"/>
      <c r="G64" s="404"/>
      <c r="H64" s="404"/>
      <c r="I64" s="404"/>
      <c r="J64" s="404"/>
      <c r="K64" s="404"/>
      <c r="L64" s="404"/>
      <c r="M64" s="404"/>
      <c r="N64" s="404"/>
      <c r="O64" s="404"/>
      <c r="P64" s="404"/>
      <c r="Q64" s="405"/>
      <c r="R64" s="406"/>
      <c r="S64" s="406"/>
      <c r="T64" s="406"/>
      <c r="V64" s="408"/>
    </row>
    <row r="65" spans="1:24" s="304" customFormat="1" ht="21" customHeight="1" x14ac:dyDescent="0.2">
      <c r="A65" s="436" t="s">
        <v>262</v>
      </c>
      <c r="B65" s="437"/>
      <c r="C65" s="437"/>
      <c r="D65" s="437"/>
      <c r="E65" s="437"/>
      <c r="F65" s="437"/>
      <c r="G65" s="437"/>
      <c r="H65" s="437"/>
      <c r="I65" s="437"/>
      <c r="J65" s="437"/>
      <c r="K65" s="437"/>
      <c r="L65" s="437"/>
      <c r="M65" s="437"/>
      <c r="N65" s="437"/>
      <c r="O65" s="437"/>
      <c r="P65" s="437"/>
      <c r="Q65" s="438"/>
      <c r="R65" s="302"/>
      <c r="S65" s="302"/>
      <c r="T65" s="303"/>
      <c r="V65" s="305"/>
      <c r="W65" s="374"/>
    </row>
    <row r="66" spans="1:24" s="248" customFormat="1" ht="21" customHeight="1" x14ac:dyDescent="0.2">
      <c r="A66" s="361">
        <v>1</v>
      </c>
      <c r="B66" s="376" t="s">
        <v>17</v>
      </c>
      <c r="C66" s="295"/>
      <c r="D66" s="296"/>
      <c r="E66" s="318">
        <f>'Salary Record'!K522</f>
        <v>37000</v>
      </c>
      <c r="F66" s="318">
        <f>'Salary Record'!C528</f>
        <v>30</v>
      </c>
      <c r="G66" s="319">
        <f>'Salary Record'!C529</f>
        <v>0</v>
      </c>
      <c r="H66" s="318">
        <f>'Salary Record'!I527</f>
        <v>70</v>
      </c>
      <c r="I66" s="318">
        <f>'Salary Record'!I526</f>
        <v>30</v>
      </c>
      <c r="J66" s="320">
        <f>'Salary Record'!K527</f>
        <v>10791.666666666666</v>
      </c>
      <c r="K66" s="320">
        <f>'Salary Record'!K528</f>
        <v>47791.666666666664</v>
      </c>
      <c r="L66" s="321">
        <f>'Salary Record'!G526</f>
        <v>0</v>
      </c>
      <c r="M66" s="322">
        <f>'Salary Record'!G527</f>
        <v>0</v>
      </c>
      <c r="N66" s="323">
        <f>'Salary Record'!G528</f>
        <v>0</v>
      </c>
      <c r="O66" s="322">
        <f>'Salary Record'!G529</f>
        <v>0</v>
      </c>
      <c r="P66" s="323">
        <f>'Salary Record'!G530</f>
        <v>0</v>
      </c>
      <c r="Q66" s="349">
        <f>'Salary Record'!K530</f>
        <v>47791.666666666664</v>
      </c>
      <c r="R66" s="263"/>
      <c r="S66" s="193"/>
      <c r="T66" s="247"/>
      <c r="U66" s="250"/>
      <c r="V66" s="249"/>
    </row>
    <row r="67" spans="1:24" s="248" customFormat="1" ht="21" customHeight="1" x14ac:dyDescent="0.2">
      <c r="A67" s="361">
        <v>2</v>
      </c>
      <c r="B67" s="399" t="s">
        <v>15</v>
      </c>
      <c r="C67" s="293" t="s">
        <v>37</v>
      </c>
      <c r="D67" s="294" t="e">
        <f>SUM(Q22:Q115)</f>
        <v>#REF!</v>
      </c>
      <c r="E67" s="347">
        <f>'Salary Record'!K506</f>
        <v>31000</v>
      </c>
      <c r="F67" s="347">
        <f>'Salary Record'!C512</f>
        <v>29</v>
      </c>
      <c r="G67" s="348">
        <f>'Salary Record'!C513</f>
        <v>1</v>
      </c>
      <c r="H67" s="347">
        <f>'Salary Record'!I511</f>
        <v>24</v>
      </c>
      <c r="I67" s="347">
        <f>'Salary Record'!I510</f>
        <v>30</v>
      </c>
      <c r="J67" s="320">
        <f>'Salary Record'!K511</f>
        <v>3100</v>
      </c>
      <c r="K67" s="347">
        <f>'Salary Record'!K512</f>
        <v>34100</v>
      </c>
      <c r="L67" s="321">
        <f>'Salary Record'!G510</f>
        <v>0</v>
      </c>
      <c r="M67" s="321">
        <f>'Salary Record'!G511</f>
        <v>0</v>
      </c>
      <c r="N67" s="323">
        <f>'Salary Record'!G512</f>
        <v>0</v>
      </c>
      <c r="O67" s="322">
        <f>'Salary Record'!G513</f>
        <v>0</v>
      </c>
      <c r="P67" s="323">
        <f>'Salary Record'!G514</f>
        <v>0</v>
      </c>
      <c r="Q67" s="349">
        <f>'Salary Record'!K514</f>
        <v>34100</v>
      </c>
      <c r="R67" s="263"/>
      <c r="S67" s="193"/>
      <c r="T67" s="247"/>
      <c r="U67" s="250"/>
      <c r="V67" s="249"/>
    </row>
    <row r="68" spans="1:24" s="248" customFormat="1" ht="19.5" customHeight="1" x14ac:dyDescent="0.2">
      <c r="A68" s="361">
        <v>3</v>
      </c>
      <c r="B68" s="375" t="str">
        <f>'Salary Record'!C1247</f>
        <v>Touqeer</v>
      </c>
      <c r="C68" s="289"/>
      <c r="D68" s="290"/>
      <c r="E68" s="131">
        <f>'Salary Record'!K1246</f>
        <v>38000</v>
      </c>
      <c r="F68" s="131">
        <f>'Salary Record'!C1252</f>
        <v>28</v>
      </c>
      <c r="G68" s="331">
        <f>'Salary Record'!C1253</f>
        <v>2</v>
      </c>
      <c r="H68" s="131">
        <f>'Salary Record'!I1251</f>
        <v>7</v>
      </c>
      <c r="I68" s="131">
        <f>'Salary Record'!I1250</f>
        <v>28</v>
      </c>
      <c r="J68" s="327">
        <f>'Salary Record'!K1251</f>
        <v>1108.3333333333335</v>
      </c>
      <c r="K68" s="327">
        <f>'Salary Record'!K1252</f>
        <v>36575.000000000007</v>
      </c>
      <c r="L68" s="328">
        <f>'Salary Record'!G1250</f>
        <v>0</v>
      </c>
      <c r="M68" s="329">
        <f>'Salary Record'!G1251</f>
        <v>0</v>
      </c>
      <c r="N68" s="330">
        <f>'Salary Record'!G1252</f>
        <v>0</v>
      </c>
      <c r="O68" s="329">
        <f>'Salary Record'!G1253</f>
        <v>0</v>
      </c>
      <c r="P68" s="330">
        <f>'Salary Record'!G1254</f>
        <v>0</v>
      </c>
      <c r="Q68" s="335">
        <f>'Salary Record'!K1254</f>
        <v>36575.000000000007</v>
      </c>
      <c r="R68" s="193"/>
      <c r="S68" s="193"/>
      <c r="T68" s="247" t="s">
        <v>253</v>
      </c>
      <c r="V68" s="249">
        <v>6000</v>
      </c>
    </row>
    <row r="69" spans="1:24" s="248" customFormat="1" ht="21" customHeight="1" x14ac:dyDescent="0.2">
      <c r="A69" s="361">
        <v>4</v>
      </c>
      <c r="B69" s="377" t="str">
        <f>'Salary Record'!C1279</f>
        <v>Amjad Ustad</v>
      </c>
      <c r="C69" s="269"/>
      <c r="D69" s="270"/>
      <c r="E69" s="328">
        <f>'Salary Record'!K1278</f>
        <v>45000</v>
      </c>
      <c r="F69" s="328">
        <f>'Salary Record'!C1284</f>
        <v>28</v>
      </c>
      <c r="G69" s="334">
        <f>'Salary Record'!C1285</f>
        <v>2</v>
      </c>
      <c r="H69" s="328">
        <f>'Salary Record'!I1283</f>
        <v>7</v>
      </c>
      <c r="I69" s="328">
        <f>'Salary Record'!I1282</f>
        <v>28</v>
      </c>
      <c r="J69" s="327">
        <f>'Salary Record'!K1283</f>
        <v>1312.5</v>
      </c>
      <c r="K69" s="327">
        <f>'Salary Record'!K1284</f>
        <v>43312.5</v>
      </c>
      <c r="L69" s="328">
        <f>'Salary Record'!G1282</f>
        <v>0</v>
      </c>
      <c r="M69" s="328">
        <f>'Salary Record'!G1283</f>
        <v>0</v>
      </c>
      <c r="N69" s="330">
        <f>'Salary Record'!G1284</f>
        <v>0</v>
      </c>
      <c r="O69" s="328">
        <f>'Salary Record'!G1285</f>
        <v>0</v>
      </c>
      <c r="P69" s="330">
        <f>'Salary Record'!G1286</f>
        <v>0</v>
      </c>
      <c r="Q69" s="335">
        <f>'Salary Record'!K1286</f>
        <v>43312.5</v>
      </c>
      <c r="R69" s="268"/>
      <c r="S69" s="193"/>
      <c r="T69" s="247" t="s">
        <v>254</v>
      </c>
      <c r="U69" s="250">
        <f>Q107+Q69+Q66+Q61+Q32+Q33+Q34</f>
        <v>223604.16666666666</v>
      </c>
      <c r="V69" s="249">
        <v>10000</v>
      </c>
    </row>
    <row r="70" spans="1:24" s="248" customFormat="1" ht="21" customHeight="1" x14ac:dyDescent="0.2">
      <c r="A70" s="361">
        <v>5</v>
      </c>
      <c r="B70" s="375" t="str">
        <f>'Salary Record'!C1423</f>
        <v>A. Lateef</v>
      </c>
      <c r="C70" s="277"/>
      <c r="D70" s="278"/>
      <c r="E70" s="131">
        <f>'Salary Record'!K1422</f>
        <v>20000</v>
      </c>
      <c r="F70" s="131">
        <f>'Salary Record'!C1428</f>
        <v>26</v>
      </c>
      <c r="G70" s="331">
        <f>'Salary Record'!C1429</f>
        <v>4</v>
      </c>
      <c r="H70" s="131">
        <f>'Salary Record'!I1427</f>
        <v>21</v>
      </c>
      <c r="I70" s="131">
        <f>'Salary Record'!I1426</f>
        <v>30</v>
      </c>
      <c r="J70" s="327">
        <f>'Salary Record'!K1427</f>
        <v>1750</v>
      </c>
      <c r="K70" s="131">
        <f>'Salary Record'!K1428</f>
        <v>21750</v>
      </c>
      <c r="L70" s="328">
        <f>'Salary Record'!G1426</f>
        <v>9000</v>
      </c>
      <c r="M70" s="329">
        <f>'Salary Record'!G1427</f>
        <v>3000</v>
      </c>
      <c r="N70" s="330">
        <f>'Salary Record'!G1428</f>
        <v>12000</v>
      </c>
      <c r="O70" s="329">
        <f>'Salary Record'!G1429</f>
        <v>3000</v>
      </c>
      <c r="P70" s="330">
        <f>'Salary Record'!G1430</f>
        <v>9000</v>
      </c>
      <c r="Q70" s="335">
        <f>'Salary Record'!K1430</f>
        <v>18750</v>
      </c>
      <c r="R70" s="193"/>
      <c r="S70" s="193"/>
      <c r="T70" s="247" t="s">
        <v>200</v>
      </c>
      <c r="V70" s="249">
        <v>21500</v>
      </c>
      <c r="X70" s="250">
        <f>V61-V66-V69-V107-V74-V68-V70-3000</f>
        <v>456500</v>
      </c>
    </row>
    <row r="71" spans="1:24" s="248" customFormat="1" ht="21" customHeight="1" x14ac:dyDescent="0.2">
      <c r="A71" s="361">
        <v>6</v>
      </c>
      <c r="B71" s="375" t="str">
        <f>'Salary Record'!C1052</f>
        <v>A. Lateef Chacha</v>
      </c>
      <c r="C71" s="269"/>
      <c r="D71" s="270"/>
      <c r="E71" s="131">
        <f>'Salary Record'!K1051</f>
        <v>22000</v>
      </c>
      <c r="F71" s="131">
        <f>'Salary Record'!C1057</f>
        <v>28</v>
      </c>
      <c r="G71" s="331">
        <f>'Salary Record'!C1058</f>
        <v>2</v>
      </c>
      <c r="H71" s="131">
        <f>'Salary Record'!I1056</f>
        <v>17</v>
      </c>
      <c r="I71" s="131">
        <f>'Salary Record'!I1055</f>
        <v>30</v>
      </c>
      <c r="J71" s="327">
        <f>'Salary Record'!K1056</f>
        <v>1558.3333333333335</v>
      </c>
      <c r="K71" s="327">
        <f>'Salary Record'!K1057</f>
        <v>23558.333333333332</v>
      </c>
      <c r="L71" s="328">
        <f>'Salary Record'!G1055</f>
        <v>0</v>
      </c>
      <c r="M71" s="328">
        <f>'Salary Record'!G1056</f>
        <v>2000</v>
      </c>
      <c r="N71" s="330">
        <f>'Salary Record'!G1057</f>
        <v>2000</v>
      </c>
      <c r="O71" s="328">
        <f>'Salary Record'!G1058</f>
        <v>2000</v>
      </c>
      <c r="P71" s="330">
        <f>'Salary Record'!G1059</f>
        <v>0</v>
      </c>
      <c r="Q71" s="335">
        <f>'Salary Record'!K1059</f>
        <v>21558.333333333332</v>
      </c>
      <c r="R71" s="193"/>
      <c r="S71" s="193"/>
      <c r="T71" s="247"/>
      <c r="U71" s="250"/>
      <c r="V71" s="249">
        <f>Q66+Q63+Q18+Q23+Q29</f>
        <v>325758.33333333331</v>
      </c>
      <c r="X71" s="248">
        <v>800</v>
      </c>
    </row>
    <row r="72" spans="1:24" s="248" customFormat="1" ht="21" customHeight="1" x14ac:dyDescent="0.2">
      <c r="A72" s="361">
        <v>7</v>
      </c>
      <c r="B72" s="375" t="str">
        <f>'Salary Record'!C284</f>
        <v>Salahuddin</v>
      </c>
      <c r="C72" s="280"/>
      <c r="D72" s="281"/>
      <c r="E72" s="131">
        <f>'Salary Record'!K283</f>
        <v>20000</v>
      </c>
      <c r="F72" s="131">
        <f>'Salary Record'!C289</f>
        <v>22</v>
      </c>
      <c r="G72" s="331">
        <f>'Salary Record'!C290</f>
        <v>8</v>
      </c>
      <c r="H72" s="131">
        <f>'Salary Record'!I288</f>
        <v>7.5</v>
      </c>
      <c r="I72" s="131">
        <f>'Salary Record'!I287</f>
        <v>22</v>
      </c>
      <c r="J72" s="327">
        <f>'Salary Record'!K288</f>
        <v>625</v>
      </c>
      <c r="K72" s="327">
        <f>'Salary Record'!K289</f>
        <v>15291.666666666666</v>
      </c>
      <c r="L72" s="328">
        <f>'Salary Record'!G287</f>
        <v>0</v>
      </c>
      <c r="M72" s="329">
        <f>'Salary Record'!G288</f>
        <v>15000</v>
      </c>
      <c r="N72" s="330">
        <f>'Salary Record'!G289</f>
        <v>15000</v>
      </c>
      <c r="O72" s="329">
        <f>'Salary Record'!G290</f>
        <v>5000</v>
      </c>
      <c r="P72" s="330">
        <f>'Salary Record'!G291</f>
        <v>10000</v>
      </c>
      <c r="Q72" s="332">
        <f>'Salary Record'!K291</f>
        <v>10291.666666666666</v>
      </c>
      <c r="R72" s="279"/>
      <c r="S72" s="193"/>
      <c r="T72" s="247"/>
      <c r="V72" s="249"/>
    </row>
    <row r="73" spans="1:24" s="248" customFormat="1" ht="21" customHeight="1" x14ac:dyDescent="0.2">
      <c r="A73" s="361">
        <v>8</v>
      </c>
      <c r="B73" s="375" t="s">
        <v>9</v>
      </c>
      <c r="C73" s="276"/>
      <c r="D73" s="272"/>
      <c r="E73" s="331">
        <f>'Salary Record'!K299</f>
        <v>24500</v>
      </c>
      <c r="F73" s="331">
        <f>'Salary Record'!C305</f>
        <v>29</v>
      </c>
      <c r="G73" s="331">
        <f>'Salary Record'!C306</f>
        <v>1</v>
      </c>
      <c r="H73" s="331">
        <f>'Salary Record'!I304</f>
        <v>67</v>
      </c>
      <c r="I73" s="331">
        <f>'Salary Record'!I303</f>
        <v>30</v>
      </c>
      <c r="J73" s="327">
        <f>'Salary Record'!K304</f>
        <v>6839.583333333333</v>
      </c>
      <c r="K73" s="327">
        <f>'Salary Record'!K305</f>
        <v>31339.583333333332</v>
      </c>
      <c r="L73" s="328">
        <f>'Salary Record'!G303</f>
        <v>27500</v>
      </c>
      <c r="M73" s="329">
        <f>'Salary Record'!G304</f>
        <v>1000</v>
      </c>
      <c r="N73" s="330">
        <f>'Salary Record'!G305</f>
        <v>28500</v>
      </c>
      <c r="O73" s="329">
        <f>'Salary Record'!G306</f>
        <v>0</v>
      </c>
      <c r="P73" s="330">
        <f>'Salary Record'!G307</f>
        <v>28500</v>
      </c>
      <c r="Q73" s="335">
        <f>'Salary Record'!K307</f>
        <v>31339.583333333332</v>
      </c>
      <c r="R73" s="193"/>
      <c r="S73" s="193"/>
      <c r="T73" s="247" t="s">
        <v>194</v>
      </c>
      <c r="U73" s="250" t="s">
        <v>195</v>
      </c>
      <c r="V73" s="249" t="s">
        <v>187</v>
      </c>
    </row>
    <row r="74" spans="1:24" s="248" customFormat="1" ht="21" customHeight="1" x14ac:dyDescent="0.2">
      <c r="A74" s="361">
        <v>9</v>
      </c>
      <c r="B74" s="377" t="str">
        <f>'Salary Record'!C633</f>
        <v>Haneef</v>
      </c>
      <c r="C74" s="277" t="s">
        <v>106</v>
      </c>
      <c r="D74" s="270">
        <f>Q74</f>
        <v>0</v>
      </c>
      <c r="E74" s="131">
        <f>'Salary Record'!K632</f>
        <v>24000</v>
      </c>
      <c r="F74" s="131">
        <f>'Salary Record'!C638</f>
        <v>30</v>
      </c>
      <c r="G74" s="331">
        <f>'Salary Record'!C639</f>
        <v>0</v>
      </c>
      <c r="H74" s="131">
        <f>'Salary Record'!I637</f>
        <v>18</v>
      </c>
      <c r="I74" s="131">
        <f>'Salary Record'!I636</f>
        <v>31</v>
      </c>
      <c r="J74" s="327">
        <f>'Salary Record'!K637</f>
        <v>1800</v>
      </c>
      <c r="K74" s="131">
        <f>'Salary Record'!K638</f>
        <v>26600</v>
      </c>
      <c r="L74" s="328">
        <f>'Salary Record'!G636</f>
        <v>0</v>
      </c>
      <c r="M74" s="329">
        <f>'Salary Record'!G637</f>
        <v>3000</v>
      </c>
      <c r="N74" s="330">
        <f>'Salary Record'!G638</f>
        <v>3000</v>
      </c>
      <c r="O74" s="329">
        <f>'Salary Record'!G639</f>
        <v>3000</v>
      </c>
      <c r="P74" s="330">
        <f>'Salary Record'!G640</f>
        <v>0</v>
      </c>
      <c r="Q74" s="335">
        <f>'Salary Record'!K640</f>
        <v>0</v>
      </c>
      <c r="R74" s="193"/>
      <c r="S74" s="193"/>
      <c r="T74" s="247" t="s">
        <v>219</v>
      </c>
      <c r="U74" s="250" t="s">
        <v>220</v>
      </c>
      <c r="V74" s="249">
        <v>3000</v>
      </c>
    </row>
    <row r="75" spans="1:24" s="357" customFormat="1" ht="21" x14ac:dyDescent="0.3">
      <c r="A75" s="417" t="s">
        <v>2</v>
      </c>
      <c r="B75" s="418"/>
      <c r="C75" s="409"/>
      <c r="D75" s="409"/>
      <c r="E75" s="411">
        <f>SUM(E66:E74)</f>
        <v>261500</v>
      </c>
      <c r="F75" s="409"/>
      <c r="G75" s="409"/>
      <c r="H75" s="409"/>
      <c r="I75" s="409"/>
      <c r="J75" s="411">
        <f>SUM(J66:J74)</f>
        <v>28885.416666666664</v>
      </c>
      <c r="K75" s="409"/>
      <c r="L75" s="409"/>
      <c r="M75" s="409"/>
      <c r="N75" s="409"/>
      <c r="O75" s="409"/>
      <c r="P75" s="409"/>
      <c r="Q75" s="355">
        <f>SUM(Q66:Q74)</f>
        <v>243718.75</v>
      </c>
      <c r="R75" s="402">
        <f t="shared" ref="R75:S75" si="8">SUM(R71:R74)</f>
        <v>0</v>
      </c>
      <c r="S75" s="402">
        <f t="shared" si="8"/>
        <v>0</v>
      </c>
      <c r="T75" s="356"/>
      <c r="V75" s="358"/>
    </row>
    <row r="76" spans="1:24" s="407" customFormat="1" ht="21" x14ac:dyDescent="0.3">
      <c r="A76" s="404"/>
      <c r="B76" s="404"/>
      <c r="C76" s="404"/>
      <c r="D76" s="404"/>
      <c r="E76" s="404"/>
      <c r="F76" s="404"/>
      <c r="G76" s="404"/>
      <c r="H76" s="404"/>
      <c r="I76" s="404"/>
      <c r="J76" s="404"/>
      <c r="K76" s="404"/>
      <c r="L76" s="404"/>
      <c r="M76" s="404"/>
      <c r="N76" s="404"/>
      <c r="O76" s="404"/>
      <c r="P76" s="404"/>
      <c r="Q76" s="405"/>
      <c r="R76" s="406"/>
      <c r="S76" s="406"/>
      <c r="T76" s="406"/>
      <c r="V76" s="408"/>
    </row>
    <row r="77" spans="1:24" s="304" customFormat="1" ht="21" customHeight="1" x14ac:dyDescent="0.2">
      <c r="A77" s="436" t="s">
        <v>263</v>
      </c>
      <c r="B77" s="437"/>
      <c r="C77" s="437"/>
      <c r="D77" s="437"/>
      <c r="E77" s="437"/>
      <c r="F77" s="437"/>
      <c r="G77" s="437"/>
      <c r="H77" s="437"/>
      <c r="I77" s="437"/>
      <c r="J77" s="437"/>
      <c r="K77" s="437"/>
      <c r="L77" s="437"/>
      <c r="M77" s="437"/>
      <c r="N77" s="437"/>
      <c r="O77" s="437"/>
      <c r="P77" s="437"/>
      <c r="Q77" s="438"/>
      <c r="R77" s="302"/>
      <c r="S77" s="302"/>
      <c r="T77" s="303"/>
      <c r="V77" s="305"/>
    </row>
    <row r="78" spans="1:24" s="248" customFormat="1" ht="21" customHeight="1" x14ac:dyDescent="0.2">
      <c r="A78" s="362">
        <v>1</v>
      </c>
      <c r="B78" s="375" t="str">
        <f>'Salary Record'!C1375</f>
        <v>Suleman Dilawer</v>
      </c>
      <c r="C78" s="269"/>
      <c r="D78" s="270"/>
      <c r="E78" s="131">
        <f>'Salary Record'!K1374</f>
        <v>18000</v>
      </c>
      <c r="F78" s="131">
        <f>'Salary Record'!C1380</f>
        <v>30</v>
      </c>
      <c r="G78" s="331">
        <f>'Salary Record'!C1381</f>
        <v>0</v>
      </c>
      <c r="H78" s="131">
        <f>'Salary Record'!I1379</f>
        <v>15.5</v>
      </c>
      <c r="I78" s="131">
        <f>'Salary Record'!I1378</f>
        <v>30</v>
      </c>
      <c r="J78" s="327">
        <f>'Salary Record'!K1379</f>
        <v>1162.5</v>
      </c>
      <c r="K78" s="327">
        <f>'Salary Record'!K1380</f>
        <v>19162.5</v>
      </c>
      <c r="L78" s="328">
        <f>'Salary Record'!G1378</f>
        <v>0</v>
      </c>
      <c r="M78" s="329">
        <f>'Salary Record'!G1379</f>
        <v>0</v>
      </c>
      <c r="N78" s="330" t="str">
        <f>'Salary Record'!G1380</f>
        <v/>
      </c>
      <c r="O78" s="329">
        <f>'Salary Record'!G1381</f>
        <v>0</v>
      </c>
      <c r="P78" s="330" t="str">
        <f>'Salary Record'!G1382</f>
        <v/>
      </c>
      <c r="Q78" s="333">
        <f>'Salary Record'!K1382</f>
        <v>19162.5</v>
      </c>
      <c r="R78" s="279">
        <v>0</v>
      </c>
      <c r="S78" s="193"/>
      <c r="T78" s="247"/>
      <c r="V78" s="249"/>
    </row>
    <row r="79" spans="1:24" s="248" customFormat="1" ht="18" customHeight="1" x14ac:dyDescent="0.2">
      <c r="A79" s="361">
        <v>2</v>
      </c>
      <c r="B79" s="375" t="str">
        <f>'Salary Record'!C1391</f>
        <v>Waleed</v>
      </c>
      <c r="C79" s="277"/>
      <c r="D79" s="278"/>
      <c r="E79" s="131">
        <f>'Salary Record'!K1390</f>
        <v>25000</v>
      </c>
      <c r="F79" s="131">
        <f>'Salary Record'!C1396</f>
        <v>0</v>
      </c>
      <c r="G79" s="331">
        <f>'Salary Record'!C1397</f>
        <v>0</v>
      </c>
      <c r="H79" s="131">
        <f>'Salary Record'!I1395</f>
        <v>0</v>
      </c>
      <c r="I79" s="131">
        <f>'Salary Record'!I1394</f>
        <v>38</v>
      </c>
      <c r="J79" s="327">
        <f>'Salary Record'!K1395</f>
        <v>0</v>
      </c>
      <c r="K79" s="327">
        <f>'Salary Record'!K1396</f>
        <v>31666.666666666668</v>
      </c>
      <c r="L79" s="328">
        <f>'Salary Record'!G1394</f>
        <v>0</v>
      </c>
      <c r="M79" s="328">
        <f>'Salary Record'!G1395</f>
        <v>0</v>
      </c>
      <c r="N79" s="330">
        <f>'Salary Record'!G1396</f>
        <v>0</v>
      </c>
      <c r="O79" s="328">
        <f>'Salary Record'!G1397</f>
        <v>0</v>
      </c>
      <c r="P79" s="330">
        <f>'Salary Record'!G1398</f>
        <v>0</v>
      </c>
      <c r="Q79" s="333">
        <f>'Salary Record'!K1398</f>
        <v>31666.666666666668</v>
      </c>
      <c r="R79" s="279">
        <v>0</v>
      </c>
      <c r="S79" s="193"/>
      <c r="T79" s="247"/>
      <c r="U79" s="250">
        <f>Q66+Q70+Q71</f>
        <v>88099.999999999985</v>
      </c>
      <c r="V79" s="249"/>
    </row>
    <row r="80" spans="1:24" s="357" customFormat="1" ht="21" x14ac:dyDescent="0.3">
      <c r="A80" s="417" t="s">
        <v>2</v>
      </c>
      <c r="B80" s="418"/>
      <c r="C80" s="409"/>
      <c r="D80" s="409"/>
      <c r="E80" s="411">
        <f>SUM(E78:E79)</f>
        <v>43000</v>
      </c>
      <c r="F80" s="409"/>
      <c r="G80" s="409"/>
      <c r="H80" s="409"/>
      <c r="I80" s="409"/>
      <c r="J80" s="411">
        <f>SUM(J78:J79)</f>
        <v>1162.5</v>
      </c>
      <c r="K80" s="409"/>
      <c r="L80" s="409"/>
      <c r="M80" s="409"/>
      <c r="N80" s="409"/>
      <c r="O80" s="409"/>
      <c r="P80" s="409"/>
      <c r="Q80" s="355">
        <f>SUM(Q78:Q79)</f>
        <v>50829.166666666672</v>
      </c>
      <c r="R80" s="402">
        <f t="shared" ref="R80:S80" si="9">SUM(R75:R78)</f>
        <v>0</v>
      </c>
      <c r="S80" s="402">
        <f t="shared" si="9"/>
        <v>0</v>
      </c>
      <c r="T80" s="356"/>
      <c r="V80" s="358"/>
    </row>
    <row r="81" spans="1:24" s="407" customFormat="1" ht="21" x14ac:dyDescent="0.3">
      <c r="A81" s="404"/>
      <c r="B81" s="404"/>
      <c r="C81" s="404"/>
      <c r="D81" s="404"/>
      <c r="E81" s="404"/>
      <c r="F81" s="404"/>
      <c r="G81" s="404"/>
      <c r="H81" s="404"/>
      <c r="I81" s="404"/>
      <c r="J81" s="404"/>
      <c r="K81" s="404"/>
      <c r="L81" s="404"/>
      <c r="M81" s="404"/>
      <c r="N81" s="404"/>
      <c r="O81" s="404"/>
      <c r="P81" s="404"/>
      <c r="Q81" s="405"/>
      <c r="R81" s="406"/>
      <c r="S81" s="406"/>
      <c r="T81" s="406"/>
      <c r="V81" s="408"/>
    </row>
    <row r="82" spans="1:24" s="300" customFormat="1" ht="21" customHeight="1" x14ac:dyDescent="0.2">
      <c r="A82" s="427" t="s">
        <v>265</v>
      </c>
      <c r="B82" s="428"/>
      <c r="C82" s="428"/>
      <c r="D82" s="428"/>
      <c r="E82" s="428"/>
      <c r="F82" s="428"/>
      <c r="G82" s="428"/>
      <c r="H82" s="428"/>
      <c r="I82" s="428"/>
      <c r="J82" s="428"/>
      <c r="K82" s="428"/>
      <c r="L82" s="428"/>
      <c r="M82" s="428"/>
      <c r="N82" s="428"/>
      <c r="O82" s="428"/>
      <c r="P82" s="428"/>
      <c r="Q82" s="429"/>
      <c r="R82" s="298"/>
      <c r="S82" s="298"/>
      <c r="T82" s="317"/>
      <c r="U82" s="306"/>
      <c r="V82" s="301"/>
      <c r="X82" s="300">
        <v>250000</v>
      </c>
    </row>
    <row r="83" spans="1:24" s="248" customFormat="1" ht="21" customHeight="1" x14ac:dyDescent="0.2">
      <c r="A83" s="362">
        <v>1</v>
      </c>
      <c r="B83" s="375" t="str">
        <f>'Salary Record'!C203</f>
        <v>Zeeshan AC</v>
      </c>
      <c r="C83" s="252"/>
      <c r="D83" s="253"/>
      <c r="E83" s="131">
        <f>'Salary Record'!K202</f>
        <v>28000</v>
      </c>
      <c r="F83" s="131">
        <f>'Salary Record'!C208</f>
        <v>30</v>
      </c>
      <c r="G83" s="331">
        <f>'Salary Record'!C209</f>
        <v>0</v>
      </c>
      <c r="H83" s="131">
        <f>'Salary Record'!I207</f>
        <v>106</v>
      </c>
      <c r="I83" s="131">
        <f>'Salary Record'!I206</f>
        <v>30</v>
      </c>
      <c r="J83" s="327">
        <f>'Salary Record'!K207</f>
        <v>12366.666666666668</v>
      </c>
      <c r="K83" s="131">
        <f>'Salary Record'!K208</f>
        <v>40366.666666666672</v>
      </c>
      <c r="L83" s="328">
        <f>'Salary Record'!G206</f>
        <v>0</v>
      </c>
      <c r="M83" s="328">
        <f>'Salary Record'!G207</f>
        <v>0</v>
      </c>
      <c r="N83" s="328" t="str">
        <f>'Salary Record'!G208</f>
        <v/>
      </c>
      <c r="O83" s="328">
        <f>'Salary Record'!G209</f>
        <v>0</v>
      </c>
      <c r="P83" s="328" t="str">
        <f>'Salary Record'!G210</f>
        <v/>
      </c>
      <c r="Q83" s="335">
        <f>'Salary Record'!K210</f>
        <v>40366.666666666672</v>
      </c>
      <c r="R83" s="193"/>
      <c r="S83" s="193"/>
      <c r="T83" s="247"/>
      <c r="U83" s="250"/>
      <c r="V83" s="249"/>
      <c r="X83" s="248">
        <v>1900</v>
      </c>
    </row>
    <row r="84" spans="1:24" s="257" customFormat="1" ht="21" customHeight="1" x14ac:dyDescent="0.2">
      <c r="A84" s="362">
        <v>2</v>
      </c>
      <c r="B84" s="376" t="str">
        <f>'Salary Record'!C1215</f>
        <v>Mujeeb Rehman</v>
      </c>
      <c r="C84" s="271"/>
      <c r="D84" s="272"/>
      <c r="E84" s="131">
        <f>'Salary Record'!K1214</f>
        <v>15000</v>
      </c>
      <c r="F84" s="131">
        <f>'Salary Record'!C1220</f>
        <v>30</v>
      </c>
      <c r="G84" s="331">
        <f>'Salary Record'!C1221</f>
        <v>0</v>
      </c>
      <c r="H84" s="131">
        <f>'Salary Record'!I1219</f>
        <v>100</v>
      </c>
      <c r="I84" s="131">
        <f>'Salary Record'!I1218</f>
        <v>30</v>
      </c>
      <c r="J84" s="331">
        <f>'Salary Record'!K1219</f>
        <v>6250</v>
      </c>
      <c r="K84" s="331">
        <f>'Salary Record'!K1220</f>
        <v>21250</v>
      </c>
      <c r="L84" s="351">
        <f>'Salary Record'!G1218</f>
        <v>0</v>
      </c>
      <c r="M84" s="131">
        <f>'Salary Record'!G1219</f>
        <v>0</v>
      </c>
      <c r="N84" s="346">
        <f>'Salary Record'!G1220</f>
        <v>0</v>
      </c>
      <c r="O84" s="131">
        <f>'Salary Record'!G1221</f>
        <v>0</v>
      </c>
      <c r="P84" s="346">
        <f>'Salary Record'!G1222</f>
        <v>0</v>
      </c>
      <c r="Q84" s="335">
        <f>'Salary Record'!K1222</f>
        <v>21250</v>
      </c>
      <c r="R84" s="193">
        <v>18000</v>
      </c>
      <c r="S84" s="193">
        <f>Q84-R84</f>
        <v>3250</v>
      </c>
      <c r="T84" s="247"/>
      <c r="U84" s="273"/>
      <c r="V84" s="256"/>
      <c r="X84" s="257">
        <f>X83+X82</f>
        <v>251900</v>
      </c>
    </row>
    <row r="85" spans="1:24" s="248" customFormat="1" ht="21" customHeight="1" x14ac:dyDescent="0.2">
      <c r="A85" s="362">
        <v>3</v>
      </c>
      <c r="B85" s="375" t="s">
        <v>35</v>
      </c>
      <c r="C85" s="286"/>
      <c r="D85" s="287"/>
      <c r="E85" s="325">
        <f>'Salary Record'!K379</f>
        <v>20000</v>
      </c>
      <c r="F85" s="325">
        <f>'Salary Record'!C385</f>
        <v>24</v>
      </c>
      <c r="G85" s="326">
        <f>'Salary Record'!C386</f>
        <v>6</v>
      </c>
      <c r="H85" s="325">
        <f>'Salary Record'!I384</f>
        <v>35.5</v>
      </c>
      <c r="I85" s="325">
        <f>'Salary Record'!I383</f>
        <v>30</v>
      </c>
      <c r="J85" s="327">
        <f>'Salary Record'!K384</f>
        <v>2958.333333333333</v>
      </c>
      <c r="K85" s="131">
        <f>'Salary Record'!K385</f>
        <v>22958.333333333332</v>
      </c>
      <c r="L85" s="328">
        <f>'Salary Record'!G383</f>
        <v>27500</v>
      </c>
      <c r="M85" s="329">
        <f>'Salary Record'!G384</f>
        <v>0</v>
      </c>
      <c r="N85" s="330">
        <f>'Salary Record'!G385</f>
        <v>27500</v>
      </c>
      <c r="O85" s="329">
        <f>'Salary Record'!G386</f>
        <v>5000</v>
      </c>
      <c r="P85" s="330">
        <f>'Salary Record'!G387</f>
        <v>22500</v>
      </c>
      <c r="Q85" s="335">
        <f>'Salary Record'!K387</f>
        <v>17958.333333333332</v>
      </c>
      <c r="R85" s="193"/>
      <c r="S85" s="193"/>
      <c r="T85" s="247" t="s">
        <v>217</v>
      </c>
      <c r="U85" s="250" t="s">
        <v>218</v>
      </c>
      <c r="V85" s="249" t="s">
        <v>182</v>
      </c>
    </row>
    <row r="86" spans="1:24" s="248" customFormat="1" ht="21" customHeight="1" x14ac:dyDescent="0.2">
      <c r="A86" s="362">
        <v>4</v>
      </c>
      <c r="B86" s="379" t="s">
        <v>4</v>
      </c>
      <c r="C86" s="266"/>
      <c r="D86" s="267"/>
      <c r="E86" s="331">
        <f>'Salary Record'!K347</f>
        <v>27000</v>
      </c>
      <c r="F86" s="331">
        <f>'Salary Record'!C353</f>
        <v>30</v>
      </c>
      <c r="G86" s="331">
        <f>'Salary Record'!C354</f>
        <v>0</v>
      </c>
      <c r="H86" s="331">
        <f>'Salary Record'!I352</f>
        <v>38</v>
      </c>
      <c r="I86" s="331">
        <f>'Salary Record'!I351</f>
        <v>30</v>
      </c>
      <c r="J86" s="327">
        <f>'Salary Record'!K352</f>
        <v>4275</v>
      </c>
      <c r="K86" s="131">
        <f>'Salary Record'!K353</f>
        <v>31275</v>
      </c>
      <c r="L86" s="328">
        <f>'Salary Record'!G351</f>
        <v>0</v>
      </c>
      <c r="M86" s="329">
        <f>'Salary Record'!G352</f>
        <v>0</v>
      </c>
      <c r="N86" s="330" t="str">
        <f>'Salary Record'!G353</f>
        <v/>
      </c>
      <c r="O86" s="329">
        <f>'Salary Record'!G354</f>
        <v>0</v>
      </c>
      <c r="P86" s="330" t="str">
        <f>'Salary Record'!G355</f>
        <v/>
      </c>
      <c r="Q86" s="335">
        <f>'Salary Record'!K355</f>
        <v>31275</v>
      </c>
      <c r="R86" s="193"/>
      <c r="S86" s="193"/>
      <c r="T86" s="247" t="s">
        <v>185</v>
      </c>
      <c r="U86" s="248" t="s">
        <v>186</v>
      </c>
      <c r="V86" s="249" t="s">
        <v>187</v>
      </c>
      <c r="W86" s="250"/>
      <c r="X86" s="250"/>
    </row>
    <row r="87" spans="1:24" s="357" customFormat="1" ht="21" x14ac:dyDescent="0.3">
      <c r="A87" s="417" t="s">
        <v>2</v>
      </c>
      <c r="B87" s="418"/>
      <c r="C87" s="409"/>
      <c r="D87" s="409"/>
      <c r="E87" s="411">
        <f>SUM(E83:E86)</f>
        <v>90000</v>
      </c>
      <c r="F87" s="409"/>
      <c r="G87" s="409"/>
      <c r="H87" s="409"/>
      <c r="I87" s="409"/>
      <c r="J87" s="411">
        <f>SUM(J83:J86)</f>
        <v>25850</v>
      </c>
      <c r="K87" s="409"/>
      <c r="L87" s="409"/>
      <c r="M87" s="409"/>
      <c r="N87" s="409"/>
      <c r="O87" s="409"/>
      <c r="P87" s="409"/>
      <c r="Q87" s="355">
        <f>SUM(Q83:Q86)</f>
        <v>110850</v>
      </c>
      <c r="R87" s="402">
        <f t="shared" ref="R87:S87" si="10">SUM(R83:R86)</f>
        <v>18000</v>
      </c>
      <c r="S87" s="402">
        <f t="shared" si="10"/>
        <v>3250</v>
      </c>
      <c r="T87" s="356"/>
      <c r="V87" s="358"/>
    </row>
    <row r="88" spans="1:24" ht="21" customHeight="1" x14ac:dyDescent="0.2">
      <c r="A88" s="445" t="s">
        <v>141</v>
      </c>
      <c r="B88" s="446"/>
      <c r="C88" s="400"/>
      <c r="D88" s="400"/>
      <c r="E88" s="414">
        <f>SUM(E4+E5+E87+E63+E56+E48+E39+E29+E23+E18+E11+E75+E80)</f>
        <v>1146000</v>
      </c>
      <c r="F88" s="400"/>
      <c r="G88" s="400"/>
      <c r="H88" s="400"/>
      <c r="I88" s="400"/>
      <c r="J88" s="413">
        <f>SUM(J4+J5+J87+J63+J56+J48+J39+J29+J23+J18+J11+J75+J80)</f>
        <v>123879.16666666666</v>
      </c>
      <c r="K88" s="401"/>
      <c r="L88" s="360">
        <f>SUM(L4:L87)</f>
        <v>541917</v>
      </c>
      <c r="M88" s="412">
        <f>SUM(M4:M87)</f>
        <v>104064</v>
      </c>
      <c r="N88" s="360">
        <f>SUM(N4:N87)</f>
        <v>645981</v>
      </c>
      <c r="O88" s="360">
        <f>SUM(O4:O87)</f>
        <v>62000</v>
      </c>
      <c r="P88" s="360">
        <f>SUM(P4:P87)</f>
        <v>583981</v>
      </c>
      <c r="Q88" s="359">
        <f>SUM(Q4+Q5+Q87+Q63+Q56+Q48+Q39+Q29+Q23+Q18+Q11+Q75+Q80)</f>
        <v>1104529.1666666667</v>
      </c>
      <c r="R88" s="116" t="e">
        <f>SUM(R4+R5+R87+#REF!+R63+R56+R48+R39+R29+R23+R18+R11)</f>
        <v>#REF!</v>
      </c>
      <c r="S88" s="116" t="e">
        <f>SUM(S4+S5+S87+#REF!+S63+S56+S48+S39+S29+S23+S18+S11)</f>
        <v>#REF!</v>
      </c>
      <c r="T88" s="169"/>
      <c r="U88" s="8">
        <f>Q84+Q83+Q70+Q85+Q59+Q67</f>
        <v>158925</v>
      </c>
      <c r="W88" s="8"/>
    </row>
    <row r="89" spans="1:24" ht="20.45" customHeight="1" x14ac:dyDescent="0.2">
      <c r="A89" s="447"/>
      <c r="B89" s="448"/>
      <c r="C89" s="448"/>
      <c r="D89" s="448"/>
      <c r="E89" s="448"/>
      <c r="F89" s="448"/>
      <c r="G89" s="448"/>
      <c r="H89" s="448"/>
      <c r="I89" s="448"/>
      <c r="J89" s="448"/>
      <c r="K89" s="448"/>
      <c r="L89" s="448"/>
      <c r="M89" s="448"/>
      <c r="N89" s="448"/>
      <c r="O89" s="448"/>
      <c r="P89" s="449"/>
      <c r="Q89" s="219"/>
      <c r="R89" s="116"/>
      <c r="S89" s="116"/>
      <c r="T89" s="169"/>
      <c r="U89" s="8"/>
      <c r="V89" s="2">
        <f>Q84+Q83+Q86+Q48+Q29+Q23</f>
        <v>320475</v>
      </c>
      <c r="W89" s="8"/>
    </row>
    <row r="90" spans="1:24" ht="20.45" customHeight="1" x14ac:dyDescent="0.2">
      <c r="A90" s="447"/>
      <c r="B90" s="448"/>
      <c r="C90" s="448"/>
      <c r="D90" s="448"/>
      <c r="E90" s="448"/>
      <c r="F90" s="448"/>
      <c r="G90" s="448"/>
      <c r="H90" s="448"/>
      <c r="I90" s="448"/>
      <c r="J90" s="448"/>
      <c r="K90" s="448"/>
      <c r="L90" s="448"/>
      <c r="M90" s="448"/>
      <c r="N90" s="448"/>
      <c r="O90" s="448"/>
      <c r="P90" s="449"/>
      <c r="Q90" s="219"/>
      <c r="R90" s="116"/>
      <c r="S90" s="116"/>
      <c r="T90" s="169"/>
      <c r="U90" s="8"/>
      <c r="W90" s="8"/>
    </row>
    <row r="91" spans="1:24" ht="20.45" customHeight="1" x14ac:dyDescent="0.25">
      <c r="A91" s="363"/>
      <c r="B91" s="174"/>
      <c r="C91" s="174"/>
      <c r="D91" s="174"/>
      <c r="E91" s="174"/>
      <c r="F91" s="174"/>
      <c r="G91" s="174"/>
      <c r="H91" s="174"/>
      <c r="I91" s="174"/>
      <c r="J91" s="174"/>
      <c r="K91" s="222"/>
      <c r="L91" s="222"/>
      <c r="M91" s="222"/>
      <c r="N91" s="222"/>
      <c r="O91" s="223"/>
      <c r="P91" s="223"/>
      <c r="Q91" s="224"/>
      <c r="R91" s="116"/>
      <c r="S91" s="116"/>
      <c r="T91" s="169">
        <f>Q86+Q84+Q83+Q78</f>
        <v>112054.16666666667</v>
      </c>
      <c r="U91" s="8">
        <v>700000</v>
      </c>
      <c r="W91" s="8">
        <f>Q87+Q66+Q85+Q71+Q63</f>
        <v>277608.33333333337</v>
      </c>
    </row>
    <row r="92" spans="1:24" s="151" customFormat="1" ht="15" x14ac:dyDescent="0.25">
      <c r="A92" s="364"/>
      <c r="B92" s="19"/>
      <c r="C92" s="117"/>
      <c r="D92" s="105"/>
      <c r="E92" s="10">
        <f>'Salary Record'!K569</f>
        <v>0</v>
      </c>
      <c r="F92" s="10">
        <f>'Salary Record'!C575</f>
        <v>0</v>
      </c>
      <c r="G92" s="20">
        <f>'Salary Record'!C576</f>
        <v>0</v>
      </c>
      <c r="H92" s="10">
        <f>'Salary Record'!I574</f>
        <v>0</v>
      </c>
      <c r="I92" s="10">
        <f>'Salary Record'!I573</f>
        <v>0</v>
      </c>
      <c r="J92" s="20">
        <f>'Salary Record'!K574</f>
        <v>0</v>
      </c>
      <c r="K92" s="10">
        <f>'Salary Record'!K575</f>
        <v>0</v>
      </c>
      <c r="L92" s="150" t="str">
        <f>'Salary Record'!G573</f>
        <v/>
      </c>
      <c r="M92" s="10">
        <f>'Salary Record'!G574</f>
        <v>0</v>
      </c>
      <c r="N92" s="101">
        <f>'Salary Record'!G575</f>
        <v>0</v>
      </c>
      <c r="O92" s="10">
        <f>'Salary Record'!G576</f>
        <v>0</v>
      </c>
      <c r="P92" s="101">
        <f>'Salary Record'!G577</f>
        <v>0</v>
      </c>
      <c r="Q92" s="23">
        <f>'Salary Record'!K577</f>
        <v>0</v>
      </c>
      <c r="R92" s="202"/>
      <c r="S92" s="23"/>
      <c r="T92" s="167"/>
      <c r="U92" s="393">
        <f>Q67+Q63+Q56+Q48+Q18</f>
        <v>412741.66666666669</v>
      </c>
      <c r="V92" s="152"/>
    </row>
    <row r="93" spans="1:24" ht="15.75" x14ac:dyDescent="0.25">
      <c r="A93" s="365">
        <v>1</v>
      </c>
      <c r="B93" s="220">
        <f>'Salary Record'!C617</f>
        <v>0</v>
      </c>
      <c r="C93" s="118"/>
      <c r="D93" s="119"/>
      <c r="E93" s="9">
        <f>'Salary Record'!K616</f>
        <v>0</v>
      </c>
      <c r="F93" s="9">
        <f>'Salary Record'!C622</f>
        <v>0</v>
      </c>
      <c r="G93" s="21">
        <f>'Salary Record'!C623</f>
        <v>0</v>
      </c>
      <c r="H93" s="122">
        <f>'Salary Record'!I621</f>
        <v>0</v>
      </c>
      <c r="I93" s="9">
        <f>'Salary Record'!I620</f>
        <v>0</v>
      </c>
      <c r="J93" s="16">
        <f>'Salary Record'!K621</f>
        <v>0</v>
      </c>
      <c r="K93" s="10">
        <f>'Salary Record'!K622</f>
        <v>0</v>
      </c>
      <c r="L93" s="9">
        <f>'Salary Record'!G620</f>
        <v>0</v>
      </c>
      <c r="M93" s="9">
        <f>'Salary Record'!G621</f>
        <v>0</v>
      </c>
      <c r="N93" s="18">
        <f>'Salary Record'!G622</f>
        <v>0</v>
      </c>
      <c r="O93" s="9">
        <f>'Salary Record'!G623</f>
        <v>0</v>
      </c>
      <c r="P93" s="18">
        <f>'Salary Record'!G624</f>
        <v>0</v>
      </c>
      <c r="Q93" s="194">
        <f>'Salary Record'!K624</f>
        <v>0</v>
      </c>
      <c r="R93" s="150"/>
      <c r="S93" s="23">
        <f>Q93-R93</f>
        <v>0</v>
      </c>
      <c r="T93" s="167"/>
      <c r="U93" s="8">
        <f>U91-U92</f>
        <v>287258.33333333331</v>
      </c>
    </row>
    <row r="94" spans="1:24" ht="15" x14ac:dyDescent="0.25">
      <c r="A94" s="364">
        <v>4</v>
      </c>
      <c r="B94" s="173"/>
      <c r="C94" s="113"/>
      <c r="D94" s="112"/>
      <c r="E94" s="10">
        <f>'Salary Record'!K1438</f>
        <v>0</v>
      </c>
      <c r="F94" s="10">
        <f>'Salary Record'!C1444</f>
        <v>0</v>
      </c>
      <c r="G94" s="20">
        <f>'Salary Record'!C1445</f>
        <v>0</v>
      </c>
      <c r="H94" s="10">
        <f>'Salary Record'!I1443</f>
        <v>0</v>
      </c>
      <c r="I94" s="10">
        <f>'Salary Record'!I1442</f>
        <v>22</v>
      </c>
      <c r="J94" s="16">
        <f>'Salary Record'!K1443</f>
        <v>0</v>
      </c>
      <c r="K94" s="16">
        <f>'Salary Record'!K1444</f>
        <v>0</v>
      </c>
      <c r="L94" s="9" t="str">
        <f>'Salary Record'!G1442</f>
        <v/>
      </c>
      <c r="M94" s="17">
        <f>'Salary Record'!G1443</f>
        <v>0</v>
      </c>
      <c r="N94" s="18" t="str">
        <f>'Salary Record'!G1444</f>
        <v/>
      </c>
      <c r="O94" s="17">
        <f>'Salary Record'!G1445</f>
        <v>0</v>
      </c>
      <c r="P94" s="18" t="str">
        <f>'Salary Record'!G1446</f>
        <v/>
      </c>
      <c r="Q94" s="23">
        <f>'Salary Record'!K1446</f>
        <v>0</v>
      </c>
      <c r="R94" s="202">
        <v>40000</v>
      </c>
      <c r="S94" s="23">
        <f t="shared" ref="S94" si="11">Q94-R94</f>
        <v>-40000</v>
      </c>
      <c r="T94" s="167"/>
      <c r="U94" s="8"/>
    </row>
    <row r="95" spans="1:24" ht="15" x14ac:dyDescent="0.25">
      <c r="A95" s="365">
        <v>5</v>
      </c>
      <c r="B95" s="162">
        <f>'Salary Record'!C830</f>
        <v>0</v>
      </c>
      <c r="C95" s="113"/>
      <c r="D95" s="112"/>
      <c r="E95" s="10">
        <f>'Salary Record'!K829</f>
        <v>0</v>
      </c>
      <c r="F95" s="10">
        <f>'Salary Record'!C835</f>
        <v>0</v>
      </c>
      <c r="G95" s="20">
        <f>'Salary Record'!C836</f>
        <v>0</v>
      </c>
      <c r="H95" s="10">
        <f>'Salary Record'!I834</f>
        <v>0</v>
      </c>
      <c r="I95" s="10">
        <f>'Salary Record'!I833</f>
        <v>30</v>
      </c>
      <c r="J95" s="16">
        <f>'Salary Record'!K834</f>
        <v>0</v>
      </c>
      <c r="K95" s="10">
        <f>'Salary Record'!K835</f>
        <v>0</v>
      </c>
      <c r="L95" s="9">
        <f>'Salary Record'!G833</f>
        <v>0</v>
      </c>
      <c r="M95" s="17">
        <f>'Salary Record'!G834</f>
        <v>0</v>
      </c>
      <c r="N95" s="18">
        <f>'Salary Record'!G835</f>
        <v>0</v>
      </c>
      <c r="O95" s="17">
        <f>'Salary Record'!G836</f>
        <v>0</v>
      </c>
      <c r="P95" s="18">
        <f>'Salary Record'!G837</f>
        <v>0</v>
      </c>
      <c r="Q95" s="23">
        <f>'Salary Record'!K837</f>
        <v>0</v>
      </c>
      <c r="R95" s="203">
        <f>Q95*75%</f>
        <v>0</v>
      </c>
      <c r="S95" s="23">
        <v>0</v>
      </c>
      <c r="T95" s="167"/>
    </row>
    <row r="96" spans="1:24" ht="15" x14ac:dyDescent="0.25">
      <c r="A96" s="365">
        <v>6</v>
      </c>
      <c r="B96" s="162">
        <f>'Salary Record'!C782</f>
        <v>0</v>
      </c>
      <c r="C96" s="135"/>
      <c r="D96" s="136"/>
      <c r="E96" s="9">
        <f>'Salary Record'!K781</f>
        <v>0</v>
      </c>
      <c r="F96" s="9">
        <f>'Salary Record'!C787</f>
        <v>0</v>
      </c>
      <c r="G96" s="21">
        <f>'Salary Record'!C788</f>
        <v>0</v>
      </c>
      <c r="H96" s="9">
        <f>'Salary Record'!I786</f>
        <v>0</v>
      </c>
      <c r="I96" s="9">
        <f>'Salary Record'!I785</f>
        <v>0</v>
      </c>
      <c r="J96" s="16">
        <f>'Salary Record'!K786</f>
        <v>0</v>
      </c>
      <c r="K96" s="16">
        <f>'Salary Record'!K787</f>
        <v>0</v>
      </c>
      <c r="L96" s="9">
        <f>'Salary Record'!G785</f>
        <v>0</v>
      </c>
      <c r="M96" s="9">
        <f>'Salary Record'!G786</f>
        <v>0</v>
      </c>
      <c r="N96" s="18">
        <f>'Salary Record'!G787</f>
        <v>0</v>
      </c>
      <c r="O96" s="9">
        <f>'Salary Record'!G788</f>
        <v>0</v>
      </c>
      <c r="P96" s="18">
        <f>'Salary Record'!G789</f>
        <v>0</v>
      </c>
      <c r="Q96" s="23">
        <f>'Salary Record'!K789</f>
        <v>0</v>
      </c>
      <c r="R96" s="203">
        <f>Q96*75%</f>
        <v>0</v>
      </c>
      <c r="S96" s="23">
        <v>0</v>
      </c>
      <c r="T96" s="167"/>
    </row>
    <row r="97" spans="1:25" x14ac:dyDescent="0.2">
      <c r="A97" s="366"/>
      <c r="B97" s="207"/>
      <c r="C97" s="207"/>
      <c r="D97" s="207"/>
      <c r="E97" s="142"/>
      <c r="F97" s="142"/>
      <c r="G97" s="208"/>
      <c r="H97" s="142"/>
      <c r="I97" s="142"/>
      <c r="J97" s="142"/>
      <c r="K97" s="142"/>
      <c r="L97" s="142"/>
      <c r="M97" s="142"/>
      <c r="N97" s="209"/>
      <c r="O97" s="142"/>
      <c r="P97" s="209"/>
      <c r="Q97" s="144"/>
    </row>
    <row r="98" spans="1:25" ht="15" x14ac:dyDescent="0.25">
      <c r="A98" s="364">
        <v>3</v>
      </c>
      <c r="B98" s="19" t="str">
        <f>'Salary Record'!C602</f>
        <v>Junaid</v>
      </c>
      <c r="C98" s="117"/>
      <c r="D98" s="105"/>
      <c r="E98" s="17">
        <f>'Salary Record'!K601</f>
        <v>13000</v>
      </c>
      <c r="F98" s="17">
        <f>'Salary Record'!C607</f>
        <v>0</v>
      </c>
      <c r="G98" s="24">
        <f>'Salary Record'!C608</f>
        <v>0</v>
      </c>
      <c r="H98" s="17">
        <f>'Salary Record'!I606</f>
        <v>0</v>
      </c>
      <c r="I98" s="17">
        <f>'Salary Record'!I605</f>
        <v>0</v>
      </c>
      <c r="J98" s="16">
        <f>'Salary Record'!K606</f>
        <v>0</v>
      </c>
      <c r="K98" s="16">
        <f>'Salary Record'!K607</f>
        <v>0</v>
      </c>
      <c r="L98" s="9">
        <f>'Salary Record'!G605</f>
        <v>0</v>
      </c>
      <c r="M98" s="17">
        <f>'Salary Record'!V604</f>
        <v>0</v>
      </c>
      <c r="N98" s="18">
        <f>'Salary Record'!G607</f>
        <v>0</v>
      </c>
      <c r="O98" s="17">
        <f>'Salary Record'!G608</f>
        <v>0</v>
      </c>
      <c r="P98" s="18">
        <f>'Salary Record'!G609</f>
        <v>0</v>
      </c>
      <c r="Q98" s="23">
        <f>'Salary Record'!K609</f>
        <v>0</v>
      </c>
      <c r="R98" s="202">
        <v>12000</v>
      </c>
      <c r="S98" s="23">
        <f>Q98-R98</f>
        <v>-12000</v>
      </c>
      <c r="T98" s="167"/>
      <c r="U98" s="8">
        <f>Q66+Q71+Q73+Q74</f>
        <v>100689.58333333333</v>
      </c>
    </row>
    <row r="99" spans="1:25" ht="15" x14ac:dyDescent="0.25">
      <c r="A99" s="364">
        <v>9</v>
      </c>
      <c r="B99" s="162">
        <f>'Salary Record'!C316</f>
        <v>0</v>
      </c>
      <c r="C99" s="113"/>
      <c r="D99" s="112"/>
      <c r="E99" s="10">
        <f>'Salary Record'!K315</f>
        <v>0</v>
      </c>
      <c r="F99" s="10">
        <f>'Salary Record'!C321</f>
        <v>0</v>
      </c>
      <c r="G99" s="20">
        <f>'Salary Record'!C322</f>
        <v>0</v>
      </c>
      <c r="H99" s="10">
        <f>'Salary Record'!I320</f>
        <v>0</v>
      </c>
      <c r="I99" s="10">
        <f>'Salary Record'!I319</f>
        <v>0</v>
      </c>
      <c r="J99" s="16">
        <f>'Salary Record'!K320</f>
        <v>0</v>
      </c>
      <c r="K99" s="16">
        <f>'Salary Record'!K321</f>
        <v>0</v>
      </c>
      <c r="L99" s="9">
        <f>'Salary Record'!G319</f>
        <v>0</v>
      </c>
      <c r="M99" s="17">
        <f>'Salary Record'!G320</f>
        <v>0</v>
      </c>
      <c r="N99" s="18">
        <f>'Salary Record'!G321</f>
        <v>0</v>
      </c>
      <c r="O99" s="17">
        <f>'Salary Record'!G322</f>
        <v>0</v>
      </c>
      <c r="P99" s="18">
        <f>'Salary Record'!G323</f>
        <v>0</v>
      </c>
      <c r="Q99" s="23">
        <f>'Salary Record'!K323</f>
        <v>0</v>
      </c>
      <c r="R99" s="202"/>
      <c r="S99" s="23">
        <f>Q99-R99</f>
        <v>0</v>
      </c>
      <c r="T99" s="167"/>
    </row>
    <row r="100" spans="1:25" ht="15" x14ac:dyDescent="0.25">
      <c r="A100" s="364">
        <v>3</v>
      </c>
      <c r="B100" s="162">
        <f>'Salary Record'!C236</f>
        <v>0</v>
      </c>
      <c r="C100" s="117"/>
      <c r="D100" s="105"/>
      <c r="E100" s="17">
        <f>'Salary Record'!K235</f>
        <v>0</v>
      </c>
      <c r="F100" s="17">
        <f>'Salary Record'!C241</f>
        <v>0</v>
      </c>
      <c r="G100" s="24">
        <f>'Salary Record'!C242</f>
        <v>0</v>
      </c>
      <c r="H100" s="17">
        <f>'Salary Record'!I240</f>
        <v>12</v>
      </c>
      <c r="I100" s="17">
        <f>'Salary Record'!I239</f>
        <v>28</v>
      </c>
      <c r="J100" s="16">
        <f>'Salary Record'!K240</f>
        <v>0</v>
      </c>
      <c r="K100" s="16">
        <f>'Salary Record'!K241</f>
        <v>0</v>
      </c>
      <c r="L100" s="9">
        <f>'Salary Record'!G239</f>
        <v>0</v>
      </c>
      <c r="M100" s="17">
        <f>'Salary Record'!G240</f>
        <v>0</v>
      </c>
      <c r="N100" s="18">
        <f>'Salary Record'!G241</f>
        <v>0</v>
      </c>
      <c r="O100" s="17">
        <f>'Salary Record'!G242</f>
        <v>0</v>
      </c>
      <c r="P100" s="18">
        <f>'Salary Record'!G243</f>
        <v>0</v>
      </c>
      <c r="Q100" s="23">
        <f>'Salary Record'!K243</f>
        <v>0</v>
      </c>
      <c r="R100" s="202"/>
      <c r="S100" s="23">
        <f>Q100-R100</f>
        <v>0</v>
      </c>
      <c r="T100" s="167"/>
    </row>
    <row r="101" spans="1:25" ht="15.75" x14ac:dyDescent="0.25">
      <c r="A101" s="365">
        <v>3</v>
      </c>
      <c r="B101" s="19" t="e">
        <f>'Salary Record'!#REF!</f>
        <v>#REF!</v>
      </c>
      <c r="C101" s="113"/>
      <c r="D101" s="112"/>
      <c r="E101" s="10" t="e">
        <f>'Salary Record'!#REF!</f>
        <v>#REF!</v>
      </c>
      <c r="F101" s="10" t="e">
        <f>'Salary Record'!#REF!</f>
        <v>#REF!</v>
      </c>
      <c r="G101" s="20" t="e">
        <f>'Salary Record'!#REF!</f>
        <v>#REF!</v>
      </c>
      <c r="H101" s="10" t="e">
        <f>'Salary Record'!#REF!</f>
        <v>#REF!</v>
      </c>
      <c r="I101" s="10" t="e">
        <f>'Salary Record'!#REF!</f>
        <v>#REF!</v>
      </c>
      <c r="J101" s="16" t="e">
        <f>'Salary Record'!#REF!</f>
        <v>#REF!</v>
      </c>
      <c r="K101" s="10" t="e">
        <f>'Salary Record'!#REF!</f>
        <v>#REF!</v>
      </c>
      <c r="L101" s="9" t="e">
        <f>'Salary Record'!#REF!</f>
        <v>#REF!</v>
      </c>
      <c r="M101" s="17" t="e">
        <f>'Salary Record'!#REF!</f>
        <v>#REF!</v>
      </c>
      <c r="N101" s="18" t="e">
        <f>'Salary Record'!#REF!</f>
        <v>#REF!</v>
      </c>
      <c r="O101" s="17" t="e">
        <f>'Salary Record'!#REF!</f>
        <v>#REF!</v>
      </c>
      <c r="P101" s="18" t="e">
        <f>'Salary Record'!#REF!</f>
        <v>#REF!</v>
      </c>
      <c r="Q101" s="193" t="e">
        <f>'Salary Record'!#REF!</f>
        <v>#REF!</v>
      </c>
      <c r="R101" s="202"/>
      <c r="S101" s="23"/>
      <c r="T101" s="167"/>
      <c r="U101" s="8"/>
    </row>
    <row r="102" spans="1:25" ht="15" x14ac:dyDescent="0.25">
      <c r="A102" s="365">
        <v>7</v>
      </c>
      <c r="B102" s="19">
        <f>'Salary Record'!C878</f>
        <v>0</v>
      </c>
      <c r="C102" s="120"/>
      <c r="D102" s="105"/>
      <c r="E102" s="20">
        <f>'Salary Record'!K877</f>
        <v>0</v>
      </c>
      <c r="F102" s="20">
        <f>'Salary Record'!C883</f>
        <v>0</v>
      </c>
      <c r="G102" s="20">
        <f>'Salary Record'!C884</f>
        <v>0</v>
      </c>
      <c r="H102" s="20">
        <f>'Salary Record'!I882</f>
        <v>0</v>
      </c>
      <c r="I102" s="20">
        <f>'Salary Record'!I881</f>
        <v>0</v>
      </c>
      <c r="J102" s="16">
        <f>'Salary Record'!K882</f>
        <v>0</v>
      </c>
      <c r="K102" s="16">
        <f>'Salary Record'!K883</f>
        <v>0</v>
      </c>
      <c r="L102" s="9">
        <f>'Salary Record'!G881</f>
        <v>0</v>
      </c>
      <c r="M102" s="17">
        <f>'Salary Record'!G882</f>
        <v>0</v>
      </c>
      <c r="N102" s="18">
        <f>'Salary Record'!G883</f>
        <v>0</v>
      </c>
      <c r="O102" s="17">
        <f>'Salary Record'!G884</f>
        <v>0</v>
      </c>
      <c r="P102" s="18">
        <f>'Salary Record'!G885</f>
        <v>0</v>
      </c>
      <c r="Q102" s="23">
        <f>'Salary Record'!K885</f>
        <v>0</v>
      </c>
      <c r="R102" s="202"/>
      <c r="S102" s="23"/>
      <c r="T102" s="167"/>
    </row>
    <row r="103" spans="1:25" ht="15.75" x14ac:dyDescent="0.25">
      <c r="A103" s="364">
        <v>3</v>
      </c>
      <c r="B103" s="199" t="str">
        <f>'Salary Record'!C651</f>
        <v>Talha</v>
      </c>
      <c r="C103" s="135"/>
      <c r="D103" s="136"/>
      <c r="E103" s="10">
        <f>'Salary Record'!K650</f>
        <v>24000</v>
      </c>
      <c r="F103" s="10">
        <f>'Salary Record'!C656</f>
        <v>0</v>
      </c>
      <c r="G103" s="20">
        <f>'Salary Record'!C657</f>
        <v>0</v>
      </c>
      <c r="H103" s="10">
        <f>'Salary Record'!I655</f>
        <v>0</v>
      </c>
      <c r="I103" s="10">
        <f>'Salary Record'!I654</f>
        <v>0</v>
      </c>
      <c r="J103" s="16">
        <f>'Salary Record'!K655</f>
        <v>0</v>
      </c>
      <c r="K103" s="16">
        <f>'Salary Record'!K656</f>
        <v>0</v>
      </c>
      <c r="L103" s="9">
        <f>'Salary Record'!G654</f>
        <v>0</v>
      </c>
      <c r="M103" s="17">
        <f>'Salary Record'!G655</f>
        <v>0</v>
      </c>
      <c r="N103" s="18">
        <f>'Salary Record'!G656</f>
        <v>0</v>
      </c>
      <c r="O103" s="17">
        <f>'Salary Record'!G657</f>
        <v>0</v>
      </c>
      <c r="P103" s="18">
        <f>'Salary Record'!G658</f>
        <v>0</v>
      </c>
      <c r="Q103" s="193">
        <f>'Salary Record'!K658</f>
        <v>0</v>
      </c>
      <c r="R103" s="203"/>
      <c r="S103" s="23"/>
      <c r="T103" s="167" t="s">
        <v>201</v>
      </c>
      <c r="U103" s="8"/>
    </row>
    <row r="104" spans="1:25" s="257" customFormat="1" ht="15.75" x14ac:dyDescent="0.2">
      <c r="A104" s="361">
        <v>3</v>
      </c>
      <c r="B104" s="375" t="str">
        <f>'Salary Record'!C186</f>
        <v>Owais Qadri</v>
      </c>
      <c r="C104" s="252"/>
      <c r="D104" s="253"/>
      <c r="E104" s="131">
        <f>'Salary Record'!K185</f>
        <v>25000</v>
      </c>
      <c r="F104" s="131">
        <f>'Salary Record'!C191</f>
        <v>0</v>
      </c>
      <c r="G104" s="331">
        <f>'Salary Record'!C192</f>
        <v>0</v>
      </c>
      <c r="H104" s="131">
        <f>'Salary Record'!I190</f>
        <v>0</v>
      </c>
      <c r="I104" s="131">
        <f>'Salary Record'!I189</f>
        <v>30</v>
      </c>
      <c r="J104" s="336">
        <f>'Salary Record'!K190</f>
        <v>0</v>
      </c>
      <c r="K104" s="336">
        <f>'Salary Record'!K191</f>
        <v>25000</v>
      </c>
      <c r="L104" s="337">
        <f>'Salary Record'!G189</f>
        <v>0</v>
      </c>
      <c r="M104" s="338">
        <f>'Salary Record'!G190</f>
        <v>0</v>
      </c>
      <c r="N104" s="339">
        <f>'Salary Record'!G191</f>
        <v>0</v>
      </c>
      <c r="O104" s="338">
        <f>'Salary Record'!G192</f>
        <v>0</v>
      </c>
      <c r="P104" s="339">
        <f>'Salary Record'!G193</f>
        <v>0</v>
      </c>
      <c r="Q104" s="340">
        <f>'Salary Record'!K193</f>
        <v>0</v>
      </c>
      <c r="R104" s="193">
        <v>22000</v>
      </c>
      <c r="S104" s="193">
        <f>Q104-R104</f>
        <v>-22000</v>
      </c>
      <c r="T104" s="247" t="s">
        <v>231</v>
      </c>
      <c r="U104" s="250"/>
      <c r="V104" s="256"/>
      <c r="Y104" s="257">
        <f>X104*W104</f>
        <v>0</v>
      </c>
    </row>
    <row r="105" spans="1:25" ht="15" x14ac:dyDescent="0.25">
      <c r="A105" s="365">
        <v>9</v>
      </c>
      <c r="B105" s="162">
        <f>'Salary Record'!C1036</f>
        <v>0</v>
      </c>
      <c r="C105" s="120"/>
      <c r="D105" s="103"/>
      <c r="E105" s="9">
        <f>'Salary Record'!K1035</f>
        <v>0</v>
      </c>
      <c r="F105" s="9">
        <f>'Salary Record'!C1041</f>
        <v>0</v>
      </c>
      <c r="G105" s="21">
        <f>'Salary Record'!C1042</f>
        <v>0</v>
      </c>
      <c r="H105" s="9">
        <f>'Salary Record'!I1040</f>
        <v>0</v>
      </c>
      <c r="I105" s="9">
        <f>'Salary Record'!I1039</f>
        <v>0</v>
      </c>
      <c r="J105" s="16">
        <f>'Salary Record'!K1040</f>
        <v>0</v>
      </c>
      <c r="K105" s="10">
        <f>'Salary Record'!K1041</f>
        <v>0</v>
      </c>
      <c r="L105" s="9">
        <f>'Salary Record'!G1039</f>
        <v>0</v>
      </c>
      <c r="M105" s="9">
        <f>'Salary Record'!G1040</f>
        <v>0</v>
      </c>
      <c r="N105" s="9">
        <f>'Salary Record'!G1041</f>
        <v>0</v>
      </c>
      <c r="O105" s="9">
        <f>'Salary Record'!G1042</f>
        <v>0</v>
      </c>
      <c r="P105" s="9">
        <f>'Salary Record'!G1043</f>
        <v>0</v>
      </c>
      <c r="Q105" s="23">
        <f>'Salary Record'!K1043</f>
        <v>0</v>
      </c>
      <c r="R105" s="202"/>
      <c r="S105" s="23">
        <f>Q105-R105</f>
        <v>0</v>
      </c>
      <c r="T105" s="167"/>
      <c r="U105" s="8"/>
    </row>
    <row r="106" spans="1:25" ht="15" x14ac:dyDescent="0.25">
      <c r="A106" s="364">
        <v>16</v>
      </c>
      <c r="B106" s="161">
        <f>'Salary Record'!C444</f>
        <v>0</v>
      </c>
      <c r="C106" s="113"/>
      <c r="D106" s="112"/>
      <c r="E106" s="20">
        <f>'Salary Record'!K443</f>
        <v>0</v>
      </c>
      <c r="F106" s="20">
        <f>'Salary Record'!C449</f>
        <v>0</v>
      </c>
      <c r="G106" s="20">
        <f>'Salary Record'!C450</f>
        <v>0</v>
      </c>
      <c r="H106" s="20">
        <f>'Salary Record'!I448</f>
        <v>0</v>
      </c>
      <c r="I106" s="20">
        <f>'Salary Record'!I447</f>
        <v>0</v>
      </c>
      <c r="J106" s="16">
        <f>'Salary Record'!K448</f>
        <v>0</v>
      </c>
      <c r="K106" s="16">
        <f>'Salary Record'!K449</f>
        <v>0</v>
      </c>
      <c r="L106" s="9" t="str">
        <f>'Salary Record'!G447</f>
        <v/>
      </c>
      <c r="M106" s="17">
        <f>'Salary Record'!G448</f>
        <v>0</v>
      </c>
      <c r="N106" s="18">
        <f>'Salary Record'!G449</f>
        <v>0</v>
      </c>
      <c r="O106" s="17">
        <f>'Salary Record'!G450</f>
        <v>0</v>
      </c>
      <c r="P106" s="18">
        <f>'Salary Record'!G451</f>
        <v>0</v>
      </c>
      <c r="Q106" s="158">
        <f>'Salary Record'!K451</f>
        <v>0</v>
      </c>
      <c r="R106" s="204"/>
      <c r="S106" s="158"/>
      <c r="T106" s="171"/>
      <c r="U106" s="8"/>
    </row>
    <row r="107" spans="1:25" ht="15.75" x14ac:dyDescent="0.25">
      <c r="A107" s="364">
        <v>3</v>
      </c>
      <c r="B107" s="19" t="str">
        <f>'Salary Record'!C170</f>
        <v>Jalaluddin</v>
      </c>
      <c r="C107" s="117"/>
      <c r="D107" s="105"/>
      <c r="E107" s="22">
        <f>'Salary Record'!K169</f>
        <v>35000</v>
      </c>
      <c r="F107" s="22">
        <f>'Salary Record'!C175</f>
        <v>0</v>
      </c>
      <c r="G107" s="16">
        <f>'Salary Record'!C176</f>
        <v>0</v>
      </c>
      <c r="H107" s="22">
        <f>'Salary Record'!I174</f>
        <v>0</v>
      </c>
      <c r="I107" s="22">
        <f>'Salary Record'!I173</f>
        <v>0</v>
      </c>
      <c r="J107" s="16">
        <f>'Salary Record'!K174</f>
        <v>0</v>
      </c>
      <c r="K107" s="10">
        <f>'Salary Record'!K175</f>
        <v>0</v>
      </c>
      <c r="L107" s="9">
        <f>'Salary Record'!G173</f>
        <v>0</v>
      </c>
      <c r="M107" s="17">
        <f>'Salary Record'!G174</f>
        <v>0</v>
      </c>
      <c r="N107" s="18">
        <f>'Salary Record'!G175</f>
        <v>0</v>
      </c>
      <c r="O107" s="17">
        <f>'Salary Record'!G176</f>
        <v>0</v>
      </c>
      <c r="P107" s="18">
        <f>'Salary Record'!G177</f>
        <v>0</v>
      </c>
      <c r="Q107" s="193">
        <f>'Salary Record'!K177</f>
        <v>0</v>
      </c>
      <c r="R107" s="23"/>
      <c r="S107" s="23"/>
      <c r="T107" s="167"/>
    </row>
    <row r="108" spans="1:25" s="248" customFormat="1" ht="21" customHeight="1" x14ac:dyDescent="0.2">
      <c r="A108" s="362">
        <v>4</v>
      </c>
      <c r="B108" s="324" t="str">
        <f>'Salary Record'!C1455</f>
        <v>Riyaz</v>
      </c>
      <c r="C108" s="277"/>
      <c r="D108" s="278"/>
      <c r="E108" s="131">
        <f>'Salary Record'!K1454</f>
        <v>18000</v>
      </c>
      <c r="F108" s="131">
        <f>'Salary Record'!C1460</f>
        <v>0</v>
      </c>
      <c r="G108" s="331">
        <f>'Salary Record'!C1461</f>
        <v>0</v>
      </c>
      <c r="H108" s="131">
        <f>'Salary Record'!I1459</f>
        <v>0</v>
      </c>
      <c r="I108" s="131">
        <f>'Salary Record'!I1458</f>
        <v>0</v>
      </c>
      <c r="J108" s="327">
        <f>'Salary Record'!K1459</f>
        <v>0</v>
      </c>
      <c r="K108" s="131">
        <f>'Salary Record'!K1460</f>
        <v>0</v>
      </c>
      <c r="L108" s="328">
        <f>'Salary Record'!G1458</f>
        <v>0</v>
      </c>
      <c r="M108" s="329">
        <f>'Salary Record'!G1459</f>
        <v>0</v>
      </c>
      <c r="N108" s="330">
        <f>'Salary Record'!G1460</f>
        <v>0</v>
      </c>
      <c r="O108" s="329">
        <f>'Salary Record'!G1461</f>
        <v>0</v>
      </c>
      <c r="P108" s="330">
        <f>'Salary Record'!G1462</f>
        <v>0</v>
      </c>
      <c r="Q108" s="335">
        <f>'Salary Record'!K1462</f>
        <v>0</v>
      </c>
      <c r="R108" s="279"/>
      <c r="S108" s="193"/>
      <c r="T108" s="247"/>
      <c r="V108" s="249"/>
    </row>
    <row r="109" spans="1:25" s="248" customFormat="1" ht="21" customHeight="1" x14ac:dyDescent="0.2">
      <c r="A109" s="361">
        <v>5</v>
      </c>
      <c r="B109" s="397" t="str">
        <f>'Salary Record'!C1263</f>
        <v>Hamza</v>
      </c>
      <c r="C109" s="269"/>
      <c r="D109" s="270"/>
      <c r="E109" s="328">
        <f>'Salary Record'!K1262</f>
        <v>16500</v>
      </c>
      <c r="F109" s="328">
        <f>'Salary Record'!C1268</f>
        <v>0</v>
      </c>
      <c r="G109" s="334">
        <f>'Salary Record'!C1269</f>
        <v>0</v>
      </c>
      <c r="H109" s="328">
        <f>'Salary Record'!I1267</f>
        <v>0</v>
      </c>
      <c r="I109" s="328">
        <f>'Salary Record'!I1266</f>
        <v>0</v>
      </c>
      <c r="J109" s="327">
        <f>'Salary Record'!K1267</f>
        <v>0</v>
      </c>
      <c r="K109" s="327">
        <f>'Salary Record'!K1268</f>
        <v>0</v>
      </c>
      <c r="L109" s="328">
        <f>'Salary Record'!G1266</f>
        <v>0</v>
      </c>
      <c r="M109" s="328">
        <f>'Salary Record'!G1267</f>
        <v>0</v>
      </c>
      <c r="N109" s="330">
        <f>'Salary Record'!G1268</f>
        <v>0</v>
      </c>
      <c r="O109" s="328">
        <f>'Salary Record'!G1269</f>
        <v>0</v>
      </c>
      <c r="P109" s="330">
        <f>'Salary Record'!G1270</f>
        <v>0</v>
      </c>
      <c r="Q109" s="335">
        <f>'Salary Record'!K1270</f>
        <v>0</v>
      </c>
      <c r="R109" s="279"/>
      <c r="S109" s="193"/>
      <c r="T109" s="247"/>
      <c r="V109" s="249"/>
      <c r="W109" s="250">
        <f>Q87+Q70+Q66+Q63</f>
        <v>256841.66666666666</v>
      </c>
    </row>
    <row r="110" spans="1:25" ht="15.75" x14ac:dyDescent="0.25">
      <c r="A110" s="365">
        <v>4</v>
      </c>
      <c r="B110" s="242">
        <f>'Salary Record'!C731</f>
        <v>0</v>
      </c>
      <c r="C110" s="117"/>
      <c r="D110" s="105"/>
      <c r="E110" s="17">
        <f>'Salary Record'!K730</f>
        <v>0</v>
      </c>
      <c r="F110" s="17">
        <f>'Salary Record'!C736</f>
        <v>0</v>
      </c>
      <c r="G110" s="24">
        <f>'Salary Record'!C737</f>
        <v>0</v>
      </c>
      <c r="H110" s="17">
        <f>'Salary Record'!I735</f>
        <v>0</v>
      </c>
      <c r="I110" s="17">
        <f>'Salary Record'!I734</f>
        <v>0</v>
      </c>
      <c r="J110" s="16">
        <f>'Salary Record'!K735</f>
        <v>0</v>
      </c>
      <c r="K110" s="16">
        <f>'Salary Record'!K736</f>
        <v>0</v>
      </c>
      <c r="L110" s="9">
        <f>'Salary Record'!G734</f>
        <v>0</v>
      </c>
      <c r="M110" s="17">
        <f>'Salary Record'!G735</f>
        <v>0</v>
      </c>
      <c r="N110" s="18">
        <f>'Salary Record'!G736</f>
        <v>0</v>
      </c>
      <c r="O110" s="17">
        <f>'Salary Record'!G737</f>
        <v>0</v>
      </c>
      <c r="P110" s="18">
        <f>'Salary Record'!G738</f>
        <v>0</v>
      </c>
      <c r="Q110" s="194">
        <f>'Salary Record'!K738</f>
        <v>0</v>
      </c>
      <c r="R110" s="202"/>
      <c r="S110" s="23"/>
      <c r="T110" s="167" t="s">
        <v>203</v>
      </c>
      <c r="U110" s="8"/>
    </row>
    <row r="111" spans="1:25" ht="15.75" x14ac:dyDescent="0.25">
      <c r="A111" s="365">
        <v>3</v>
      </c>
      <c r="B111" s="153">
        <f>'Salary Record'!C1243</f>
        <v>0</v>
      </c>
      <c r="C111" s="117"/>
      <c r="D111" s="105"/>
      <c r="E111" s="9">
        <f>'Salary Record'!K1242</f>
        <v>0</v>
      </c>
      <c r="F111" s="9">
        <f>'Salary Record'!C1248</f>
        <v>0</v>
      </c>
      <c r="G111" s="21">
        <f>'Salary Record'!C1249</f>
        <v>0</v>
      </c>
      <c r="H111" s="122">
        <f>'Salary Record'!I1247</f>
        <v>0</v>
      </c>
      <c r="I111" s="9">
        <f>'Salary Record'!I1246</f>
        <v>0</v>
      </c>
      <c r="J111" s="16">
        <f>'Salary Record'!K1247</f>
        <v>0</v>
      </c>
      <c r="K111" s="16">
        <f>'Salary Record'!K1248</f>
        <v>0</v>
      </c>
      <c r="L111" s="9">
        <f>'Salary Record'!G1246</f>
        <v>0</v>
      </c>
      <c r="M111" s="9">
        <f>'Salary Record'!G1247</f>
        <v>0</v>
      </c>
      <c r="N111" s="18">
        <f>'Salary Record'!G1248</f>
        <v>0</v>
      </c>
      <c r="O111" s="9">
        <f>'Salary Record'!G1249</f>
        <v>0</v>
      </c>
      <c r="P111" s="18">
        <f>'Salary Record'!G1250</f>
        <v>0</v>
      </c>
      <c r="Q111" s="193">
        <f>'Salary Record'!K1250</f>
        <v>35466.666666666672</v>
      </c>
      <c r="R111" s="150"/>
      <c r="S111" s="23"/>
      <c r="T111" s="167"/>
      <c r="U111" s="8" t="e">
        <f>#REF!+Q111+Q28+Q50+#REF!+#REF!+#REF!</f>
        <v>#REF!</v>
      </c>
      <c r="V111" s="2">
        <v>10000</v>
      </c>
    </row>
    <row r="112" spans="1:25" ht="15" x14ac:dyDescent="0.25">
      <c r="A112" s="365">
        <v>7</v>
      </c>
      <c r="B112" s="162">
        <f>'Salary Record'!C428</f>
        <v>0</v>
      </c>
      <c r="C112" s="113"/>
      <c r="D112" s="112"/>
      <c r="E112" s="20">
        <f>'Salary Record'!K427</f>
        <v>0</v>
      </c>
      <c r="F112" s="20">
        <f>'Salary Record'!C433</f>
        <v>0</v>
      </c>
      <c r="G112" s="20">
        <f>'Salary Record'!C434</f>
        <v>0</v>
      </c>
      <c r="H112" s="20">
        <f>'Salary Record'!I432</f>
        <v>0</v>
      </c>
      <c r="I112" s="20">
        <f>'Salary Record'!I431</f>
        <v>30</v>
      </c>
      <c r="J112" s="16">
        <f>'Salary Record'!K432</f>
        <v>0</v>
      </c>
      <c r="K112" s="16">
        <f>'Salary Record'!K433</f>
        <v>0</v>
      </c>
      <c r="L112" s="9">
        <f>'Salary Record'!G431</f>
        <v>0</v>
      </c>
      <c r="M112" s="17">
        <f>'Salary Record'!G432</f>
        <v>0</v>
      </c>
      <c r="N112" s="18" t="str">
        <f>'Salary Record'!G433</f>
        <v/>
      </c>
      <c r="O112" s="17">
        <f>'Salary Record'!G434</f>
        <v>0</v>
      </c>
      <c r="P112" s="18" t="str">
        <f>'Salary Record'!G435</f>
        <v/>
      </c>
      <c r="Q112" s="23">
        <f>'Salary Record'!K435</f>
        <v>0</v>
      </c>
      <c r="R112" s="202">
        <v>0</v>
      </c>
      <c r="S112" s="23">
        <f>Q112-R112</f>
        <v>0</v>
      </c>
      <c r="T112" s="167"/>
    </row>
    <row r="113" spans="1:26" ht="15" x14ac:dyDescent="0.25">
      <c r="A113" s="365"/>
      <c r="B113" s="19"/>
      <c r="C113" s="210" t="s">
        <v>38</v>
      </c>
      <c r="D113" s="211" t="e">
        <f>SUM(Q23:Q121)</f>
        <v>#REF!</v>
      </c>
      <c r="E113" s="17">
        <f>'Salary Record'!K1004</f>
        <v>0</v>
      </c>
      <c r="F113" s="17">
        <f>'Salary Record'!C1010</f>
        <v>0</v>
      </c>
      <c r="G113" s="24">
        <f>'Salary Record'!C1011</f>
        <v>0</v>
      </c>
      <c r="H113" s="17">
        <f>'Salary Record'!I1009</f>
        <v>0</v>
      </c>
      <c r="I113" s="17">
        <f>'Salary Record'!I1008</f>
        <v>0</v>
      </c>
      <c r="J113" s="16">
        <f>'Salary Record'!K1009</f>
        <v>0</v>
      </c>
      <c r="K113" s="16">
        <f>'Salary Record'!K1010</f>
        <v>0</v>
      </c>
      <c r="L113" s="9">
        <f>'Salary Record'!G1008</f>
        <v>0</v>
      </c>
      <c r="M113" s="17">
        <f>'Salary Record'!G1009</f>
        <v>0</v>
      </c>
      <c r="N113" s="18">
        <f>'Salary Record'!G1010</f>
        <v>0</v>
      </c>
      <c r="O113" s="17">
        <f>'Salary Record'!G1011</f>
        <v>0</v>
      </c>
      <c r="P113" s="18">
        <f>'Salary Record'!G1012</f>
        <v>0</v>
      </c>
      <c r="Q113" s="23">
        <f>'Salary Record'!K1012</f>
        <v>0</v>
      </c>
      <c r="R113" s="202"/>
      <c r="S113" s="23"/>
      <c r="T113" s="167"/>
    </row>
    <row r="114" spans="1:26" s="248" customFormat="1" ht="21" customHeight="1" x14ac:dyDescent="0.2">
      <c r="A114" s="361">
        <v>5</v>
      </c>
      <c r="B114" s="375" t="s">
        <v>257</v>
      </c>
      <c r="C114" s="286" t="s">
        <v>105</v>
      </c>
      <c r="D114" s="287">
        <f>SUM(Q23:Q77)</f>
        <v>1676700</v>
      </c>
      <c r="E114" s="353">
        <f>'Salary Record'!K941</f>
        <v>0</v>
      </c>
      <c r="F114" s="353">
        <f>'Salary Record'!C947</f>
        <v>0</v>
      </c>
      <c r="G114" s="331">
        <f>'Salary Record'!C948</f>
        <v>0</v>
      </c>
      <c r="H114" s="353">
        <f>'Salary Record'!I946</f>
        <v>0</v>
      </c>
      <c r="I114" s="353">
        <f>'Salary Record'!I945</f>
        <v>0</v>
      </c>
      <c r="J114" s="327">
        <f>'Salary Record'!K946</f>
        <v>0</v>
      </c>
      <c r="K114" s="327">
        <f>'Salary Record'!K947</f>
        <v>0</v>
      </c>
      <c r="L114" s="328">
        <f>'Salary Record'!G945</f>
        <v>0</v>
      </c>
      <c r="M114" s="329">
        <f>'Salary Record'!G946</f>
        <v>0</v>
      </c>
      <c r="N114" s="330">
        <f>'Salary Record'!G947</f>
        <v>0</v>
      </c>
      <c r="O114" s="329">
        <f>'Salary Record'!G948</f>
        <v>0</v>
      </c>
      <c r="P114" s="330">
        <f>'Salary Record'!G949</f>
        <v>0</v>
      </c>
      <c r="Q114" s="335">
        <f>'Salary Record'!K949</f>
        <v>0</v>
      </c>
      <c r="R114" s="193"/>
      <c r="S114" s="193"/>
      <c r="T114" s="247" t="s">
        <v>175</v>
      </c>
      <c r="V114" s="249"/>
    </row>
    <row r="115" spans="1:26" x14ac:dyDescent="0.2">
      <c r="A115" s="366"/>
      <c r="B115" s="207"/>
      <c r="C115" s="207"/>
      <c r="D115" s="207"/>
      <c r="E115" s="142"/>
      <c r="F115" s="142"/>
      <c r="G115" s="208"/>
      <c r="H115" s="142"/>
      <c r="I115" s="142"/>
      <c r="J115" s="142"/>
      <c r="K115" s="142"/>
      <c r="L115" s="142"/>
      <c r="M115" s="142"/>
      <c r="N115" s="209"/>
      <c r="O115" s="142"/>
      <c r="P115" s="209"/>
      <c r="Q115" s="144"/>
    </row>
    <row r="116" spans="1:26" ht="15" x14ac:dyDescent="0.25">
      <c r="A116" s="364">
        <v>10</v>
      </c>
      <c r="B116" s="19" t="str">
        <f>'Salary Record'!C396</f>
        <v>Azeem D/W</v>
      </c>
      <c r="C116" s="118"/>
      <c r="D116" s="119"/>
      <c r="E116" s="9">
        <f>'Salary Record'!K395</f>
        <v>1400</v>
      </c>
      <c r="F116" s="9">
        <f>'Salary Record'!C401</f>
        <v>0</v>
      </c>
      <c r="G116" s="21">
        <f>'Salary Record'!C402</f>
        <v>0</v>
      </c>
      <c r="H116" s="9">
        <f>'Salary Record'!I400</f>
        <v>0</v>
      </c>
      <c r="I116" s="9">
        <f>'Salary Record'!I399</f>
        <v>0</v>
      </c>
      <c r="J116" s="89">
        <f>'Salary Record'!K400</f>
        <v>0</v>
      </c>
      <c r="K116" s="89">
        <f>'Salary Record'!K401</f>
        <v>0</v>
      </c>
      <c r="L116" s="90">
        <f>'Salary Record'!G399</f>
        <v>0</v>
      </c>
      <c r="M116" s="90">
        <f>'Salary Record'!G400</f>
        <v>0</v>
      </c>
      <c r="N116" s="91">
        <f>'Salary Record'!G401</f>
        <v>0</v>
      </c>
      <c r="O116" s="90">
        <f>'Salary Record'!G402</f>
        <v>0</v>
      </c>
      <c r="P116" s="91">
        <f>'Salary Record'!G403</f>
        <v>0</v>
      </c>
      <c r="Q116" s="145">
        <f>'Salary Record'!K403</f>
        <v>0</v>
      </c>
      <c r="R116" s="23"/>
      <c r="S116" s="23">
        <f>Q116-R116</f>
        <v>0</v>
      </c>
      <c r="T116" s="167"/>
      <c r="U116" s="8"/>
      <c r="X116" s="2"/>
      <c r="Y116" s="2"/>
      <c r="Z116" s="2"/>
    </row>
    <row r="117" spans="1:26" ht="15.75" x14ac:dyDescent="0.25">
      <c r="A117" s="365">
        <v>3</v>
      </c>
      <c r="B117" s="19" t="s">
        <v>13</v>
      </c>
      <c r="C117" s="104" t="s">
        <v>104</v>
      </c>
      <c r="D117" s="105">
        <f>SUM(Q117:Q117)</f>
        <v>0</v>
      </c>
      <c r="E117" s="10">
        <f>'Salary Record'!K797</f>
        <v>30000</v>
      </c>
      <c r="F117" s="10">
        <f>'Salary Record'!C803</f>
        <v>4</v>
      </c>
      <c r="G117" s="20">
        <f>'Salary Record'!C804</f>
        <v>26</v>
      </c>
      <c r="H117" s="10">
        <f>'Salary Record'!I802</f>
        <v>0</v>
      </c>
      <c r="I117" s="10">
        <f>'Salary Record'!I801</f>
        <v>4</v>
      </c>
      <c r="J117" s="16">
        <f>'Salary Record'!K802</f>
        <v>0</v>
      </c>
      <c r="K117" s="10">
        <f>'Salary Record'!K803</f>
        <v>4000</v>
      </c>
      <c r="L117" s="9">
        <f>'Salary Record'!G801</f>
        <v>50000</v>
      </c>
      <c r="M117" s="17">
        <f>'Salary Record'!G802</f>
        <v>0</v>
      </c>
      <c r="N117" s="18">
        <f>'Salary Record'!G803</f>
        <v>50000</v>
      </c>
      <c r="O117" s="10">
        <f>'Salary Record'!G804</f>
        <v>7000</v>
      </c>
      <c r="P117" s="18">
        <f>'Salary Record'!G805</f>
        <v>43000</v>
      </c>
      <c r="Q117" s="193">
        <f>'Salary Record'!K805</f>
        <v>0</v>
      </c>
      <c r="R117" s="202"/>
      <c r="S117" s="23"/>
      <c r="T117" s="167"/>
      <c r="U117" s="8"/>
    </row>
    <row r="118" spans="1:26" ht="15.75" x14ac:dyDescent="0.25">
      <c r="A118" s="364">
        <v>4</v>
      </c>
      <c r="B118" s="19" t="str">
        <f>'Salary Record'!C1199</f>
        <v>Shaheryar</v>
      </c>
      <c r="C118" s="15"/>
      <c r="D118" s="102"/>
      <c r="E118" s="9">
        <f>'Salary Record'!K1198</f>
        <v>19000</v>
      </c>
      <c r="F118" s="9">
        <f>'Salary Record'!C1204</f>
        <v>0</v>
      </c>
      <c r="G118" s="21">
        <f>'Salary Record'!C1205</f>
        <v>0</v>
      </c>
      <c r="H118" s="9">
        <f>'Salary Record'!I1203</f>
        <v>0</v>
      </c>
      <c r="I118" s="9">
        <f>'Salary Record'!I1202</f>
        <v>30</v>
      </c>
      <c r="J118" s="16">
        <f>'Salary Record'!K1203</f>
        <v>0</v>
      </c>
      <c r="K118" s="16">
        <f>'Salary Record'!K1204</f>
        <v>19000</v>
      </c>
      <c r="L118" s="9">
        <f>'Salary Record'!G1202</f>
        <v>7000</v>
      </c>
      <c r="M118" s="9">
        <f>'Salary Record'!G1203</f>
        <v>0</v>
      </c>
      <c r="N118" s="212">
        <f>'Salary Record'!G1204</f>
        <v>7000</v>
      </c>
      <c r="O118" s="9">
        <f>'Salary Record'!G1205</f>
        <v>0</v>
      </c>
      <c r="P118" s="212">
        <f>'Salary Record'!G1206</f>
        <v>7000</v>
      </c>
      <c r="Q118" s="193">
        <f>'Salary Record'!K1206</f>
        <v>0</v>
      </c>
      <c r="R118" s="202">
        <v>0</v>
      </c>
      <c r="S118" s="23">
        <f t="shared" ref="S118" si="12">Q118-R118</f>
        <v>0</v>
      </c>
      <c r="T118" s="167"/>
      <c r="U118" s="8"/>
      <c r="X118" s="2"/>
      <c r="Z118" s="2"/>
    </row>
    <row r="119" spans="1:26" ht="18" x14ac:dyDescent="0.25">
      <c r="A119" s="364"/>
      <c r="B119" s="200" t="s">
        <v>34</v>
      </c>
      <c r="C119" s="120"/>
      <c r="D119" s="103"/>
      <c r="E119" s="22">
        <f>'Salary Record'!K1083</f>
        <v>21000</v>
      </c>
      <c r="F119" s="22">
        <f>'Salary Record'!C1089</f>
        <v>4</v>
      </c>
      <c r="G119" s="16">
        <f>'Salary Record'!C1090</f>
        <v>26</v>
      </c>
      <c r="H119" s="22">
        <f>'Salary Record'!I1088</f>
        <v>0</v>
      </c>
      <c r="I119" s="22">
        <f>'Salary Record'!I1087</f>
        <v>4</v>
      </c>
      <c r="J119" s="16">
        <f>'Salary Record'!K1088</f>
        <v>0</v>
      </c>
      <c r="K119" s="16">
        <f>'Salary Record'!K1089</f>
        <v>2800</v>
      </c>
      <c r="L119" s="9">
        <f>'Salary Record'!G1087</f>
        <v>63500</v>
      </c>
      <c r="M119" s="17">
        <f>'Salary Record'!G1088</f>
        <v>0</v>
      </c>
      <c r="N119" s="18">
        <f>'Salary Record'!G1089</f>
        <v>63500</v>
      </c>
      <c r="O119" s="17">
        <f>'Salary Record'!G1090</f>
        <v>2800</v>
      </c>
      <c r="P119" s="18">
        <f>'Salary Record'!G1091</f>
        <v>60700</v>
      </c>
      <c r="Q119" s="193">
        <f>'Salary Record'!K1091</f>
        <v>0</v>
      </c>
      <c r="R119" s="203"/>
      <c r="S119" s="23"/>
      <c r="T119" s="167"/>
      <c r="U119" s="175"/>
    </row>
    <row r="120" spans="1:26" ht="15.75" x14ac:dyDescent="0.25">
      <c r="A120" s="365">
        <v>3</v>
      </c>
      <c r="B120" s="198" t="str">
        <f>'Salary Record'!C847</f>
        <v>Ahmed</v>
      </c>
      <c r="C120" s="120"/>
      <c r="D120" s="103"/>
      <c r="E120" s="9">
        <f>'Salary Record'!K846</f>
        <v>16000</v>
      </c>
      <c r="F120" s="9">
        <f>'Salary Record'!C852</f>
        <v>24</v>
      </c>
      <c r="G120" s="21">
        <f>'Salary Record'!C853</f>
        <v>6</v>
      </c>
      <c r="H120" s="9">
        <f>'Salary Record'!I851</f>
        <v>0</v>
      </c>
      <c r="I120" s="9">
        <f>'Salary Record'!I850</f>
        <v>24</v>
      </c>
      <c r="J120" s="16">
        <f>'Salary Record'!K851</f>
        <v>0</v>
      </c>
      <c r="K120" s="16">
        <f>'Salary Record'!K852</f>
        <v>12800</v>
      </c>
      <c r="L120" s="9">
        <f>'Salary Record'!G850</f>
        <v>0</v>
      </c>
      <c r="M120" s="9">
        <f>'Salary Record'!G851</f>
        <v>2000</v>
      </c>
      <c r="N120" s="18">
        <f>'Salary Record'!G852</f>
        <v>2000</v>
      </c>
      <c r="O120" s="9">
        <f>'Salary Record'!G853</f>
        <v>2000</v>
      </c>
      <c r="P120" s="18">
        <f>'Salary Record'!G854</f>
        <v>0</v>
      </c>
      <c r="Q120" s="193">
        <f>'Salary Record'!K854</f>
        <v>0</v>
      </c>
      <c r="R120" s="202"/>
      <c r="S120" s="23"/>
      <c r="T120" s="167"/>
      <c r="U120" s="8"/>
    </row>
    <row r="121" spans="1:26" ht="15.75" x14ac:dyDescent="0.25">
      <c r="A121" s="365">
        <v>9</v>
      </c>
      <c r="B121" s="19">
        <f>'Salary Record'!C1020</f>
        <v>0</v>
      </c>
      <c r="C121" s="210"/>
      <c r="D121" s="211"/>
      <c r="E121" s="17">
        <f>'Salary Record'!K1019</f>
        <v>0</v>
      </c>
      <c r="F121" s="17">
        <f>'Salary Record'!C1025</f>
        <v>0</v>
      </c>
      <c r="G121" s="24">
        <f>'Salary Record'!C1026</f>
        <v>0</v>
      </c>
      <c r="H121" s="17">
        <f>'Salary Record'!I1024</f>
        <v>0</v>
      </c>
      <c r="I121" s="17">
        <f>'Salary Record'!I1023</f>
        <v>0</v>
      </c>
      <c r="J121" s="16">
        <f>'Salary Record'!K1024</f>
        <v>0</v>
      </c>
      <c r="K121" s="16">
        <f>'Salary Record'!K1025</f>
        <v>0</v>
      </c>
      <c r="L121" s="9">
        <f>'Salary Record'!G1023</f>
        <v>0</v>
      </c>
      <c r="M121" s="17">
        <f>'Salary Record'!G1024</f>
        <v>0</v>
      </c>
      <c r="N121" s="18">
        <f>'Salary Record'!G1025</f>
        <v>0</v>
      </c>
      <c r="O121" s="17">
        <f>'Salary Record'!G1026</f>
        <v>0</v>
      </c>
      <c r="P121" s="18">
        <f>'Salary Record'!G1027</f>
        <v>0</v>
      </c>
      <c r="Q121" s="195">
        <f>'Salary Record'!K1027</f>
        <v>0</v>
      </c>
      <c r="R121" s="205"/>
      <c r="S121" s="127"/>
      <c r="T121" s="170"/>
    </row>
    <row r="122" spans="1:26" ht="18" x14ac:dyDescent="0.25">
      <c r="A122" s="367"/>
      <c r="B122" s="137"/>
      <c r="C122" s="137"/>
      <c r="D122" s="137"/>
      <c r="E122" s="137"/>
      <c r="F122" s="137"/>
      <c r="G122" s="137"/>
      <c r="H122" s="137"/>
      <c r="I122" s="137"/>
      <c r="J122" s="137"/>
      <c r="K122" s="137"/>
      <c r="L122" s="137"/>
      <c r="M122" s="137"/>
      <c r="N122" s="137"/>
      <c r="O122" s="192"/>
      <c r="P122" s="192"/>
      <c r="Q122" s="196"/>
      <c r="R122" s="206"/>
      <c r="S122" s="116"/>
      <c r="T122" s="169"/>
      <c r="U122" s="8"/>
      <c r="W122" s="8"/>
    </row>
    <row r="123" spans="1:26" ht="18" x14ac:dyDescent="0.25">
      <c r="A123" s="367"/>
      <c r="B123" s="137"/>
      <c r="C123" s="137"/>
      <c r="D123" s="137"/>
      <c r="E123" s="137"/>
      <c r="F123" s="137"/>
      <c r="G123" s="137"/>
      <c r="H123" s="137"/>
      <c r="I123" s="137"/>
      <c r="J123" s="137"/>
      <c r="K123" s="137"/>
      <c r="L123" s="137"/>
      <c r="M123" s="137"/>
      <c r="N123" s="137"/>
      <c r="O123" s="192"/>
      <c r="P123" s="192"/>
      <c r="Q123" s="196"/>
      <c r="R123" s="206"/>
      <c r="S123" s="116"/>
      <c r="T123" s="169"/>
      <c r="U123" s="8"/>
      <c r="W123" s="8"/>
    </row>
    <row r="124" spans="1:26" ht="18" x14ac:dyDescent="0.25">
      <c r="A124" s="367"/>
      <c r="B124" s="137"/>
      <c r="C124" s="137"/>
      <c r="D124" s="137"/>
      <c r="E124" s="137"/>
      <c r="F124" s="137"/>
      <c r="G124" s="137"/>
      <c r="H124" s="137"/>
      <c r="I124" s="137"/>
      <c r="J124" s="137"/>
      <c r="K124" s="137"/>
      <c r="L124" s="137"/>
      <c r="M124" s="137"/>
      <c r="N124" s="137"/>
      <c r="O124" s="192"/>
      <c r="P124" s="192"/>
      <c r="Q124" s="196"/>
      <c r="R124" s="206"/>
      <c r="S124" s="116"/>
      <c r="T124" s="169"/>
      <c r="U124" s="8"/>
      <c r="W124" s="8"/>
    </row>
    <row r="125" spans="1:26" ht="18" x14ac:dyDescent="0.25">
      <c r="A125" s="367"/>
      <c r="B125" s="137"/>
      <c r="C125" s="137"/>
      <c r="D125" s="137"/>
      <c r="E125" s="137"/>
      <c r="F125" s="137"/>
      <c r="G125" s="137"/>
      <c r="H125" s="137"/>
      <c r="I125" s="137"/>
      <c r="J125" s="137"/>
      <c r="K125" s="137"/>
      <c r="L125" s="137"/>
      <c r="M125" s="137"/>
      <c r="N125" s="137"/>
      <c r="O125" s="192"/>
      <c r="P125" s="192"/>
      <c r="Q125" s="196"/>
      <c r="R125" s="206"/>
      <c r="S125" s="116"/>
      <c r="T125" s="169"/>
      <c r="U125" s="8"/>
      <c r="W125" s="8"/>
    </row>
    <row r="126" spans="1:26" ht="18" x14ac:dyDescent="0.25">
      <c r="A126" s="367"/>
      <c r="B126" s="137"/>
      <c r="C126" s="137"/>
      <c r="D126" s="137"/>
      <c r="E126" s="137"/>
      <c r="F126" s="137"/>
      <c r="G126" s="137"/>
      <c r="H126" s="137"/>
      <c r="I126" s="137"/>
      <c r="J126" s="137"/>
      <c r="K126" s="137"/>
      <c r="L126" s="137"/>
      <c r="M126" s="137"/>
      <c r="N126" s="137"/>
      <c r="O126" s="192"/>
      <c r="P126" s="192"/>
      <c r="Q126" s="196"/>
      <c r="R126" s="206"/>
      <c r="S126" s="116"/>
      <c r="T126" s="169"/>
      <c r="U126" s="8"/>
      <c r="W126" s="8"/>
    </row>
    <row r="127" spans="1:26" ht="20.25" x14ac:dyDescent="0.25">
      <c r="B127" s="213"/>
      <c r="C127" s="214"/>
      <c r="D127" s="214"/>
      <c r="E127" s="214"/>
      <c r="F127" s="214"/>
      <c r="G127" s="214"/>
      <c r="H127" s="214"/>
      <c r="I127" s="214"/>
      <c r="J127" s="126"/>
      <c r="K127" s="215"/>
      <c r="L127" s="215"/>
      <c r="M127" s="216"/>
      <c r="N127" s="216"/>
      <c r="O127" s="216"/>
      <c r="P127" s="216"/>
      <c r="Q127" s="217"/>
      <c r="R127" s="172"/>
      <c r="S127" s="218"/>
      <c r="T127" s="172"/>
      <c r="U127" s="8"/>
      <c r="X127" s="2"/>
      <c r="Y127" s="2"/>
      <c r="Z127" s="2"/>
    </row>
    <row r="128" spans="1:26" ht="20.25" x14ac:dyDescent="0.3">
      <c r="B128" s="419" t="s">
        <v>122</v>
      </c>
      <c r="C128" s="420"/>
      <c r="D128" s="420"/>
      <c r="E128" s="420"/>
      <c r="F128" s="420"/>
      <c r="G128" s="420"/>
      <c r="H128" s="420"/>
      <c r="I128" s="420"/>
      <c r="J128" s="420"/>
      <c r="K128" s="420"/>
      <c r="L128" s="420"/>
      <c r="M128"/>
      <c r="N128"/>
      <c r="O128"/>
      <c r="P128"/>
      <c r="T128"/>
      <c r="V128"/>
    </row>
    <row r="129" spans="2:22" ht="15" x14ac:dyDescent="0.25">
      <c r="B129" s="190" t="s">
        <v>123</v>
      </c>
      <c r="C129" s="191" t="s">
        <v>163</v>
      </c>
      <c r="D129" s="191" t="s">
        <v>161</v>
      </c>
      <c r="E129" s="191" t="str">
        <f>N1</f>
        <v>June</v>
      </c>
      <c r="G129" s="2"/>
      <c r="H129" s="139"/>
      <c r="K129"/>
      <c r="L129"/>
      <c r="M129"/>
      <c r="N129"/>
      <c r="O129"/>
      <c r="P129"/>
      <c r="T129"/>
      <c r="V129"/>
    </row>
    <row r="130" spans="2:22" x14ac:dyDescent="0.2">
      <c r="B130" s="185" t="s">
        <v>124</v>
      </c>
      <c r="C130" s="186">
        <v>100000</v>
      </c>
      <c r="D130" s="187">
        <v>100000</v>
      </c>
      <c r="E130" s="187">
        <v>100000</v>
      </c>
      <c r="G130" s="2"/>
      <c r="H130" s="139"/>
      <c r="K130" s="8"/>
      <c r="L130"/>
      <c r="M130"/>
      <c r="N130"/>
      <c r="O130"/>
      <c r="P130"/>
      <c r="T130"/>
      <c r="V130"/>
    </row>
    <row r="131" spans="2:22" x14ac:dyDescent="0.2">
      <c r="B131" s="183" t="s">
        <v>41</v>
      </c>
      <c r="C131" s="179">
        <v>60000</v>
      </c>
      <c r="D131" s="178">
        <v>60000</v>
      </c>
      <c r="E131" s="178">
        <v>60000</v>
      </c>
      <c r="G131" s="2"/>
      <c r="H131" s="139"/>
      <c r="K131"/>
      <c r="L131"/>
      <c r="M131"/>
      <c r="N131"/>
      <c r="O131"/>
      <c r="P131"/>
      <c r="T131"/>
      <c r="V131"/>
    </row>
    <row r="132" spans="2:22" x14ac:dyDescent="0.2">
      <c r="B132" s="182" t="s">
        <v>39</v>
      </c>
      <c r="C132" s="177">
        <v>73206</v>
      </c>
      <c r="D132" s="178">
        <v>87000</v>
      </c>
      <c r="E132" s="178">
        <f>Q18</f>
        <v>87000</v>
      </c>
      <c r="G132" s="2"/>
      <c r="H132" s="139"/>
      <c r="I132" s="2" t="e">
        <f>Q87+#REF!+Q63+Q56+Q48+Q39+Q29+Q23+Q18+Q5</f>
        <v>#REF!</v>
      </c>
      <c r="K132"/>
      <c r="L132"/>
      <c r="M132"/>
      <c r="N132"/>
      <c r="O132"/>
      <c r="P132"/>
      <c r="T132"/>
      <c r="V132"/>
    </row>
    <row r="133" spans="2:22" x14ac:dyDescent="0.2">
      <c r="B133" s="182" t="s">
        <v>125</v>
      </c>
      <c r="C133" s="177">
        <v>147448.27586206896</v>
      </c>
      <c r="D133" s="178">
        <v>116709.67741935482</v>
      </c>
      <c r="E133" s="178">
        <f>Q23</f>
        <v>35000</v>
      </c>
      <c r="G133" s="2"/>
      <c r="H133" s="139"/>
      <c r="K133"/>
      <c r="L133"/>
      <c r="M133"/>
      <c r="N133"/>
      <c r="O133"/>
      <c r="P133"/>
      <c r="T133"/>
      <c r="V133"/>
    </row>
    <row r="134" spans="2:22" ht="14.25" x14ac:dyDescent="0.2">
      <c r="B134" s="182" t="s">
        <v>126</v>
      </c>
      <c r="C134" s="177">
        <v>132799.31034482759</v>
      </c>
      <c r="D134" s="178">
        <v>63387.096774193546</v>
      </c>
      <c r="E134" s="178">
        <f>Q29</f>
        <v>76516.666666666672</v>
      </c>
      <c r="F134" s="148"/>
      <c r="G134" s="148"/>
      <c r="H134" s="148"/>
      <c r="I134" s="148"/>
      <c r="K134"/>
      <c r="L134"/>
      <c r="M134"/>
      <c r="N134"/>
      <c r="O134"/>
      <c r="P134"/>
      <c r="T134"/>
      <c r="V134"/>
    </row>
    <row r="135" spans="2:22" x14ac:dyDescent="0.2">
      <c r="B135" s="182" t="s">
        <v>40</v>
      </c>
      <c r="C135" s="177">
        <v>372668.96551724145</v>
      </c>
      <c r="D135" s="178">
        <v>306071.05846774194</v>
      </c>
      <c r="E135" s="178">
        <f>Q39</f>
        <v>208972.91666666666</v>
      </c>
      <c r="G135" s="2"/>
      <c r="H135" s="139"/>
      <c r="K135"/>
      <c r="L135"/>
      <c r="M135"/>
      <c r="N135"/>
      <c r="O135"/>
      <c r="P135"/>
      <c r="T135"/>
      <c r="V135"/>
    </row>
    <row r="136" spans="2:22" x14ac:dyDescent="0.2">
      <c r="B136" s="182" t="s">
        <v>127</v>
      </c>
      <c r="C136" s="177">
        <v>120506.03448275861</v>
      </c>
      <c r="D136" s="178">
        <v>131841.12903225809</v>
      </c>
      <c r="E136" s="178">
        <f>Q48</f>
        <v>116066.66666666667</v>
      </c>
      <c r="G136" s="2"/>
      <c r="H136" s="139"/>
      <c r="K136" s="14"/>
      <c r="L136"/>
      <c r="M136"/>
      <c r="N136"/>
      <c r="O136"/>
      <c r="P136"/>
      <c r="T136"/>
      <c r="V136"/>
    </row>
    <row r="137" spans="2:22" x14ac:dyDescent="0.2">
      <c r="B137" s="182" t="s">
        <v>128</v>
      </c>
      <c r="C137" s="177">
        <v>93330.732758620696</v>
      </c>
      <c r="D137" s="178">
        <v>87991.93548387097</v>
      </c>
      <c r="E137" s="178">
        <f>Q56</f>
        <v>96125</v>
      </c>
      <c r="F137" s="8"/>
      <c r="G137" s="8"/>
      <c r="H137" s="188"/>
      <c r="I137" s="8"/>
      <c r="K137" s="14"/>
      <c r="L137"/>
      <c r="M137"/>
      <c r="N137"/>
      <c r="O137"/>
      <c r="P137"/>
      <c r="T137"/>
      <c r="V137"/>
    </row>
    <row r="138" spans="2:22" x14ac:dyDescent="0.2">
      <c r="B138" s="182" t="s">
        <v>129</v>
      </c>
      <c r="C138" s="177">
        <v>47469.310344827587</v>
      </c>
      <c r="D138" s="178">
        <v>29145.16129032258</v>
      </c>
      <c r="E138" s="178">
        <f>Q63</f>
        <v>79450</v>
      </c>
      <c r="G138" s="2"/>
      <c r="H138" s="139"/>
      <c r="J138" s="8"/>
      <c r="K138"/>
      <c r="L138"/>
      <c r="M138"/>
      <c r="N138"/>
      <c r="O138"/>
      <c r="P138"/>
      <c r="T138"/>
      <c r="V138"/>
    </row>
    <row r="139" spans="2:22" x14ac:dyDescent="0.2">
      <c r="B139" s="182" t="s">
        <v>262</v>
      </c>
      <c r="C139" s="177">
        <v>160366.37931034484</v>
      </c>
      <c r="D139" s="177">
        <v>169366.93548387097</v>
      </c>
      <c r="E139" s="177">
        <f>Q75</f>
        <v>243718.75</v>
      </c>
      <c r="G139" s="2"/>
      <c r="H139" s="139"/>
      <c r="J139" s="8"/>
      <c r="K139" s="14"/>
      <c r="L139"/>
      <c r="M139"/>
      <c r="N139"/>
      <c r="O139"/>
      <c r="P139"/>
      <c r="T139"/>
      <c r="V139"/>
    </row>
    <row r="140" spans="2:22" x14ac:dyDescent="0.2">
      <c r="B140" s="184" t="s">
        <v>263</v>
      </c>
      <c r="C140" s="180">
        <v>214942.75862068965</v>
      </c>
      <c r="D140" s="177">
        <v>204628.70967741933</v>
      </c>
      <c r="E140" s="177">
        <f>Q80</f>
        <v>50829.166666666672</v>
      </c>
      <c r="F140" s="8"/>
      <c r="G140" s="8"/>
      <c r="H140" s="188"/>
      <c r="I140" s="8"/>
      <c r="J140" s="8"/>
      <c r="K140" s="14"/>
      <c r="L140"/>
      <c r="M140"/>
      <c r="N140"/>
      <c r="O140"/>
      <c r="P140"/>
      <c r="T140"/>
      <c r="V140"/>
    </row>
    <row r="141" spans="2:22" x14ac:dyDescent="0.2">
      <c r="B141" s="184" t="s">
        <v>258</v>
      </c>
      <c r="C141" s="180"/>
      <c r="D141" s="177"/>
      <c r="E141" s="177">
        <v>0</v>
      </c>
      <c r="F141" s="8"/>
      <c r="G141" s="8"/>
      <c r="H141" s="188"/>
      <c r="I141" s="8"/>
      <c r="J141" s="8"/>
      <c r="K141" s="14"/>
      <c r="L141"/>
      <c r="M141"/>
      <c r="N141"/>
      <c r="O141"/>
      <c r="P141"/>
      <c r="T141"/>
      <c r="V141"/>
    </row>
    <row r="142" spans="2:22" ht="25.5" x14ac:dyDescent="0.2">
      <c r="B142" s="184" t="s">
        <v>252</v>
      </c>
      <c r="C142" s="180"/>
      <c r="D142" s="177"/>
      <c r="E142" s="177">
        <f>Q87</f>
        <v>110850</v>
      </c>
      <c r="F142" s="8"/>
      <c r="G142" s="8"/>
      <c r="H142" s="188"/>
      <c r="I142" s="8"/>
      <c r="J142" s="8"/>
      <c r="K142" s="14"/>
      <c r="L142"/>
      <c r="M142"/>
      <c r="N142"/>
      <c r="O142"/>
      <c r="P142"/>
      <c r="T142"/>
      <c r="V142"/>
    </row>
    <row r="143" spans="2:22" ht="15" x14ac:dyDescent="0.25">
      <c r="B143" s="182" t="s">
        <v>130</v>
      </c>
      <c r="C143" s="181">
        <f t="shared" ref="C143:D143" si="13">SUM(C130:C140)</f>
        <v>1522737.7672413792</v>
      </c>
      <c r="D143" s="181">
        <f t="shared" si="13"/>
        <v>1356141.7036290322</v>
      </c>
      <c r="E143" s="181">
        <f>SUM(E130:E142)</f>
        <v>1264529.1666666667</v>
      </c>
      <c r="F143" s="8"/>
      <c r="G143"/>
      <c r="I143" s="8">
        <f>E143-E130-E131</f>
        <v>1104529.1666666667</v>
      </c>
      <c r="K143"/>
      <c r="L143"/>
      <c r="M143"/>
      <c r="N143"/>
      <c r="O143"/>
      <c r="P143"/>
      <c r="T143"/>
      <c r="V143"/>
    </row>
    <row r="144" spans="2:22" x14ac:dyDescent="0.2">
      <c r="B144"/>
      <c r="C144"/>
      <c r="D144"/>
      <c r="E144" s="8"/>
      <c r="F144"/>
      <c r="G144"/>
      <c r="H144"/>
      <c r="I144"/>
      <c r="J144"/>
      <c r="K144"/>
      <c r="L144"/>
      <c r="M144" s="8"/>
      <c r="N144"/>
      <c r="O144" s="8"/>
      <c r="P144"/>
      <c r="U144" s="8"/>
    </row>
    <row r="145" spans="2:22" x14ac:dyDescent="0.2">
      <c r="B145"/>
      <c r="C145"/>
      <c r="D145"/>
      <c r="E145" s="188"/>
      <c r="F145"/>
      <c r="G145"/>
      <c r="H145"/>
      <c r="I145"/>
      <c r="J145"/>
      <c r="K145"/>
      <c r="L145"/>
      <c r="M145"/>
      <c r="N145"/>
      <c r="O145" s="8"/>
      <c r="P145" s="14"/>
      <c r="U145" s="8"/>
    </row>
    <row r="146" spans="2:22" x14ac:dyDescent="0.2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 s="8"/>
      <c r="P146" s="14"/>
      <c r="U146" s="8"/>
    </row>
    <row r="147" spans="2:22" x14ac:dyDescent="0.2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 s="8"/>
      <c r="P147" s="8"/>
      <c r="U147" s="8"/>
    </row>
    <row r="148" spans="2:22" x14ac:dyDescent="0.2">
      <c r="B148"/>
      <c r="C148"/>
      <c r="D148"/>
      <c r="E148" s="8"/>
      <c r="F148"/>
      <c r="G148"/>
      <c r="H148"/>
      <c r="I148"/>
      <c r="J148"/>
      <c r="K148"/>
      <c r="L148"/>
      <c r="M148"/>
      <c r="N148"/>
      <c r="O148" s="8"/>
      <c r="P148" s="8"/>
      <c r="U148" s="8"/>
    </row>
    <row r="149" spans="2:22" x14ac:dyDescent="0.2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 s="8"/>
      <c r="P149" s="8"/>
      <c r="U149" s="8"/>
    </row>
    <row r="150" spans="2:22" x14ac:dyDescent="0.2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 s="8"/>
      <c r="P150" s="8"/>
      <c r="U150" s="2"/>
    </row>
    <row r="151" spans="2:22" x14ac:dyDescent="0.2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 s="8"/>
      <c r="P151" s="2"/>
      <c r="U151" s="8"/>
    </row>
    <row r="152" spans="2:22" ht="15" x14ac:dyDescent="0.2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 s="140">
        <f>SUM(O128:O149)</f>
        <v>0</v>
      </c>
      <c r="P152" s="8"/>
    </row>
    <row r="153" spans="2:22" x14ac:dyDescent="0.2">
      <c r="B153"/>
      <c r="C153"/>
      <c r="D153"/>
      <c r="E153"/>
      <c r="F153"/>
      <c r="G153"/>
      <c r="H153"/>
      <c r="I153"/>
      <c r="J153"/>
      <c r="K153"/>
      <c r="L153"/>
      <c r="M153"/>
      <c r="N153"/>
      <c r="P153"/>
      <c r="U153" s="8"/>
    </row>
    <row r="154" spans="2:22" x14ac:dyDescent="0.2">
      <c r="B154"/>
      <c r="C154"/>
      <c r="D154"/>
      <c r="E154"/>
      <c r="F154"/>
      <c r="G154"/>
      <c r="H154"/>
      <c r="I154"/>
      <c r="J154"/>
      <c r="K154"/>
      <c r="L154"/>
      <c r="M154"/>
      <c r="N154"/>
      <c r="P154"/>
      <c r="U154" s="8"/>
    </row>
    <row r="155" spans="2:22" x14ac:dyDescent="0.2">
      <c r="B155"/>
      <c r="C155"/>
      <c r="D155"/>
      <c r="E155"/>
      <c r="F155"/>
      <c r="G155"/>
      <c r="H155"/>
      <c r="I155"/>
      <c r="J155"/>
      <c r="K155"/>
      <c r="L155"/>
      <c r="M155"/>
      <c r="N155"/>
      <c r="P155"/>
      <c r="Q155" s="8"/>
      <c r="R155" s="8"/>
      <c r="S155" s="8"/>
      <c r="T155" s="188"/>
      <c r="U155" s="8"/>
    </row>
    <row r="156" spans="2:22" x14ac:dyDescent="0.2">
      <c r="B156"/>
      <c r="C156"/>
      <c r="D156"/>
      <c r="E156"/>
      <c r="F156"/>
      <c r="G156"/>
      <c r="H156"/>
      <c r="I156"/>
      <c r="J156"/>
      <c r="K156"/>
      <c r="L156"/>
      <c r="M156"/>
      <c r="N156"/>
      <c r="P156"/>
      <c r="U156" s="2"/>
      <c r="V156"/>
    </row>
    <row r="157" spans="2:22" x14ac:dyDescent="0.2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U157" s="2"/>
      <c r="V157"/>
    </row>
    <row r="158" spans="2:22" x14ac:dyDescent="0.2">
      <c r="J158"/>
      <c r="K158"/>
      <c r="L158"/>
      <c r="M158"/>
      <c r="N158"/>
      <c r="O158"/>
      <c r="P158"/>
      <c r="U158" s="8"/>
      <c r="V158"/>
    </row>
    <row r="159" spans="2:22" x14ac:dyDescent="0.2">
      <c r="J159"/>
      <c r="K159"/>
      <c r="L159"/>
      <c r="M159"/>
      <c r="N159"/>
      <c r="O159"/>
      <c r="P159"/>
      <c r="V159"/>
    </row>
    <row r="160" spans="2:22" x14ac:dyDescent="0.2">
      <c r="J160"/>
      <c r="K160"/>
      <c r="L160"/>
      <c r="M160"/>
      <c r="N160"/>
      <c r="O160"/>
      <c r="P160"/>
      <c r="U160" s="8"/>
      <c r="V160"/>
    </row>
    <row r="161" spans="10:22" x14ac:dyDescent="0.2">
      <c r="J161"/>
      <c r="K161"/>
      <c r="L161"/>
      <c r="M161"/>
      <c r="N161"/>
      <c r="O161"/>
      <c r="P161"/>
      <c r="V161"/>
    </row>
    <row r="162" spans="10:22" x14ac:dyDescent="0.2">
      <c r="J162"/>
      <c r="K162"/>
      <c r="L162"/>
      <c r="M162"/>
      <c r="N162"/>
      <c r="O162"/>
      <c r="P162"/>
      <c r="V162"/>
    </row>
    <row r="163" spans="10:22" x14ac:dyDescent="0.2">
      <c r="J163"/>
      <c r="K163"/>
      <c r="L163"/>
      <c r="M163"/>
      <c r="N163"/>
      <c r="O163"/>
      <c r="P163"/>
      <c r="V163"/>
    </row>
    <row r="164" spans="10:22" x14ac:dyDescent="0.2">
      <c r="K164"/>
      <c r="L164"/>
      <c r="M164"/>
      <c r="N164"/>
      <c r="O164"/>
      <c r="P164"/>
    </row>
    <row r="165" spans="10:22" x14ac:dyDescent="0.2">
      <c r="K165"/>
      <c r="L165"/>
      <c r="M165"/>
      <c r="N165"/>
      <c r="P165"/>
    </row>
    <row r="166" spans="10:22" x14ac:dyDescent="0.2">
      <c r="P166"/>
    </row>
    <row r="167" spans="10:22" x14ac:dyDescent="0.2">
      <c r="P167" s="3">
        <f>Q56+Q11</f>
        <v>96125</v>
      </c>
    </row>
    <row r="168" spans="10:22" x14ac:dyDescent="0.2">
      <c r="P168" s="3">
        <v>14580</v>
      </c>
    </row>
    <row r="169" spans="10:22" x14ac:dyDescent="0.2">
      <c r="P169" s="3">
        <v>20000</v>
      </c>
      <c r="U169" s="8"/>
    </row>
    <row r="170" spans="10:22" x14ac:dyDescent="0.2">
      <c r="P170" s="3">
        <v>4150</v>
      </c>
      <c r="U170" s="2"/>
    </row>
    <row r="171" spans="10:22" x14ac:dyDescent="0.2">
      <c r="U171" s="2"/>
    </row>
    <row r="172" spans="10:22" x14ac:dyDescent="0.2">
      <c r="U172" s="8"/>
    </row>
    <row r="174" spans="10:22" x14ac:dyDescent="0.2">
      <c r="U174" s="8"/>
    </row>
  </sheetData>
  <autoFilter ref="A3:Z126"/>
  <mergeCells count="31">
    <mergeCell ref="A89:P89"/>
    <mergeCell ref="A90:P90"/>
    <mergeCell ref="A58:Q58"/>
    <mergeCell ref="A65:Q65"/>
    <mergeCell ref="A77:Q77"/>
    <mergeCell ref="A56:B56"/>
    <mergeCell ref="A63:B63"/>
    <mergeCell ref="A75:B75"/>
    <mergeCell ref="A80:B80"/>
    <mergeCell ref="A87:B87"/>
    <mergeCell ref="B128:L128"/>
    <mergeCell ref="N1:O2"/>
    <mergeCell ref="A1:M2"/>
    <mergeCell ref="P1:P2"/>
    <mergeCell ref="A6:Q6"/>
    <mergeCell ref="C7:C10"/>
    <mergeCell ref="D7:D10"/>
    <mergeCell ref="A82:Q82"/>
    <mergeCell ref="A13:Q13"/>
    <mergeCell ref="A31:Q31"/>
    <mergeCell ref="A20:Q20"/>
    <mergeCell ref="A25:Q25"/>
    <mergeCell ref="A41:Q41"/>
    <mergeCell ref="A50:Q50"/>
    <mergeCell ref="A88:B88"/>
    <mergeCell ref="A48:B48"/>
    <mergeCell ref="A11:B11"/>
    <mergeCell ref="A18:B18"/>
    <mergeCell ref="A23:B23"/>
    <mergeCell ref="A29:B29"/>
    <mergeCell ref="A39:B39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30" max="16" man="1"/>
    <brk id="57" max="16" man="1"/>
  </rowBreaks>
  <colBreaks count="2" manualBreakCount="2">
    <brk id="17" max="120" man="1"/>
    <brk id="2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66"/>
  <sheetViews>
    <sheetView tabSelected="1" view="pageBreakPreview" topLeftCell="A287" zoomScale="80" zoomScaleNormal="60" zoomScaleSheetLayoutView="80" workbookViewId="0">
      <selection activeCell="Y304" sqref="Y304"/>
    </sheetView>
  </sheetViews>
  <sheetFormatPr defaultColWidth="9.140625" defaultRowHeight="15" x14ac:dyDescent="0.25"/>
  <cols>
    <col min="1" max="1" width="1" style="4" customWidth="1"/>
    <col min="2" max="2" width="15.28515625" style="4" customWidth="1"/>
    <col min="3" max="3" width="7.7109375" style="4" customWidth="1"/>
    <col min="4" max="4" width="0.42578125" style="4" customWidth="1"/>
    <col min="5" max="5" width="1.7109375" style="4" customWidth="1"/>
    <col min="6" max="6" width="20.7109375" style="4" customWidth="1"/>
    <col min="7" max="7" width="12.140625" style="4" customWidth="1"/>
    <col min="8" max="8" width="1.28515625" style="4" customWidth="1"/>
    <col min="9" max="9" width="6.85546875" style="4" customWidth="1"/>
    <col min="10" max="10" width="17.5703125" style="4" customWidth="1"/>
    <col min="11" max="11" width="13.85546875" style="4" customWidth="1"/>
    <col min="12" max="12" width="1.28515625" style="4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8" width="12.140625" style="4" bestFit="1" customWidth="1"/>
    <col min="29" max="31" width="9.140625" style="4"/>
    <col min="32" max="32" width="12.7109375" style="4" customWidth="1"/>
    <col min="33" max="16384" width="9.140625" style="4"/>
  </cols>
  <sheetData>
    <row r="1" spans="1:27" ht="21" x14ac:dyDescent="0.25">
      <c r="C1" s="513" t="s">
        <v>71</v>
      </c>
      <c r="D1" s="513"/>
      <c r="E1" s="513"/>
      <c r="F1" s="513"/>
      <c r="G1" s="513"/>
      <c r="H1" s="513"/>
      <c r="I1" s="513"/>
      <c r="J1" s="13" t="s">
        <v>54</v>
      </c>
      <c r="K1" s="12">
        <v>2021</v>
      </c>
      <c r="L1" s="12"/>
      <c r="R1" s="92">
        <f>K16+K32+K48+K64+K80+K96+K112+K482+K129+K161+K144+K210+K609+K243+K965+K259+K275+K1446+K307+K323+K419+K435+K451+K498+K1398+K514+K593+K640+K371+K738+K387+K530+K658+K949+K674+K690+K722+K754+K789+K805+K837+K933+K869+K1414+K1012+K1043+K1059+K1075+K1091+K355+K901+K546+K624+K917+K403+K193+K706+K1206+K1222+K1238+K466+K1254+K177+K1302+K1350+K1366+K1430+K1382+K562+K1318+K1334+K1462+K1270+K1286+K291</f>
        <v>1104529.1666666667</v>
      </c>
      <c r="U1" s="125">
        <f>K158+K190+K207+K256+K272+K288+K304+K352+K368+K384+K416+K463+K479+K495+K511+K527+K543+K559+K590+K671+K687+K703+K719+K751+K866+K898+K914+K930+K962+K1056+K1219+K1235+K1251+K1267+K1283+K1299+K1315+K1331+K1347+K1363+K1379+K1411+K1427+K1459</f>
        <v>122079.16666666666</v>
      </c>
    </row>
    <row r="2" spans="1:27" ht="18.75" x14ac:dyDescent="0.3">
      <c r="J2" s="11" t="s">
        <v>65</v>
      </c>
      <c r="K2" s="4">
        <v>30</v>
      </c>
      <c r="U2" s="125"/>
    </row>
    <row r="4" spans="1:27" s="96" customFormat="1" ht="21" customHeight="1" x14ac:dyDescent="0.2">
      <c r="N4" s="79"/>
      <c r="O4" s="79"/>
      <c r="P4" s="79"/>
      <c r="Q4" s="79"/>
      <c r="R4" s="79"/>
      <c r="S4" s="79"/>
      <c r="T4" s="79"/>
      <c r="U4" s="243"/>
      <c r="V4" s="79"/>
      <c r="W4" s="79"/>
      <c r="X4" s="79"/>
      <c r="Y4" s="79"/>
      <c r="Z4" s="79"/>
    </row>
    <row r="5" spans="1:27" s="96" customFormat="1" ht="21" customHeight="1" thickBot="1" x14ac:dyDescent="0.25"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</row>
    <row r="6" spans="1:27" s="29" customFormat="1" ht="21" customHeight="1" x14ac:dyDescent="0.2">
      <c r="A6" s="465" t="s">
        <v>45</v>
      </c>
      <c r="B6" s="466"/>
      <c r="C6" s="466"/>
      <c r="D6" s="466"/>
      <c r="E6" s="466"/>
      <c r="F6" s="466"/>
      <c r="G6" s="466"/>
      <c r="H6" s="466"/>
      <c r="I6" s="466"/>
      <c r="J6" s="466"/>
      <c r="K6" s="466"/>
      <c r="L6" s="467"/>
      <c r="M6" s="97"/>
      <c r="N6" s="67"/>
      <c r="O6" s="450" t="s">
        <v>47</v>
      </c>
      <c r="P6" s="451"/>
      <c r="Q6" s="451"/>
      <c r="R6" s="452"/>
      <c r="S6" s="68"/>
      <c r="T6" s="450" t="s">
        <v>48</v>
      </c>
      <c r="U6" s="451"/>
      <c r="V6" s="451"/>
      <c r="W6" s="451"/>
      <c r="X6" s="451"/>
      <c r="Y6" s="514"/>
      <c r="Z6" s="95"/>
      <c r="AA6" s="28"/>
    </row>
    <row r="7" spans="1:27" s="29" customFormat="1" ht="21" customHeight="1" x14ac:dyDescent="0.2">
      <c r="A7" s="30"/>
      <c r="B7" s="31"/>
      <c r="C7" s="453" t="s">
        <v>99</v>
      </c>
      <c r="D7" s="453"/>
      <c r="E7" s="453"/>
      <c r="F7" s="453"/>
      <c r="G7" s="32" t="str">
        <f>$J$1</f>
        <v>June</v>
      </c>
      <c r="H7" s="454">
        <f>$K$1</f>
        <v>2021</v>
      </c>
      <c r="I7" s="454"/>
      <c r="J7" s="31"/>
      <c r="K7" s="33"/>
      <c r="L7" s="34"/>
      <c r="M7" s="98"/>
      <c r="N7" s="70"/>
      <c r="O7" s="71" t="s">
        <v>58</v>
      </c>
      <c r="P7" s="71" t="s">
        <v>7</v>
      </c>
      <c r="Q7" s="71" t="s">
        <v>6</v>
      </c>
      <c r="R7" s="71" t="s">
        <v>59</v>
      </c>
      <c r="S7" s="72"/>
      <c r="T7" s="71" t="s">
        <v>58</v>
      </c>
      <c r="U7" s="71" t="s">
        <v>60</v>
      </c>
      <c r="V7" s="71" t="s">
        <v>23</v>
      </c>
      <c r="W7" s="71" t="s">
        <v>22</v>
      </c>
      <c r="X7" s="71" t="s">
        <v>24</v>
      </c>
      <c r="Y7" s="99" t="s">
        <v>64</v>
      </c>
      <c r="Z7" s="73"/>
      <c r="AA7" s="33"/>
    </row>
    <row r="8" spans="1:27" s="29" customFormat="1" ht="21" customHeight="1" x14ac:dyDescent="0.2">
      <c r="A8" s="30"/>
      <c r="B8" s="31"/>
      <c r="C8" s="31"/>
      <c r="D8" s="36"/>
      <c r="E8" s="36"/>
      <c r="F8" s="36"/>
      <c r="G8" s="36"/>
      <c r="H8" s="36"/>
      <c r="I8" s="31"/>
      <c r="J8" s="37" t="s">
        <v>1</v>
      </c>
      <c r="K8" s="38">
        <v>50000</v>
      </c>
      <c r="L8" s="39"/>
      <c r="M8" s="30"/>
      <c r="N8" s="74"/>
      <c r="O8" s="75" t="s">
        <v>50</v>
      </c>
      <c r="P8" s="75"/>
      <c r="Q8" s="75"/>
      <c r="R8" s="75"/>
      <c r="S8" s="76"/>
      <c r="T8" s="75" t="s">
        <v>50</v>
      </c>
      <c r="U8" s="77"/>
      <c r="V8" s="77"/>
      <c r="W8" s="77">
        <f>V8+U8</f>
        <v>0</v>
      </c>
      <c r="X8" s="77"/>
      <c r="Y8" s="100">
        <f>W8-X8</f>
        <v>0</v>
      </c>
      <c r="Z8" s="73"/>
      <c r="AA8" s="31"/>
    </row>
    <row r="9" spans="1:27" s="29" customFormat="1" ht="21" customHeight="1" x14ac:dyDescent="0.2">
      <c r="A9" s="30"/>
      <c r="B9" s="31" t="s">
        <v>0</v>
      </c>
      <c r="C9" s="86" t="s">
        <v>77</v>
      </c>
      <c r="D9" s="31"/>
      <c r="E9" s="31"/>
      <c r="F9" s="31"/>
      <c r="G9" s="31"/>
      <c r="H9" s="42"/>
      <c r="I9" s="36"/>
      <c r="J9" s="31"/>
      <c r="K9" s="31"/>
      <c r="L9" s="43"/>
      <c r="M9" s="97"/>
      <c r="N9" s="78"/>
      <c r="O9" s="75" t="s">
        <v>76</v>
      </c>
      <c r="P9" s="75"/>
      <c r="Q9" s="75"/>
      <c r="R9" s="75" t="str">
        <f>IF(Q9="","",R8-Q9)</f>
        <v/>
      </c>
      <c r="S9" s="79"/>
      <c r="T9" s="75" t="s">
        <v>76</v>
      </c>
      <c r="U9" s="123" t="str">
        <f>IF($J$1="February",Y8,"")</f>
        <v/>
      </c>
      <c r="V9" s="77"/>
      <c r="W9" s="123" t="str">
        <f>IF(U9="","",U9+V9)</f>
        <v/>
      </c>
      <c r="X9" s="77"/>
      <c r="Y9" s="123" t="str">
        <f>IF(W9="","",W9-X9)</f>
        <v/>
      </c>
      <c r="Z9" s="80"/>
      <c r="AA9" s="28"/>
    </row>
    <row r="10" spans="1:27" s="29" customFormat="1" ht="21" customHeight="1" x14ac:dyDescent="0.2">
      <c r="A10" s="30"/>
      <c r="B10" s="45" t="s">
        <v>46</v>
      </c>
      <c r="C10" s="46"/>
      <c r="D10" s="31"/>
      <c r="E10" s="31"/>
      <c r="F10" s="462" t="s">
        <v>48</v>
      </c>
      <c r="G10" s="462"/>
      <c r="H10" s="31"/>
      <c r="I10" s="462" t="s">
        <v>49</v>
      </c>
      <c r="J10" s="462"/>
      <c r="K10" s="462"/>
      <c r="L10" s="47"/>
      <c r="M10" s="30"/>
      <c r="N10" s="74"/>
      <c r="O10" s="75" t="s">
        <v>51</v>
      </c>
      <c r="P10" s="75"/>
      <c r="Q10" s="75"/>
      <c r="R10" s="75" t="str">
        <f t="shared" ref="R10:R19" si="0">IF(Q10="","",R9-Q10)</f>
        <v/>
      </c>
      <c r="S10" s="79"/>
      <c r="T10" s="75" t="s">
        <v>51</v>
      </c>
      <c r="U10" s="123" t="str">
        <f>IF($J$1="March",Y9,"")</f>
        <v/>
      </c>
      <c r="V10" s="77"/>
      <c r="W10" s="123" t="str">
        <f t="shared" ref="W10:W19" si="1">IF(U10="","",U10+V10)</f>
        <v/>
      </c>
      <c r="X10" s="77"/>
      <c r="Y10" s="123" t="str">
        <f t="shared" ref="Y10:Y19" si="2">IF(W10="","",W10-X10)</f>
        <v/>
      </c>
      <c r="Z10" s="80"/>
      <c r="AA10" s="31"/>
    </row>
    <row r="11" spans="1:27" s="29" customFormat="1" ht="21" customHeight="1" x14ac:dyDescent="0.2">
      <c r="A11" s="30"/>
      <c r="B11" s="31"/>
      <c r="C11" s="31"/>
      <c r="D11" s="31"/>
      <c r="E11" s="31"/>
      <c r="F11" s="31"/>
      <c r="G11" s="31"/>
      <c r="H11" s="48"/>
      <c r="I11" s="31"/>
      <c r="J11" s="31"/>
      <c r="K11" s="31"/>
      <c r="L11" s="35"/>
      <c r="M11" s="30"/>
      <c r="N11" s="74"/>
      <c r="O11" s="75" t="s">
        <v>52</v>
      </c>
      <c r="P11" s="75"/>
      <c r="Q11" s="75"/>
      <c r="R11" s="75" t="str">
        <f t="shared" si="0"/>
        <v/>
      </c>
      <c r="S11" s="79"/>
      <c r="T11" s="75" t="s">
        <v>52</v>
      </c>
      <c r="U11" s="123" t="str">
        <f>IF($J$1="April",Y10,"")</f>
        <v/>
      </c>
      <c r="V11" s="77"/>
      <c r="W11" s="123" t="str">
        <f t="shared" si="1"/>
        <v/>
      </c>
      <c r="X11" s="77"/>
      <c r="Y11" s="123" t="str">
        <f t="shared" si="2"/>
        <v/>
      </c>
      <c r="Z11" s="80"/>
      <c r="AA11" s="31"/>
    </row>
    <row r="12" spans="1:27" s="29" customFormat="1" ht="21" customHeight="1" x14ac:dyDescent="0.2">
      <c r="A12" s="30"/>
      <c r="B12" s="457" t="s">
        <v>47</v>
      </c>
      <c r="C12" s="458"/>
      <c r="D12" s="31"/>
      <c r="E12" s="31"/>
      <c r="F12" s="49" t="s">
        <v>69</v>
      </c>
      <c r="G12" s="44" t="str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/>
      </c>
      <c r="H12" s="48"/>
      <c r="I12" s="50">
        <f>IF(C16&gt;=C15,$K$2,C14-C15+C16)</f>
        <v>30</v>
      </c>
      <c r="J12" s="51" t="s">
        <v>66</v>
      </c>
      <c r="K12" s="52">
        <f>K8/$K$2*I12</f>
        <v>50000</v>
      </c>
      <c r="L12" s="53"/>
      <c r="M12" s="30"/>
      <c r="N12" s="74"/>
      <c r="O12" s="75" t="s">
        <v>53</v>
      </c>
      <c r="P12" s="75"/>
      <c r="Q12" s="75"/>
      <c r="R12" s="75" t="str">
        <f t="shared" si="0"/>
        <v/>
      </c>
      <c r="S12" s="79"/>
      <c r="T12" s="75" t="s">
        <v>53</v>
      </c>
      <c r="U12" s="123" t="str">
        <f>IF($J$1="May",Y11,"")</f>
        <v/>
      </c>
      <c r="V12" s="77"/>
      <c r="W12" s="123" t="str">
        <f t="shared" si="1"/>
        <v/>
      </c>
      <c r="X12" s="77"/>
      <c r="Y12" s="123" t="str">
        <f t="shared" si="2"/>
        <v/>
      </c>
      <c r="Z12" s="80"/>
      <c r="AA12" s="31"/>
    </row>
    <row r="13" spans="1:27" s="29" customFormat="1" ht="21" customHeight="1" x14ac:dyDescent="0.2">
      <c r="A13" s="30"/>
      <c r="B13" s="40"/>
      <c r="C13" s="40"/>
      <c r="D13" s="31"/>
      <c r="E13" s="31"/>
      <c r="F13" s="49" t="s">
        <v>23</v>
      </c>
      <c r="G13" s="44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48"/>
      <c r="I13" s="50"/>
      <c r="J13" s="51" t="s">
        <v>67</v>
      </c>
      <c r="K13" s="54">
        <f>K8/$K$2/8*I13</f>
        <v>0</v>
      </c>
      <c r="L13" s="55"/>
      <c r="M13" s="30"/>
      <c r="N13" s="74"/>
      <c r="O13" s="75" t="s">
        <v>54</v>
      </c>
      <c r="P13" s="75"/>
      <c r="Q13" s="75"/>
      <c r="R13" s="75" t="str">
        <f t="shared" si="0"/>
        <v/>
      </c>
      <c r="S13" s="79"/>
      <c r="T13" s="75" t="s">
        <v>54</v>
      </c>
      <c r="U13" s="123" t="str">
        <f>IF($J$1="June",Y12,"")</f>
        <v/>
      </c>
      <c r="V13" s="77"/>
      <c r="W13" s="123" t="str">
        <f t="shared" si="1"/>
        <v/>
      </c>
      <c r="X13" s="77"/>
      <c r="Y13" s="123" t="str">
        <f t="shared" si="2"/>
        <v/>
      </c>
      <c r="Z13" s="80"/>
      <c r="AA13" s="31"/>
    </row>
    <row r="14" spans="1:27" s="29" customFormat="1" ht="21" customHeight="1" x14ac:dyDescent="0.2">
      <c r="A14" s="30"/>
      <c r="B14" s="49" t="s">
        <v>7</v>
      </c>
      <c r="C14" s="40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0</v>
      </c>
      <c r="D14" s="31"/>
      <c r="E14" s="31"/>
      <c r="F14" s="49" t="s">
        <v>70</v>
      </c>
      <c r="G14" s="44" t="str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/>
      </c>
      <c r="H14" s="48"/>
      <c r="I14" s="455" t="s">
        <v>74</v>
      </c>
      <c r="J14" s="456"/>
      <c r="K14" s="54">
        <f>K12+K13</f>
        <v>50000</v>
      </c>
      <c r="L14" s="55"/>
      <c r="M14" s="30"/>
      <c r="N14" s="74"/>
      <c r="O14" s="75" t="s">
        <v>55</v>
      </c>
      <c r="P14" s="75"/>
      <c r="Q14" s="75"/>
      <c r="R14" s="75" t="str">
        <f t="shared" si="0"/>
        <v/>
      </c>
      <c r="S14" s="79"/>
      <c r="T14" s="75" t="s">
        <v>55</v>
      </c>
      <c r="U14" s="123" t="str">
        <f>IF($J$1="July",Y13,"")</f>
        <v/>
      </c>
      <c r="V14" s="77"/>
      <c r="W14" s="123" t="str">
        <f t="shared" si="1"/>
        <v/>
      </c>
      <c r="X14" s="77"/>
      <c r="Y14" s="123" t="str">
        <f t="shared" si="2"/>
        <v/>
      </c>
      <c r="Z14" s="80"/>
      <c r="AA14" s="31"/>
    </row>
    <row r="15" spans="1:27" s="29" customFormat="1" ht="21" customHeight="1" x14ac:dyDescent="0.2">
      <c r="A15" s="30"/>
      <c r="B15" s="49" t="s">
        <v>6</v>
      </c>
      <c r="C15" s="40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D15" s="31"/>
      <c r="E15" s="31"/>
      <c r="F15" s="49" t="s">
        <v>24</v>
      </c>
      <c r="G15" s="44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48"/>
      <c r="I15" s="455" t="s">
        <v>75</v>
      </c>
      <c r="J15" s="456"/>
      <c r="K15" s="44">
        <f>G15</f>
        <v>0</v>
      </c>
      <c r="L15" s="56"/>
      <c r="M15" s="30"/>
      <c r="N15" s="74"/>
      <c r="O15" s="75" t="s">
        <v>56</v>
      </c>
      <c r="P15" s="75"/>
      <c r="Q15" s="75"/>
      <c r="R15" s="75" t="str">
        <f t="shared" si="0"/>
        <v/>
      </c>
      <c r="S15" s="79"/>
      <c r="T15" s="75" t="s">
        <v>56</v>
      </c>
      <c r="U15" s="123" t="str">
        <f>IF($J$1="August",Y14,"")</f>
        <v/>
      </c>
      <c r="V15" s="77"/>
      <c r="W15" s="123" t="str">
        <f t="shared" si="1"/>
        <v/>
      </c>
      <c r="X15" s="77"/>
      <c r="Y15" s="123" t="str">
        <f t="shared" si="2"/>
        <v/>
      </c>
      <c r="Z15" s="80"/>
      <c r="AA15" s="31"/>
    </row>
    <row r="16" spans="1:27" s="29" customFormat="1" ht="21" customHeight="1" x14ac:dyDescent="0.2">
      <c r="A16" s="30"/>
      <c r="B16" s="57" t="s">
        <v>73</v>
      </c>
      <c r="C16" s="40" t="str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/>
      </c>
      <c r="D16" s="31"/>
      <c r="E16" s="31"/>
      <c r="F16" s="49" t="s">
        <v>72</v>
      </c>
      <c r="G16" s="44" t="str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/>
      </c>
      <c r="H16" s="31"/>
      <c r="I16" s="463" t="s">
        <v>68</v>
      </c>
      <c r="J16" s="464"/>
      <c r="K16" s="58">
        <v>0</v>
      </c>
      <c r="L16" s="59"/>
      <c r="M16" s="30"/>
      <c r="N16" s="74"/>
      <c r="O16" s="75" t="s">
        <v>61</v>
      </c>
      <c r="P16" s="75"/>
      <c r="Q16" s="75"/>
      <c r="R16" s="75" t="str">
        <f t="shared" si="0"/>
        <v/>
      </c>
      <c r="S16" s="79"/>
      <c r="T16" s="75" t="s">
        <v>61</v>
      </c>
      <c r="U16" s="123" t="str">
        <f>IF($J$1="September",Y15,"")</f>
        <v/>
      </c>
      <c r="V16" s="77"/>
      <c r="W16" s="123" t="str">
        <f t="shared" si="1"/>
        <v/>
      </c>
      <c r="X16" s="77"/>
      <c r="Y16" s="123" t="str">
        <f t="shared" si="2"/>
        <v/>
      </c>
      <c r="Z16" s="80"/>
      <c r="AA16" s="31"/>
    </row>
    <row r="17" spans="1:27" s="29" customFormat="1" ht="21" customHeight="1" x14ac:dyDescent="0.2">
      <c r="A17" s="30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47"/>
      <c r="M17" s="30"/>
      <c r="N17" s="74"/>
      <c r="O17" s="75" t="s">
        <v>57</v>
      </c>
      <c r="P17" s="75"/>
      <c r="Q17" s="75"/>
      <c r="R17" s="75" t="str">
        <f t="shared" si="0"/>
        <v/>
      </c>
      <c r="S17" s="79"/>
      <c r="T17" s="75" t="s">
        <v>57</v>
      </c>
      <c r="U17" s="123" t="str">
        <f>IF($J$1="October",Y16,"")</f>
        <v/>
      </c>
      <c r="V17" s="77"/>
      <c r="W17" s="123" t="str">
        <f t="shared" si="1"/>
        <v/>
      </c>
      <c r="X17" s="77"/>
      <c r="Y17" s="123" t="str">
        <f t="shared" si="2"/>
        <v/>
      </c>
      <c r="Z17" s="80"/>
      <c r="AA17" s="31"/>
    </row>
    <row r="18" spans="1:27" s="29" customFormat="1" ht="21" customHeight="1" x14ac:dyDescent="0.2">
      <c r="A18" s="30"/>
      <c r="B18" s="503"/>
      <c r="C18" s="503"/>
      <c r="D18" s="503"/>
      <c r="E18" s="503"/>
      <c r="F18" s="503"/>
      <c r="G18" s="503"/>
      <c r="H18" s="503"/>
      <c r="I18" s="503"/>
      <c r="J18" s="503"/>
      <c r="K18" s="503"/>
      <c r="L18" s="47"/>
      <c r="M18" s="30"/>
      <c r="N18" s="74"/>
      <c r="O18" s="75" t="s">
        <v>62</v>
      </c>
      <c r="P18" s="75"/>
      <c r="Q18" s="75"/>
      <c r="R18" s="75" t="str">
        <f t="shared" si="0"/>
        <v/>
      </c>
      <c r="S18" s="79"/>
      <c r="T18" s="75" t="s">
        <v>62</v>
      </c>
      <c r="U18" s="123" t="str">
        <f>IF($J$1="November",Y17,"")</f>
        <v/>
      </c>
      <c r="V18" s="77"/>
      <c r="W18" s="123" t="str">
        <f t="shared" si="1"/>
        <v/>
      </c>
      <c r="X18" s="77"/>
      <c r="Y18" s="123" t="str">
        <f t="shared" si="2"/>
        <v/>
      </c>
      <c r="Z18" s="80"/>
      <c r="AA18" s="31"/>
    </row>
    <row r="19" spans="1:27" s="29" customFormat="1" ht="21" customHeight="1" x14ac:dyDescent="0.2">
      <c r="A19" s="30"/>
      <c r="B19" s="31"/>
      <c r="C19" s="31"/>
      <c r="D19" s="31"/>
      <c r="E19" s="31"/>
      <c r="F19" s="31"/>
      <c r="G19" s="45" t="s">
        <v>102</v>
      </c>
      <c r="H19" s="31"/>
      <c r="I19" s="31"/>
      <c r="J19" s="31"/>
      <c r="K19" s="31"/>
      <c r="L19" s="47"/>
      <c r="M19" s="30"/>
      <c r="N19" s="74"/>
      <c r="O19" s="75" t="s">
        <v>63</v>
      </c>
      <c r="P19" s="75"/>
      <c r="Q19" s="75"/>
      <c r="R19" s="75" t="str">
        <f t="shared" si="0"/>
        <v/>
      </c>
      <c r="S19" s="79"/>
      <c r="T19" s="75" t="s">
        <v>63</v>
      </c>
      <c r="U19" s="123" t="str">
        <f>IF($J$1="December",Y18,"")</f>
        <v/>
      </c>
      <c r="V19" s="77"/>
      <c r="W19" s="123" t="str">
        <f t="shared" si="1"/>
        <v/>
      </c>
      <c r="X19" s="77"/>
      <c r="Y19" s="123" t="str">
        <f t="shared" si="2"/>
        <v/>
      </c>
      <c r="Z19" s="80"/>
      <c r="AA19" s="31"/>
    </row>
    <row r="20" spans="1:27" s="29" customFormat="1" ht="21" customHeight="1" thickBot="1" x14ac:dyDescent="0.25">
      <c r="A20" s="60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2"/>
      <c r="M20" s="60"/>
      <c r="N20" s="81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3"/>
      <c r="Z20" s="83"/>
    </row>
    <row r="21" spans="1:27" s="29" customFormat="1" ht="21" customHeight="1" thickBot="1" x14ac:dyDescent="0.25"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spans="1:27" s="29" customFormat="1" ht="21" customHeight="1" x14ac:dyDescent="0.2">
      <c r="A22" s="465" t="s">
        <v>45</v>
      </c>
      <c r="B22" s="466"/>
      <c r="C22" s="466"/>
      <c r="D22" s="466"/>
      <c r="E22" s="466"/>
      <c r="F22" s="466"/>
      <c r="G22" s="466"/>
      <c r="H22" s="466"/>
      <c r="I22" s="466"/>
      <c r="J22" s="466"/>
      <c r="K22" s="466"/>
      <c r="L22" s="467"/>
      <c r="M22" s="28"/>
      <c r="N22" s="67"/>
      <c r="O22" s="450" t="s">
        <v>47</v>
      </c>
      <c r="P22" s="451"/>
      <c r="Q22" s="451"/>
      <c r="R22" s="452"/>
      <c r="S22" s="68"/>
      <c r="T22" s="450" t="s">
        <v>48</v>
      </c>
      <c r="U22" s="451"/>
      <c r="V22" s="451"/>
      <c r="W22" s="451"/>
      <c r="X22" s="451"/>
      <c r="Y22" s="452"/>
      <c r="Z22" s="69"/>
      <c r="AA22" s="28"/>
    </row>
    <row r="23" spans="1:27" s="29" customFormat="1" ht="21" customHeight="1" x14ac:dyDescent="0.2">
      <c r="A23" s="30"/>
      <c r="B23" s="31"/>
      <c r="C23" s="453" t="s">
        <v>99</v>
      </c>
      <c r="D23" s="453"/>
      <c r="E23" s="453"/>
      <c r="F23" s="453"/>
      <c r="G23" s="32" t="str">
        <f>$J$1</f>
        <v>June</v>
      </c>
      <c r="H23" s="454">
        <f>$K$1</f>
        <v>2021</v>
      </c>
      <c r="I23" s="454"/>
      <c r="J23" s="31"/>
      <c r="K23" s="33"/>
      <c r="L23" s="34"/>
      <c r="M23" s="33"/>
      <c r="N23" s="70"/>
      <c r="O23" s="71" t="s">
        <v>58</v>
      </c>
      <c r="P23" s="71" t="s">
        <v>7</v>
      </c>
      <c r="Q23" s="71" t="s">
        <v>6</v>
      </c>
      <c r="R23" s="71" t="s">
        <v>59</v>
      </c>
      <c r="S23" s="72"/>
      <c r="T23" s="71" t="s">
        <v>58</v>
      </c>
      <c r="U23" s="71" t="s">
        <v>60</v>
      </c>
      <c r="V23" s="71" t="s">
        <v>23</v>
      </c>
      <c r="W23" s="71" t="s">
        <v>22</v>
      </c>
      <c r="X23" s="71" t="s">
        <v>24</v>
      </c>
      <c r="Y23" s="71" t="s">
        <v>64</v>
      </c>
      <c r="Z23" s="73"/>
      <c r="AA23" s="33"/>
    </row>
    <row r="24" spans="1:27" s="29" customFormat="1" ht="21" customHeight="1" x14ac:dyDescent="0.2">
      <c r="A24" s="30"/>
      <c r="B24" s="31"/>
      <c r="C24" s="31"/>
      <c r="D24" s="36"/>
      <c r="E24" s="36"/>
      <c r="F24" s="36"/>
      <c r="G24" s="36"/>
      <c r="H24" s="36"/>
      <c r="I24" s="31"/>
      <c r="J24" s="37" t="s">
        <v>1</v>
      </c>
      <c r="K24" s="38">
        <v>50000</v>
      </c>
      <c r="L24" s="39"/>
      <c r="M24" s="31"/>
      <c r="N24" s="74"/>
      <c r="O24" s="75" t="s">
        <v>50</v>
      </c>
      <c r="P24" s="75"/>
      <c r="Q24" s="75"/>
      <c r="R24" s="75"/>
      <c r="S24" s="76"/>
      <c r="T24" s="75" t="s">
        <v>50</v>
      </c>
      <c r="U24" s="77"/>
      <c r="V24" s="77"/>
      <c r="W24" s="77">
        <f>V24+U24</f>
        <v>0</v>
      </c>
      <c r="X24" s="77"/>
      <c r="Y24" s="77">
        <f>W24-X24</f>
        <v>0</v>
      </c>
      <c r="Z24" s="73"/>
      <c r="AA24" s="31"/>
    </row>
    <row r="25" spans="1:27" s="29" customFormat="1" ht="21" customHeight="1" x14ac:dyDescent="0.2">
      <c r="A25" s="30"/>
      <c r="B25" s="31" t="s">
        <v>0</v>
      </c>
      <c r="C25" s="41" t="s">
        <v>78</v>
      </c>
      <c r="D25" s="31"/>
      <c r="E25" s="31"/>
      <c r="F25" s="31"/>
      <c r="G25" s="31"/>
      <c r="H25" s="42"/>
      <c r="I25" s="36"/>
      <c r="J25" s="31"/>
      <c r="K25" s="31"/>
      <c r="L25" s="43"/>
      <c r="M25" s="28"/>
      <c r="N25" s="78"/>
      <c r="O25" s="75" t="s">
        <v>76</v>
      </c>
      <c r="P25" s="75"/>
      <c r="Q25" s="75"/>
      <c r="R25" s="75" t="str">
        <f t="shared" ref="R25:R35" si="3">IF(Q25="","",R24-Q25)</f>
        <v/>
      </c>
      <c r="S25" s="79"/>
      <c r="T25" s="75" t="s">
        <v>76</v>
      </c>
      <c r="U25" s="123" t="str">
        <f>IF($J$1="February",Y24,"")</f>
        <v/>
      </c>
      <c r="V25" s="77"/>
      <c r="W25" s="123" t="str">
        <f>IF(U25="","",U25+V25)</f>
        <v/>
      </c>
      <c r="X25" s="77"/>
      <c r="Y25" s="123" t="str">
        <f>IF(W25="","",W25-X25)</f>
        <v/>
      </c>
      <c r="Z25" s="80"/>
      <c r="AA25" s="28"/>
    </row>
    <row r="26" spans="1:27" s="29" customFormat="1" ht="21" customHeight="1" x14ac:dyDescent="0.2">
      <c r="A26" s="30"/>
      <c r="B26" s="45" t="s">
        <v>46</v>
      </c>
      <c r="C26" s="46"/>
      <c r="D26" s="31"/>
      <c r="E26" s="31"/>
      <c r="F26" s="462" t="s">
        <v>48</v>
      </c>
      <c r="G26" s="462"/>
      <c r="H26" s="31"/>
      <c r="I26" s="462" t="s">
        <v>49</v>
      </c>
      <c r="J26" s="462"/>
      <c r="K26" s="462"/>
      <c r="L26" s="47"/>
      <c r="M26" s="31"/>
      <c r="N26" s="74"/>
      <c r="O26" s="75" t="s">
        <v>51</v>
      </c>
      <c r="P26" s="75"/>
      <c r="Q26" s="75"/>
      <c r="R26" s="75" t="str">
        <f t="shared" si="3"/>
        <v/>
      </c>
      <c r="S26" s="79"/>
      <c r="T26" s="75" t="s">
        <v>51</v>
      </c>
      <c r="U26" s="123" t="str">
        <f>IF($J$1="March",Y25,"")</f>
        <v/>
      </c>
      <c r="V26" s="77"/>
      <c r="W26" s="123" t="str">
        <f t="shared" ref="W26:W35" si="4">IF(U26="","",U26+V26)</f>
        <v/>
      </c>
      <c r="X26" s="77"/>
      <c r="Y26" s="123" t="str">
        <f t="shared" ref="Y26:Y35" si="5">IF(W26="","",W26-X26)</f>
        <v/>
      </c>
      <c r="Z26" s="80"/>
      <c r="AA26" s="31"/>
    </row>
    <row r="27" spans="1:27" s="29" customFormat="1" ht="21" customHeight="1" x14ac:dyDescent="0.2">
      <c r="A27" s="30"/>
      <c r="B27" s="31"/>
      <c r="C27" s="31"/>
      <c r="D27" s="31"/>
      <c r="E27" s="31"/>
      <c r="F27" s="31"/>
      <c r="G27" s="31"/>
      <c r="H27" s="48"/>
      <c r="L27" s="35"/>
      <c r="M27" s="31"/>
      <c r="N27" s="74"/>
      <c r="O27" s="75" t="s">
        <v>52</v>
      </c>
      <c r="P27" s="75"/>
      <c r="Q27" s="75"/>
      <c r="R27" s="75" t="str">
        <f t="shared" si="3"/>
        <v/>
      </c>
      <c r="S27" s="79"/>
      <c r="T27" s="75" t="s">
        <v>52</v>
      </c>
      <c r="U27" s="123" t="str">
        <f>IF($J$1="April",Y26,"")</f>
        <v/>
      </c>
      <c r="V27" s="77"/>
      <c r="W27" s="123" t="str">
        <f t="shared" si="4"/>
        <v/>
      </c>
      <c r="X27" s="77"/>
      <c r="Y27" s="123" t="str">
        <f t="shared" si="5"/>
        <v/>
      </c>
      <c r="Z27" s="80"/>
      <c r="AA27" s="31"/>
    </row>
    <row r="28" spans="1:27" s="29" customFormat="1" ht="21" customHeight="1" x14ac:dyDescent="0.2">
      <c r="A28" s="30"/>
      <c r="B28" s="457" t="s">
        <v>47</v>
      </c>
      <c r="C28" s="458"/>
      <c r="D28" s="31"/>
      <c r="E28" s="31"/>
      <c r="F28" s="49" t="s">
        <v>69</v>
      </c>
      <c r="G28" s="44" t="str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/>
      </c>
      <c r="H28" s="48"/>
      <c r="I28" s="50">
        <f>IF(C32&gt;=C31,$K$2,C30-C31+C32)</f>
        <v>30</v>
      </c>
      <c r="J28" s="51" t="s">
        <v>66</v>
      </c>
      <c r="K28" s="52">
        <f>K24/$K$2*I28</f>
        <v>50000</v>
      </c>
      <c r="L28" s="53"/>
      <c r="M28" s="31"/>
      <c r="N28" s="74"/>
      <c r="O28" s="75" t="s">
        <v>53</v>
      </c>
      <c r="P28" s="75"/>
      <c r="Q28" s="75"/>
      <c r="R28" s="75" t="str">
        <f t="shared" si="3"/>
        <v/>
      </c>
      <c r="S28" s="79"/>
      <c r="T28" s="75" t="s">
        <v>53</v>
      </c>
      <c r="U28" s="123" t="str">
        <f>IF($J$1="May",Y27,"")</f>
        <v/>
      </c>
      <c r="V28" s="77"/>
      <c r="W28" s="123" t="str">
        <f t="shared" si="4"/>
        <v/>
      </c>
      <c r="X28" s="77"/>
      <c r="Y28" s="123" t="str">
        <f t="shared" si="5"/>
        <v/>
      </c>
      <c r="Z28" s="80"/>
      <c r="AA28" s="31"/>
    </row>
    <row r="29" spans="1:27" s="29" customFormat="1" ht="21" customHeight="1" x14ac:dyDescent="0.2">
      <c r="A29" s="30"/>
      <c r="B29" s="40"/>
      <c r="C29" s="40"/>
      <c r="D29" s="31"/>
      <c r="E29" s="31"/>
      <c r="F29" s="49" t="s">
        <v>23</v>
      </c>
      <c r="G29" s="44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48"/>
      <c r="I29" s="50"/>
      <c r="J29" s="51" t="s">
        <v>67</v>
      </c>
      <c r="K29" s="54">
        <f>K24/$K$2/8*I29</f>
        <v>0</v>
      </c>
      <c r="L29" s="55"/>
      <c r="M29" s="31"/>
      <c r="N29" s="74"/>
      <c r="O29" s="75" t="s">
        <v>54</v>
      </c>
      <c r="P29" s="75"/>
      <c r="Q29" s="75"/>
      <c r="R29" s="75" t="str">
        <f t="shared" si="3"/>
        <v/>
      </c>
      <c r="S29" s="79"/>
      <c r="T29" s="75" t="s">
        <v>54</v>
      </c>
      <c r="U29" s="123" t="str">
        <f>IF($J$1="June",Y28,"")</f>
        <v/>
      </c>
      <c r="V29" s="77"/>
      <c r="W29" s="123" t="str">
        <f t="shared" si="4"/>
        <v/>
      </c>
      <c r="X29" s="77"/>
      <c r="Y29" s="123" t="str">
        <f t="shared" si="5"/>
        <v/>
      </c>
      <c r="Z29" s="80"/>
      <c r="AA29" s="31"/>
    </row>
    <row r="30" spans="1:27" s="29" customFormat="1" ht="21" customHeight="1" x14ac:dyDescent="0.2">
      <c r="A30" s="30"/>
      <c r="B30" s="49" t="s">
        <v>7</v>
      </c>
      <c r="C30" s="40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31"/>
      <c r="E30" s="31"/>
      <c r="F30" s="49" t="s">
        <v>70</v>
      </c>
      <c r="G30" s="44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48"/>
      <c r="I30" s="455" t="s">
        <v>74</v>
      </c>
      <c r="J30" s="456"/>
      <c r="K30" s="54">
        <f>K28+K29</f>
        <v>50000</v>
      </c>
      <c r="L30" s="55"/>
      <c r="M30" s="31"/>
      <c r="N30" s="74"/>
      <c r="O30" s="75" t="s">
        <v>55</v>
      </c>
      <c r="P30" s="75"/>
      <c r="Q30" s="75"/>
      <c r="R30" s="75" t="str">
        <f t="shared" si="3"/>
        <v/>
      </c>
      <c r="S30" s="79"/>
      <c r="T30" s="75" t="s">
        <v>55</v>
      </c>
      <c r="U30" s="123" t="str">
        <f>IF($J$1="July",Y29,"")</f>
        <v/>
      </c>
      <c r="V30" s="77"/>
      <c r="W30" s="123" t="str">
        <f t="shared" si="4"/>
        <v/>
      </c>
      <c r="X30" s="77"/>
      <c r="Y30" s="123" t="str">
        <f t="shared" si="5"/>
        <v/>
      </c>
      <c r="Z30" s="80"/>
      <c r="AA30" s="31"/>
    </row>
    <row r="31" spans="1:27" s="29" customFormat="1" ht="21" customHeight="1" x14ac:dyDescent="0.2">
      <c r="A31" s="30"/>
      <c r="B31" s="49" t="s">
        <v>6</v>
      </c>
      <c r="C31" s="40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31"/>
      <c r="E31" s="31"/>
      <c r="F31" s="49" t="s">
        <v>24</v>
      </c>
      <c r="G31" s="44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48"/>
      <c r="I31" s="455" t="s">
        <v>75</v>
      </c>
      <c r="J31" s="456"/>
      <c r="K31" s="44">
        <f>G31</f>
        <v>0</v>
      </c>
      <c r="L31" s="56"/>
      <c r="M31" s="31"/>
      <c r="N31" s="74"/>
      <c r="O31" s="75" t="s">
        <v>56</v>
      </c>
      <c r="P31" s="75"/>
      <c r="Q31" s="75"/>
      <c r="R31" s="75" t="str">
        <f t="shared" si="3"/>
        <v/>
      </c>
      <c r="S31" s="79"/>
      <c r="T31" s="75" t="s">
        <v>56</v>
      </c>
      <c r="U31" s="123" t="str">
        <f>IF($J$1="August",Y30,"")</f>
        <v/>
      </c>
      <c r="V31" s="77"/>
      <c r="W31" s="123" t="str">
        <f t="shared" si="4"/>
        <v/>
      </c>
      <c r="X31" s="77"/>
      <c r="Y31" s="123" t="str">
        <f t="shared" si="5"/>
        <v/>
      </c>
      <c r="Z31" s="80"/>
      <c r="AA31" s="31"/>
    </row>
    <row r="32" spans="1:27" s="29" customFormat="1" ht="21" customHeight="1" x14ac:dyDescent="0.2">
      <c r="A32" s="30"/>
      <c r="B32" s="57" t="s">
        <v>73</v>
      </c>
      <c r="C32" s="40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31"/>
      <c r="E32" s="31"/>
      <c r="F32" s="49" t="s">
        <v>72</v>
      </c>
      <c r="G32" s="44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31"/>
      <c r="I32" s="463" t="s">
        <v>68</v>
      </c>
      <c r="J32" s="464"/>
      <c r="K32" s="58">
        <v>0</v>
      </c>
      <c r="L32" s="59"/>
      <c r="M32" s="31"/>
      <c r="N32" s="74"/>
      <c r="O32" s="75" t="s">
        <v>61</v>
      </c>
      <c r="P32" s="75"/>
      <c r="Q32" s="75"/>
      <c r="R32" s="75" t="str">
        <f t="shared" si="3"/>
        <v/>
      </c>
      <c r="S32" s="79"/>
      <c r="T32" s="75" t="s">
        <v>61</v>
      </c>
      <c r="U32" s="123" t="str">
        <f>IF($J$1="September",Y31,"")</f>
        <v/>
      </c>
      <c r="V32" s="77"/>
      <c r="W32" s="123" t="str">
        <f t="shared" si="4"/>
        <v/>
      </c>
      <c r="X32" s="77"/>
      <c r="Y32" s="123" t="str">
        <f t="shared" si="5"/>
        <v/>
      </c>
      <c r="Z32" s="80"/>
      <c r="AA32" s="31"/>
    </row>
    <row r="33" spans="1:27" s="29" customFormat="1" ht="21" customHeight="1" x14ac:dyDescent="0.2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47"/>
      <c r="M33" s="31"/>
      <c r="N33" s="74"/>
      <c r="O33" s="75" t="s">
        <v>57</v>
      </c>
      <c r="P33" s="75"/>
      <c r="Q33" s="75"/>
      <c r="R33" s="75" t="str">
        <f t="shared" si="3"/>
        <v/>
      </c>
      <c r="S33" s="79"/>
      <c r="T33" s="75" t="s">
        <v>57</v>
      </c>
      <c r="U33" s="123" t="str">
        <f>IF($J$1="October",Y32,"")</f>
        <v/>
      </c>
      <c r="V33" s="77"/>
      <c r="W33" s="123" t="str">
        <f t="shared" si="4"/>
        <v/>
      </c>
      <c r="X33" s="77"/>
      <c r="Y33" s="123" t="str">
        <f t="shared" si="5"/>
        <v/>
      </c>
      <c r="Z33" s="80"/>
      <c r="AA33" s="31"/>
    </row>
    <row r="34" spans="1:27" s="29" customFormat="1" ht="21" customHeight="1" x14ac:dyDescent="0.2">
      <c r="A34" s="30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47"/>
      <c r="M34" s="31"/>
      <c r="N34" s="74"/>
      <c r="O34" s="75" t="s">
        <v>62</v>
      </c>
      <c r="P34" s="75"/>
      <c r="Q34" s="75"/>
      <c r="R34" s="75" t="str">
        <f t="shared" si="3"/>
        <v/>
      </c>
      <c r="S34" s="79"/>
      <c r="T34" s="75" t="s">
        <v>62</v>
      </c>
      <c r="U34" s="123" t="str">
        <f>IF($J$1="November",Y33,"")</f>
        <v/>
      </c>
      <c r="V34" s="77"/>
      <c r="W34" s="123" t="str">
        <f t="shared" si="4"/>
        <v/>
      </c>
      <c r="X34" s="77"/>
      <c r="Y34" s="123" t="str">
        <f t="shared" si="5"/>
        <v/>
      </c>
      <c r="Z34" s="80"/>
      <c r="AA34" s="31"/>
    </row>
    <row r="35" spans="1:27" s="29" customFormat="1" ht="21" customHeight="1" x14ac:dyDescent="0.2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47"/>
      <c r="M35" s="31"/>
      <c r="N35" s="74"/>
      <c r="O35" s="75" t="s">
        <v>63</v>
      </c>
      <c r="P35" s="75"/>
      <c r="Q35" s="75"/>
      <c r="R35" s="75" t="str">
        <f t="shared" si="3"/>
        <v/>
      </c>
      <c r="S35" s="79"/>
      <c r="T35" s="75" t="s">
        <v>63</v>
      </c>
      <c r="U35" s="123" t="str">
        <f>IF($J$1="December",Y34,"")</f>
        <v/>
      </c>
      <c r="V35" s="77"/>
      <c r="W35" s="123" t="str">
        <f t="shared" si="4"/>
        <v/>
      </c>
      <c r="X35" s="77"/>
      <c r="Y35" s="123" t="str">
        <f t="shared" si="5"/>
        <v/>
      </c>
      <c r="Z35" s="80"/>
      <c r="AA35" s="31"/>
    </row>
    <row r="36" spans="1:27" s="29" customFormat="1" ht="21" customHeight="1" thickBot="1" x14ac:dyDescent="0.25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2"/>
      <c r="N36" s="81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3"/>
    </row>
    <row r="37" spans="1:27" s="29" customFormat="1" ht="21" customHeight="1" thickBot="1" x14ac:dyDescent="0.25"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spans="1:27" s="29" customFormat="1" ht="21" customHeight="1" x14ac:dyDescent="0.2">
      <c r="A38" s="465" t="s">
        <v>45</v>
      </c>
      <c r="B38" s="466"/>
      <c r="C38" s="466"/>
      <c r="D38" s="466"/>
      <c r="E38" s="466"/>
      <c r="F38" s="466"/>
      <c r="G38" s="466"/>
      <c r="H38" s="466"/>
      <c r="I38" s="466"/>
      <c r="J38" s="466"/>
      <c r="K38" s="466"/>
      <c r="L38" s="467"/>
      <c r="M38" s="28"/>
      <c r="N38" s="67"/>
      <c r="O38" s="450" t="s">
        <v>47</v>
      </c>
      <c r="P38" s="451"/>
      <c r="Q38" s="451"/>
      <c r="R38" s="452"/>
      <c r="S38" s="68"/>
      <c r="T38" s="450" t="s">
        <v>48</v>
      </c>
      <c r="U38" s="451"/>
      <c r="V38" s="451"/>
      <c r="W38" s="451"/>
      <c r="X38" s="451"/>
      <c r="Y38" s="452"/>
      <c r="Z38" s="69"/>
      <c r="AA38" s="28"/>
    </row>
    <row r="39" spans="1:27" s="29" customFormat="1" ht="21" customHeight="1" x14ac:dyDescent="0.2">
      <c r="A39" s="30"/>
      <c r="B39" s="31"/>
      <c r="C39" s="453" t="s">
        <v>99</v>
      </c>
      <c r="D39" s="453"/>
      <c r="E39" s="453"/>
      <c r="F39" s="453"/>
      <c r="G39" s="32" t="str">
        <f>$J$1</f>
        <v>June</v>
      </c>
      <c r="H39" s="454">
        <f>$K$1</f>
        <v>2021</v>
      </c>
      <c r="I39" s="454"/>
      <c r="J39" s="31"/>
      <c r="K39" s="33"/>
      <c r="L39" s="34"/>
      <c r="M39" s="33"/>
      <c r="N39" s="70"/>
      <c r="O39" s="71" t="s">
        <v>58</v>
      </c>
      <c r="P39" s="71" t="s">
        <v>7</v>
      </c>
      <c r="Q39" s="71" t="s">
        <v>6</v>
      </c>
      <c r="R39" s="71" t="s">
        <v>59</v>
      </c>
      <c r="S39" s="72"/>
      <c r="T39" s="71" t="s">
        <v>58</v>
      </c>
      <c r="U39" s="71" t="s">
        <v>60</v>
      </c>
      <c r="V39" s="71" t="s">
        <v>23</v>
      </c>
      <c r="W39" s="71" t="s">
        <v>22</v>
      </c>
      <c r="X39" s="71" t="s">
        <v>24</v>
      </c>
      <c r="Y39" s="71" t="s">
        <v>64</v>
      </c>
      <c r="Z39" s="73"/>
      <c r="AA39" s="33"/>
    </row>
    <row r="40" spans="1:27" s="29" customFormat="1" ht="21" customHeight="1" x14ac:dyDescent="0.2">
      <c r="A40" s="30"/>
      <c r="B40" s="31"/>
      <c r="C40" s="31"/>
      <c r="D40" s="36"/>
      <c r="E40" s="36"/>
      <c r="F40" s="36"/>
      <c r="G40" s="36"/>
      <c r="H40" s="36"/>
      <c r="I40" s="31"/>
      <c r="J40" s="37" t="s">
        <v>1</v>
      </c>
      <c r="K40" s="38">
        <v>40000</v>
      </c>
      <c r="L40" s="39"/>
      <c r="M40" s="31"/>
      <c r="N40" s="74"/>
      <c r="O40" s="75" t="s">
        <v>50</v>
      </c>
      <c r="P40" s="75">
        <v>31</v>
      </c>
      <c r="Q40" s="75">
        <v>0</v>
      </c>
      <c r="R40" s="75">
        <f>15-Q40</f>
        <v>15</v>
      </c>
      <c r="S40" s="76"/>
      <c r="T40" s="75" t="s">
        <v>50</v>
      </c>
      <c r="U40" s="77"/>
      <c r="V40" s="77"/>
      <c r="W40" s="77">
        <f>V40+U40</f>
        <v>0</v>
      </c>
      <c r="X40" s="77"/>
      <c r="Y40" s="77">
        <f>W40-X40</f>
        <v>0</v>
      </c>
      <c r="Z40" s="73"/>
      <c r="AA40" s="31"/>
    </row>
    <row r="41" spans="1:27" s="29" customFormat="1" ht="21" customHeight="1" x14ac:dyDescent="0.2">
      <c r="A41" s="30"/>
      <c r="B41" s="31" t="s">
        <v>0</v>
      </c>
      <c r="C41" s="41" t="s">
        <v>81</v>
      </c>
      <c r="D41" s="31"/>
      <c r="E41" s="31"/>
      <c r="F41" s="31"/>
      <c r="G41" s="31"/>
      <c r="H41" s="42"/>
      <c r="I41" s="36"/>
      <c r="J41" s="31"/>
      <c r="K41" s="31"/>
      <c r="L41" s="43"/>
      <c r="M41" s="28"/>
      <c r="N41" s="78"/>
      <c r="O41" s="75" t="s">
        <v>76</v>
      </c>
      <c r="P41" s="75">
        <v>28</v>
      </c>
      <c r="Q41" s="75">
        <v>0</v>
      </c>
      <c r="R41" s="75">
        <f t="shared" ref="R41:R51" si="6">IF(Q41="","",R40-Q41)</f>
        <v>15</v>
      </c>
      <c r="S41" s="79"/>
      <c r="T41" s="75" t="s">
        <v>76</v>
      </c>
      <c r="U41" s="123" t="str">
        <f>IF($J$1="February",Y40,"")</f>
        <v/>
      </c>
      <c r="V41" s="77"/>
      <c r="W41" s="123" t="str">
        <f>IF(U41="","",U41+V41)</f>
        <v/>
      </c>
      <c r="X41" s="77"/>
      <c r="Y41" s="123" t="str">
        <f>IF(W41="","",W41-X41)</f>
        <v/>
      </c>
      <c r="Z41" s="80"/>
      <c r="AA41" s="28"/>
    </row>
    <row r="42" spans="1:27" s="29" customFormat="1" ht="21" customHeight="1" x14ac:dyDescent="0.2">
      <c r="A42" s="30"/>
      <c r="B42" s="45" t="s">
        <v>46</v>
      </c>
      <c r="C42" s="46"/>
      <c r="D42" s="31"/>
      <c r="E42" s="31"/>
      <c r="F42" s="462" t="s">
        <v>48</v>
      </c>
      <c r="G42" s="462"/>
      <c r="H42" s="31"/>
      <c r="I42" s="462" t="s">
        <v>49</v>
      </c>
      <c r="J42" s="462"/>
      <c r="K42" s="462"/>
      <c r="L42" s="47"/>
      <c r="M42" s="31"/>
      <c r="N42" s="74"/>
      <c r="O42" s="75" t="s">
        <v>51</v>
      </c>
      <c r="P42" s="75">
        <v>30</v>
      </c>
      <c r="Q42" s="75">
        <v>1</v>
      </c>
      <c r="R42" s="75">
        <f t="shared" si="6"/>
        <v>14</v>
      </c>
      <c r="S42" s="79"/>
      <c r="T42" s="75" t="s">
        <v>51</v>
      </c>
      <c r="U42" s="123" t="str">
        <f>IF($J$1="March",Y41,"")</f>
        <v/>
      </c>
      <c r="V42" s="77"/>
      <c r="W42" s="123" t="str">
        <f t="shared" ref="W42:W51" si="7">IF(U42="","",U42+V42)</f>
        <v/>
      </c>
      <c r="X42" s="77"/>
      <c r="Y42" s="123" t="str">
        <f t="shared" ref="Y42:Y51" si="8">IF(W42="","",W42-X42)</f>
        <v/>
      </c>
      <c r="Z42" s="80"/>
      <c r="AA42" s="31"/>
    </row>
    <row r="43" spans="1:27" s="29" customFormat="1" ht="21" customHeight="1" x14ac:dyDescent="0.2">
      <c r="A43" s="30"/>
      <c r="B43" s="31"/>
      <c r="C43" s="31"/>
      <c r="D43" s="31"/>
      <c r="E43" s="31"/>
      <c r="F43" s="31"/>
      <c r="G43" s="31"/>
      <c r="H43" s="48"/>
      <c r="L43" s="35"/>
      <c r="M43" s="31"/>
      <c r="N43" s="74"/>
      <c r="O43" s="75" t="s">
        <v>52</v>
      </c>
      <c r="P43" s="75">
        <v>30</v>
      </c>
      <c r="Q43" s="75">
        <v>0</v>
      </c>
      <c r="R43" s="75">
        <f t="shared" si="6"/>
        <v>14</v>
      </c>
      <c r="S43" s="79"/>
      <c r="T43" s="75" t="s">
        <v>52</v>
      </c>
      <c r="U43" s="123" t="str">
        <f>IF($J$1="April",Y42,"")</f>
        <v/>
      </c>
      <c r="V43" s="77"/>
      <c r="W43" s="123" t="str">
        <f t="shared" si="7"/>
        <v/>
      </c>
      <c r="X43" s="77"/>
      <c r="Y43" s="123" t="str">
        <f t="shared" si="8"/>
        <v/>
      </c>
      <c r="Z43" s="80"/>
      <c r="AA43" s="31"/>
    </row>
    <row r="44" spans="1:27" s="29" customFormat="1" ht="21" customHeight="1" x14ac:dyDescent="0.2">
      <c r="A44" s="30"/>
      <c r="B44" s="457" t="s">
        <v>47</v>
      </c>
      <c r="C44" s="458"/>
      <c r="D44" s="31"/>
      <c r="E44" s="31"/>
      <c r="F44" s="49" t="s">
        <v>69</v>
      </c>
      <c r="G44" s="44" t="str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/>
      </c>
      <c r="H44" s="48"/>
      <c r="I44" s="50">
        <f>K2</f>
        <v>30</v>
      </c>
      <c r="J44" s="51" t="s">
        <v>66</v>
      </c>
      <c r="K44" s="52">
        <f>K40/$K$2*I44</f>
        <v>40000</v>
      </c>
      <c r="L44" s="53"/>
      <c r="M44" s="31"/>
      <c r="N44" s="74"/>
      <c r="O44" s="75" t="s">
        <v>53</v>
      </c>
      <c r="P44" s="75">
        <v>31</v>
      </c>
      <c r="Q44" s="75">
        <v>0</v>
      </c>
      <c r="R44" s="75">
        <f t="shared" si="6"/>
        <v>14</v>
      </c>
      <c r="S44" s="79"/>
      <c r="T44" s="75" t="s">
        <v>53</v>
      </c>
      <c r="U44" s="123" t="str">
        <f>IF($J$1="May",Y43,"")</f>
        <v/>
      </c>
      <c r="V44" s="77"/>
      <c r="W44" s="123" t="str">
        <f t="shared" si="7"/>
        <v/>
      </c>
      <c r="X44" s="77"/>
      <c r="Y44" s="123" t="str">
        <f t="shared" si="8"/>
        <v/>
      </c>
      <c r="Z44" s="80"/>
      <c r="AA44" s="31"/>
    </row>
    <row r="45" spans="1:27" s="29" customFormat="1" ht="21" customHeight="1" x14ac:dyDescent="0.2">
      <c r="A45" s="30"/>
      <c r="B45" s="40"/>
      <c r="C45" s="40"/>
      <c r="D45" s="31"/>
      <c r="E45" s="31"/>
      <c r="F45" s="49" t="s">
        <v>23</v>
      </c>
      <c r="G45" s="44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48"/>
      <c r="I45" s="50"/>
      <c r="J45" s="51" t="s">
        <v>67</v>
      </c>
      <c r="K45" s="54">
        <f>K40/$K$2/8*I45</f>
        <v>0</v>
      </c>
      <c r="L45" s="55"/>
      <c r="M45" s="31"/>
      <c r="N45" s="74"/>
      <c r="O45" s="75" t="s">
        <v>54</v>
      </c>
      <c r="P45" s="75"/>
      <c r="Q45" s="75"/>
      <c r="R45" s="75" t="str">
        <f t="shared" si="6"/>
        <v/>
      </c>
      <c r="S45" s="79"/>
      <c r="T45" s="75" t="s">
        <v>54</v>
      </c>
      <c r="U45" s="123" t="str">
        <f>IF($J$1="June",Y44,"")</f>
        <v/>
      </c>
      <c r="V45" s="77"/>
      <c r="W45" s="123" t="str">
        <f t="shared" si="7"/>
        <v/>
      </c>
      <c r="X45" s="77"/>
      <c r="Y45" s="123" t="str">
        <f t="shared" si="8"/>
        <v/>
      </c>
      <c r="Z45" s="80"/>
      <c r="AA45" s="31"/>
    </row>
    <row r="46" spans="1:27" s="29" customFormat="1" ht="21" customHeight="1" x14ac:dyDescent="0.2">
      <c r="A46" s="30"/>
      <c r="B46" s="49" t="s">
        <v>7</v>
      </c>
      <c r="C46" s="40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0</v>
      </c>
      <c r="D46" s="31"/>
      <c r="E46" s="31"/>
      <c r="F46" s="49" t="s">
        <v>70</v>
      </c>
      <c r="G46" s="44" t="str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/>
      </c>
      <c r="H46" s="48"/>
      <c r="I46" s="455" t="s">
        <v>74</v>
      </c>
      <c r="J46" s="456"/>
      <c r="K46" s="54">
        <f>K44+K45</f>
        <v>40000</v>
      </c>
      <c r="L46" s="55"/>
      <c r="M46" s="31"/>
      <c r="N46" s="74"/>
      <c r="O46" s="75" t="s">
        <v>55</v>
      </c>
      <c r="P46" s="75"/>
      <c r="Q46" s="75"/>
      <c r="R46" s="75" t="str">
        <f t="shared" si="6"/>
        <v/>
      </c>
      <c r="S46" s="79"/>
      <c r="T46" s="75" t="s">
        <v>55</v>
      </c>
      <c r="U46" s="123" t="str">
        <f>IF($J$1="July",Y45,"")</f>
        <v/>
      </c>
      <c r="V46" s="77"/>
      <c r="W46" s="123" t="str">
        <f t="shared" si="7"/>
        <v/>
      </c>
      <c r="X46" s="77"/>
      <c r="Y46" s="123" t="str">
        <f t="shared" si="8"/>
        <v/>
      </c>
      <c r="Z46" s="80"/>
      <c r="AA46" s="31"/>
    </row>
    <row r="47" spans="1:27" s="29" customFormat="1" ht="21" customHeight="1" x14ac:dyDescent="0.2">
      <c r="A47" s="30"/>
      <c r="B47" s="49" t="s">
        <v>6</v>
      </c>
      <c r="C47" s="40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0</v>
      </c>
      <c r="D47" s="31"/>
      <c r="E47" s="31"/>
      <c r="F47" s="49" t="s">
        <v>24</v>
      </c>
      <c r="G47" s="44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48"/>
      <c r="I47" s="455" t="s">
        <v>75</v>
      </c>
      <c r="J47" s="456"/>
      <c r="K47" s="44">
        <f>G47</f>
        <v>0</v>
      </c>
      <c r="L47" s="56"/>
      <c r="M47" s="31"/>
      <c r="N47" s="74"/>
      <c r="O47" s="75" t="s">
        <v>56</v>
      </c>
      <c r="P47" s="75"/>
      <c r="Q47" s="75"/>
      <c r="R47" s="75" t="str">
        <f t="shared" si="6"/>
        <v/>
      </c>
      <c r="S47" s="79"/>
      <c r="T47" s="75" t="s">
        <v>56</v>
      </c>
      <c r="U47" s="123" t="str">
        <f>IF($J$1="August",Y46,"")</f>
        <v/>
      </c>
      <c r="V47" s="77"/>
      <c r="W47" s="123" t="str">
        <f t="shared" si="7"/>
        <v/>
      </c>
      <c r="X47" s="77"/>
      <c r="Y47" s="123" t="str">
        <f t="shared" si="8"/>
        <v/>
      </c>
      <c r="Z47" s="80"/>
      <c r="AA47" s="31"/>
    </row>
    <row r="48" spans="1:27" s="29" customFormat="1" ht="21" customHeight="1" x14ac:dyDescent="0.2">
      <c r="A48" s="30"/>
      <c r="B48" s="57" t="s">
        <v>73</v>
      </c>
      <c r="C48" s="40" t="str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/>
      </c>
      <c r="D48" s="31"/>
      <c r="E48" s="31"/>
      <c r="F48" s="49" t="s">
        <v>72</v>
      </c>
      <c r="G48" s="44" t="str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/>
      </c>
      <c r="H48" s="31"/>
      <c r="I48" s="463" t="s">
        <v>68</v>
      </c>
      <c r="J48" s="464"/>
      <c r="K48" s="58">
        <f>K46-K47</f>
        <v>40000</v>
      </c>
      <c r="L48" s="59"/>
      <c r="M48" s="31"/>
      <c r="N48" s="74"/>
      <c r="O48" s="75" t="s">
        <v>61</v>
      </c>
      <c r="P48" s="75"/>
      <c r="Q48" s="75"/>
      <c r="R48" s="75" t="str">
        <f t="shared" si="6"/>
        <v/>
      </c>
      <c r="S48" s="79"/>
      <c r="T48" s="75" t="s">
        <v>61</v>
      </c>
      <c r="U48" s="123" t="str">
        <f>IF($J$1="September",Y47,"")</f>
        <v/>
      </c>
      <c r="V48" s="77"/>
      <c r="W48" s="123" t="str">
        <f t="shared" si="7"/>
        <v/>
      </c>
      <c r="X48" s="77"/>
      <c r="Y48" s="123" t="str">
        <f t="shared" si="8"/>
        <v/>
      </c>
      <c r="Z48" s="80"/>
      <c r="AA48" s="31"/>
    </row>
    <row r="49" spans="1:27" s="29" customFormat="1" ht="21" customHeight="1" x14ac:dyDescent="0.2">
      <c r="A49" s="3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47"/>
      <c r="M49" s="31"/>
      <c r="N49" s="74"/>
      <c r="O49" s="75" t="s">
        <v>57</v>
      </c>
      <c r="P49" s="75"/>
      <c r="Q49" s="75"/>
      <c r="R49" s="75"/>
      <c r="S49" s="79"/>
      <c r="T49" s="75" t="s">
        <v>57</v>
      </c>
      <c r="U49" s="123" t="str">
        <f>IF($J$1="October",Y48,"")</f>
        <v/>
      </c>
      <c r="V49" s="77"/>
      <c r="W49" s="123" t="str">
        <f t="shared" si="7"/>
        <v/>
      </c>
      <c r="X49" s="77"/>
      <c r="Y49" s="123" t="str">
        <f t="shared" si="8"/>
        <v/>
      </c>
      <c r="Z49" s="80"/>
      <c r="AA49" s="31"/>
    </row>
    <row r="50" spans="1:27" s="29" customFormat="1" ht="21" customHeight="1" x14ac:dyDescent="0.2">
      <c r="A50" s="30"/>
      <c r="B50" s="471" t="s">
        <v>101</v>
      </c>
      <c r="C50" s="471"/>
      <c r="D50" s="471"/>
      <c r="E50" s="471"/>
      <c r="F50" s="471"/>
      <c r="G50" s="471"/>
      <c r="H50" s="471"/>
      <c r="I50" s="471"/>
      <c r="J50" s="471"/>
      <c r="K50" s="471"/>
      <c r="L50" s="47"/>
      <c r="M50" s="31"/>
      <c r="N50" s="74"/>
      <c r="O50" s="75" t="s">
        <v>62</v>
      </c>
      <c r="P50" s="75"/>
      <c r="Q50" s="75"/>
      <c r="R50" s="75"/>
      <c r="S50" s="79"/>
      <c r="T50" s="75" t="s">
        <v>62</v>
      </c>
      <c r="U50" s="123" t="str">
        <f>IF($J$1="November",Y49,"")</f>
        <v/>
      </c>
      <c r="V50" s="77"/>
      <c r="W50" s="123" t="str">
        <f t="shared" si="7"/>
        <v/>
      </c>
      <c r="X50" s="77"/>
      <c r="Y50" s="123" t="str">
        <f t="shared" si="8"/>
        <v/>
      </c>
      <c r="Z50" s="80"/>
      <c r="AA50" s="31"/>
    </row>
    <row r="51" spans="1:27" s="29" customFormat="1" ht="21" customHeight="1" x14ac:dyDescent="0.2">
      <c r="A51" s="30"/>
      <c r="B51" s="471"/>
      <c r="C51" s="471"/>
      <c r="D51" s="471"/>
      <c r="E51" s="471"/>
      <c r="F51" s="471"/>
      <c r="G51" s="471"/>
      <c r="H51" s="471"/>
      <c r="I51" s="471"/>
      <c r="J51" s="471"/>
      <c r="K51" s="471"/>
      <c r="L51" s="47"/>
      <c r="M51" s="31"/>
      <c r="N51" s="74"/>
      <c r="O51" s="75" t="s">
        <v>63</v>
      </c>
      <c r="P51" s="75"/>
      <c r="Q51" s="75"/>
      <c r="R51" s="75" t="str">
        <f t="shared" si="6"/>
        <v/>
      </c>
      <c r="S51" s="79"/>
      <c r="T51" s="75" t="s">
        <v>63</v>
      </c>
      <c r="U51" s="123" t="str">
        <f>IF($J$1="December",Y50,"")</f>
        <v/>
      </c>
      <c r="V51" s="77"/>
      <c r="W51" s="123" t="str">
        <f t="shared" si="7"/>
        <v/>
      </c>
      <c r="X51" s="77"/>
      <c r="Y51" s="123" t="str">
        <f t="shared" si="8"/>
        <v/>
      </c>
      <c r="Z51" s="80"/>
      <c r="AA51" s="31"/>
    </row>
    <row r="52" spans="1:27" s="29" customFormat="1" ht="21" customHeight="1" x14ac:dyDescent="0.2">
      <c r="A52" s="30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47"/>
      <c r="N52" s="74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94"/>
    </row>
    <row r="53" spans="1:27" s="114" customFormat="1" ht="21" customHeight="1" x14ac:dyDescent="0.2"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</row>
    <row r="54" spans="1:27" s="29" customFormat="1" ht="21" customHeight="1" x14ac:dyDescent="0.2">
      <c r="A54" s="507" t="s">
        <v>45</v>
      </c>
      <c r="B54" s="508"/>
      <c r="C54" s="508"/>
      <c r="D54" s="508"/>
      <c r="E54" s="508"/>
      <c r="F54" s="508"/>
      <c r="G54" s="508"/>
      <c r="H54" s="508"/>
      <c r="I54" s="508"/>
      <c r="J54" s="508"/>
      <c r="K54" s="508"/>
      <c r="L54" s="509"/>
      <c r="M54" s="28"/>
      <c r="N54" s="78"/>
      <c r="O54" s="504" t="s">
        <v>47</v>
      </c>
      <c r="P54" s="505"/>
      <c r="Q54" s="505"/>
      <c r="R54" s="506"/>
      <c r="S54" s="79"/>
      <c r="T54" s="504" t="s">
        <v>48</v>
      </c>
      <c r="U54" s="505"/>
      <c r="V54" s="505"/>
      <c r="W54" s="505"/>
      <c r="X54" s="505"/>
      <c r="Y54" s="506"/>
      <c r="Z54" s="95"/>
      <c r="AA54" s="28"/>
    </row>
    <row r="55" spans="1:27" s="29" customFormat="1" ht="21" customHeight="1" x14ac:dyDescent="0.2">
      <c r="A55" s="30"/>
      <c r="B55" s="31"/>
      <c r="C55" s="453" t="s">
        <v>99</v>
      </c>
      <c r="D55" s="453"/>
      <c r="E55" s="453"/>
      <c r="F55" s="453"/>
      <c r="G55" s="32" t="str">
        <f>$J$1</f>
        <v>June</v>
      </c>
      <c r="H55" s="454">
        <f>$K$1</f>
        <v>2021</v>
      </c>
      <c r="I55" s="454"/>
      <c r="J55" s="31"/>
      <c r="K55" s="33"/>
      <c r="L55" s="34"/>
      <c r="M55" s="33"/>
      <c r="N55" s="70"/>
      <c r="O55" s="71" t="s">
        <v>58</v>
      </c>
      <c r="P55" s="71" t="s">
        <v>7</v>
      </c>
      <c r="Q55" s="71" t="s">
        <v>6</v>
      </c>
      <c r="R55" s="71" t="s">
        <v>59</v>
      </c>
      <c r="S55" s="72"/>
      <c r="T55" s="71" t="s">
        <v>58</v>
      </c>
      <c r="U55" s="71" t="s">
        <v>60</v>
      </c>
      <c r="V55" s="71" t="s">
        <v>23</v>
      </c>
      <c r="W55" s="71" t="s">
        <v>22</v>
      </c>
      <c r="X55" s="71" t="s">
        <v>24</v>
      </c>
      <c r="Y55" s="71" t="s">
        <v>64</v>
      </c>
      <c r="Z55" s="73"/>
      <c r="AA55" s="33"/>
    </row>
    <row r="56" spans="1:27" s="29" customFormat="1" ht="21" customHeight="1" x14ac:dyDescent="0.2">
      <c r="A56" s="30"/>
      <c r="B56" s="31"/>
      <c r="C56" s="31"/>
      <c r="D56" s="36"/>
      <c r="E56" s="36"/>
      <c r="F56" s="36"/>
      <c r="G56" s="36"/>
      <c r="H56" s="36"/>
      <c r="I56" s="31"/>
      <c r="J56" s="37" t="s">
        <v>1</v>
      </c>
      <c r="K56" s="38">
        <v>4000</v>
      </c>
      <c r="L56" s="39"/>
      <c r="M56" s="31"/>
      <c r="N56" s="74"/>
      <c r="O56" s="75" t="s">
        <v>50</v>
      </c>
      <c r="P56" s="75"/>
      <c r="Q56" s="75"/>
      <c r="R56" s="75"/>
      <c r="S56" s="76"/>
      <c r="T56" s="75" t="s">
        <v>50</v>
      </c>
      <c r="U56" s="77"/>
      <c r="V56" s="77"/>
      <c r="W56" s="77">
        <f>V56+U56</f>
        <v>0</v>
      </c>
      <c r="X56" s="77"/>
      <c r="Y56" s="77">
        <f>W56-X56</f>
        <v>0</v>
      </c>
      <c r="Z56" s="73"/>
      <c r="AA56" s="31"/>
    </row>
    <row r="57" spans="1:27" s="29" customFormat="1" ht="21" customHeight="1" x14ac:dyDescent="0.2">
      <c r="A57" s="30"/>
      <c r="B57" s="31" t="s">
        <v>0</v>
      </c>
      <c r="C57" s="41" t="s">
        <v>211</v>
      </c>
      <c r="D57" s="31"/>
      <c r="E57" s="31"/>
      <c r="F57" s="31"/>
      <c r="G57" s="31"/>
      <c r="H57" s="42"/>
      <c r="I57" s="36"/>
      <c r="J57" s="31"/>
      <c r="K57" s="31"/>
      <c r="L57" s="43"/>
      <c r="M57" s="28"/>
      <c r="N57" s="78"/>
      <c r="O57" s="75" t="s">
        <v>76</v>
      </c>
      <c r="P57" s="75"/>
      <c r="Q57" s="75"/>
      <c r="R57" s="75"/>
      <c r="S57" s="79"/>
      <c r="T57" s="75" t="s">
        <v>76</v>
      </c>
      <c r="U57" s="123">
        <f>Y56</f>
        <v>0</v>
      </c>
      <c r="V57" s="77"/>
      <c r="W57" s="123">
        <f>IF(U57="","",U57+V57)</f>
        <v>0</v>
      </c>
      <c r="X57" s="77"/>
      <c r="Y57" s="123">
        <f>IF(W57="","",W57-X57)</f>
        <v>0</v>
      </c>
      <c r="Z57" s="80"/>
      <c r="AA57" s="28"/>
    </row>
    <row r="58" spans="1:27" s="29" customFormat="1" ht="21" customHeight="1" x14ac:dyDescent="0.2">
      <c r="A58" s="30"/>
      <c r="B58" s="45" t="s">
        <v>46</v>
      </c>
      <c r="C58" s="46"/>
      <c r="D58" s="31"/>
      <c r="E58" s="31"/>
      <c r="F58" s="462" t="s">
        <v>48</v>
      </c>
      <c r="G58" s="462"/>
      <c r="H58" s="31"/>
      <c r="I58" s="462" t="s">
        <v>49</v>
      </c>
      <c r="J58" s="462"/>
      <c r="K58" s="462"/>
      <c r="L58" s="47"/>
      <c r="M58" s="31"/>
      <c r="N58" s="74"/>
      <c r="O58" s="75" t="s">
        <v>51</v>
      </c>
      <c r="P58" s="75"/>
      <c r="Q58" s="75"/>
      <c r="R58" s="75" t="str">
        <f t="shared" ref="R58:R67" si="9">IF(Q58="","",R57-Q58)</f>
        <v/>
      </c>
      <c r="S58" s="79"/>
      <c r="T58" s="75" t="s">
        <v>51</v>
      </c>
      <c r="U58" s="123"/>
      <c r="V58" s="77"/>
      <c r="W58" s="123" t="str">
        <f t="shared" ref="W58:W67" si="10">IF(U58="","",U58+V58)</f>
        <v/>
      </c>
      <c r="X58" s="77"/>
      <c r="Y58" s="123" t="str">
        <f t="shared" ref="Y58:Y67" si="11">IF(W58="","",W58-X58)</f>
        <v/>
      </c>
      <c r="Z58" s="80"/>
      <c r="AA58" s="31"/>
    </row>
    <row r="59" spans="1:27" s="29" customFormat="1" ht="21" customHeight="1" x14ac:dyDescent="0.2">
      <c r="A59" s="30"/>
      <c r="B59" s="31"/>
      <c r="C59" s="31"/>
      <c r="D59" s="31"/>
      <c r="E59" s="31"/>
      <c r="F59" s="31"/>
      <c r="G59" s="31"/>
      <c r="H59" s="48"/>
      <c r="L59" s="35"/>
      <c r="M59" s="31"/>
      <c r="N59" s="74"/>
      <c r="O59" s="75" t="s">
        <v>52</v>
      </c>
      <c r="P59" s="75"/>
      <c r="Q59" s="75"/>
      <c r="R59" s="75" t="str">
        <f t="shared" si="9"/>
        <v/>
      </c>
      <c r="S59" s="79"/>
      <c r="T59" s="75" t="s">
        <v>52</v>
      </c>
      <c r="U59" s="123"/>
      <c r="V59" s="77"/>
      <c r="W59" s="123">
        <f>V59+U59</f>
        <v>0</v>
      </c>
      <c r="X59" s="77"/>
      <c r="Y59" s="123">
        <f t="shared" si="11"/>
        <v>0</v>
      </c>
      <c r="Z59" s="80"/>
      <c r="AA59" s="31"/>
    </row>
    <row r="60" spans="1:27" s="29" customFormat="1" ht="21" customHeight="1" x14ac:dyDescent="0.2">
      <c r="A60" s="30"/>
      <c r="B60" s="457" t="s">
        <v>47</v>
      </c>
      <c r="C60" s="458"/>
      <c r="D60" s="31"/>
      <c r="E60" s="31"/>
      <c r="F60" s="49" t="s">
        <v>69</v>
      </c>
      <c r="G60" s="44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>0</v>
      </c>
      <c r="H60" s="48"/>
      <c r="I60" s="50"/>
      <c r="J60" s="51" t="s">
        <v>66</v>
      </c>
      <c r="K60" s="52">
        <v>4000</v>
      </c>
      <c r="L60" s="53"/>
      <c r="M60" s="31"/>
      <c r="N60" s="74"/>
      <c r="O60" s="75" t="s">
        <v>53</v>
      </c>
      <c r="P60" s="75"/>
      <c r="Q60" s="75"/>
      <c r="R60" s="75" t="str">
        <f t="shared" si="9"/>
        <v/>
      </c>
      <c r="S60" s="79"/>
      <c r="T60" s="75" t="s">
        <v>53</v>
      </c>
      <c r="U60" s="123">
        <f>Y59</f>
        <v>0</v>
      </c>
      <c r="V60" s="77"/>
      <c r="W60" s="123">
        <f t="shared" si="10"/>
        <v>0</v>
      </c>
      <c r="X60" s="77"/>
      <c r="Y60" s="123">
        <f t="shared" si="11"/>
        <v>0</v>
      </c>
      <c r="Z60" s="80"/>
      <c r="AA60" s="31"/>
    </row>
    <row r="61" spans="1:27" s="29" customFormat="1" ht="21" customHeight="1" x14ac:dyDescent="0.2">
      <c r="A61" s="30"/>
      <c r="B61" s="40"/>
      <c r="C61" s="40"/>
      <c r="D61" s="31"/>
      <c r="E61" s="31"/>
      <c r="F61" s="49" t="s">
        <v>23</v>
      </c>
      <c r="G61" s="44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0</v>
      </c>
      <c r="H61" s="48"/>
      <c r="I61" s="50"/>
      <c r="J61" s="51" t="s">
        <v>67</v>
      </c>
      <c r="K61" s="54">
        <f>K56/$K$2/8*I61</f>
        <v>0</v>
      </c>
      <c r="L61" s="55"/>
      <c r="M61" s="31"/>
      <c r="N61" s="74"/>
      <c r="O61" s="75" t="s">
        <v>54</v>
      </c>
      <c r="P61" s="75"/>
      <c r="Q61" s="75"/>
      <c r="R61" s="75" t="str">
        <f t="shared" si="9"/>
        <v/>
      </c>
      <c r="S61" s="79"/>
      <c r="T61" s="75" t="s">
        <v>54</v>
      </c>
      <c r="U61" s="123">
        <f>Y60</f>
        <v>0</v>
      </c>
      <c r="V61" s="77"/>
      <c r="W61" s="123">
        <f t="shared" si="10"/>
        <v>0</v>
      </c>
      <c r="X61" s="77"/>
      <c r="Y61" s="123">
        <f t="shared" si="11"/>
        <v>0</v>
      </c>
      <c r="Z61" s="80"/>
      <c r="AA61" s="31"/>
    </row>
    <row r="62" spans="1:27" s="29" customFormat="1" ht="21" customHeight="1" x14ac:dyDescent="0.2">
      <c r="A62" s="30"/>
      <c r="B62" s="49" t="s">
        <v>7</v>
      </c>
      <c r="C62" s="40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0</v>
      </c>
      <c r="D62" s="31"/>
      <c r="E62" s="31"/>
      <c r="F62" s="49" t="s">
        <v>70</v>
      </c>
      <c r="G62" s="44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>0</v>
      </c>
      <c r="H62" s="48"/>
      <c r="I62" s="455" t="s">
        <v>74</v>
      </c>
      <c r="J62" s="456"/>
      <c r="K62" s="54">
        <f>K60+K61</f>
        <v>4000</v>
      </c>
      <c r="L62" s="55"/>
      <c r="M62" s="31"/>
      <c r="N62" s="74"/>
      <c r="O62" s="75" t="s">
        <v>55</v>
      </c>
      <c r="P62" s="75"/>
      <c r="Q62" s="75"/>
      <c r="R62" s="75" t="str">
        <f t="shared" si="9"/>
        <v/>
      </c>
      <c r="S62" s="79"/>
      <c r="T62" s="75" t="s">
        <v>55</v>
      </c>
      <c r="U62" s="123"/>
      <c r="V62" s="77"/>
      <c r="W62" s="123" t="str">
        <f t="shared" si="10"/>
        <v/>
      </c>
      <c r="X62" s="77"/>
      <c r="Y62" s="123" t="str">
        <f t="shared" si="11"/>
        <v/>
      </c>
      <c r="Z62" s="80"/>
      <c r="AA62" s="31"/>
    </row>
    <row r="63" spans="1:27" s="29" customFormat="1" ht="21" customHeight="1" x14ac:dyDescent="0.2">
      <c r="A63" s="30"/>
      <c r="B63" s="49" t="s">
        <v>6</v>
      </c>
      <c r="C63" s="40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D63" s="31"/>
      <c r="E63" s="31"/>
      <c r="F63" s="49" t="s">
        <v>24</v>
      </c>
      <c r="G63" s="44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0</v>
      </c>
      <c r="H63" s="48"/>
      <c r="I63" s="455" t="s">
        <v>75</v>
      </c>
      <c r="J63" s="456"/>
      <c r="K63" s="44"/>
      <c r="L63" s="56"/>
      <c r="M63" s="31"/>
      <c r="N63" s="74"/>
      <c r="O63" s="75" t="s">
        <v>56</v>
      </c>
      <c r="P63" s="75"/>
      <c r="Q63" s="75"/>
      <c r="R63" s="75" t="str">
        <f t="shared" si="9"/>
        <v/>
      </c>
      <c r="S63" s="79"/>
      <c r="T63" s="75" t="s">
        <v>56</v>
      </c>
      <c r="U63" s="123"/>
      <c r="V63" s="77"/>
      <c r="W63" s="123" t="str">
        <f t="shared" si="10"/>
        <v/>
      </c>
      <c r="X63" s="77"/>
      <c r="Y63" s="123" t="str">
        <f t="shared" si="11"/>
        <v/>
      </c>
      <c r="Z63" s="80"/>
      <c r="AA63" s="31"/>
    </row>
    <row r="64" spans="1:27" s="29" customFormat="1" ht="21" customHeight="1" x14ac:dyDescent="0.2">
      <c r="A64" s="30"/>
      <c r="B64" s="57" t="s">
        <v>73</v>
      </c>
      <c r="C64" s="40" t="str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/>
      </c>
      <c r="D64" s="31"/>
      <c r="E64" s="31"/>
      <c r="F64" s="49" t="s">
        <v>72</v>
      </c>
      <c r="G64" s="44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>0</v>
      </c>
      <c r="H64" s="31"/>
      <c r="I64" s="463" t="s">
        <v>68</v>
      </c>
      <c r="J64" s="464"/>
      <c r="K64" s="58">
        <f>K62-K63</f>
        <v>4000</v>
      </c>
      <c r="L64" s="59"/>
      <c r="M64" s="31"/>
      <c r="N64" s="74"/>
      <c r="O64" s="75" t="s">
        <v>61</v>
      </c>
      <c r="P64" s="75"/>
      <c r="Q64" s="75"/>
      <c r="R64" s="75" t="str">
        <f t="shared" si="9"/>
        <v/>
      </c>
      <c r="S64" s="79"/>
      <c r="T64" s="75" t="s">
        <v>61</v>
      </c>
      <c r="U64" s="123"/>
      <c r="V64" s="77"/>
      <c r="W64" s="123" t="str">
        <f t="shared" si="10"/>
        <v/>
      </c>
      <c r="X64" s="77"/>
      <c r="Y64" s="123" t="str">
        <f t="shared" si="11"/>
        <v/>
      </c>
      <c r="Z64" s="80"/>
      <c r="AA64" s="31"/>
    </row>
    <row r="65" spans="1:27" s="29" customFormat="1" ht="21" customHeight="1" x14ac:dyDescent="0.2">
      <c r="A65" s="30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47"/>
      <c r="M65" s="31"/>
      <c r="N65" s="74"/>
      <c r="O65" s="75" t="s">
        <v>57</v>
      </c>
      <c r="P65" s="75"/>
      <c r="Q65" s="75"/>
      <c r="R65" s="75" t="str">
        <f t="shared" si="9"/>
        <v/>
      </c>
      <c r="S65" s="79"/>
      <c r="T65" s="75" t="s">
        <v>57</v>
      </c>
      <c r="U65" s="123"/>
      <c r="V65" s="77"/>
      <c r="W65" s="123" t="str">
        <f t="shared" si="10"/>
        <v/>
      </c>
      <c r="X65" s="77"/>
      <c r="Y65" s="123" t="str">
        <f t="shared" si="11"/>
        <v/>
      </c>
      <c r="Z65" s="80"/>
      <c r="AA65" s="31"/>
    </row>
    <row r="66" spans="1:27" s="29" customFormat="1" ht="21" customHeight="1" x14ac:dyDescent="0.2">
      <c r="A66" s="30"/>
      <c r="B66" s="471" t="s">
        <v>101</v>
      </c>
      <c r="C66" s="471"/>
      <c r="D66" s="471"/>
      <c r="E66" s="471"/>
      <c r="F66" s="471"/>
      <c r="G66" s="471"/>
      <c r="H66" s="471"/>
      <c r="I66" s="471"/>
      <c r="J66" s="471"/>
      <c r="K66" s="471"/>
      <c r="L66" s="47"/>
      <c r="M66" s="31"/>
      <c r="N66" s="74"/>
      <c r="O66" s="75" t="s">
        <v>62</v>
      </c>
      <c r="P66" s="75"/>
      <c r="Q66" s="75"/>
      <c r="R66" s="75" t="str">
        <f t="shared" si="9"/>
        <v/>
      </c>
      <c r="S66" s="79"/>
      <c r="T66" s="75" t="s">
        <v>62</v>
      </c>
      <c r="U66" s="123"/>
      <c r="V66" s="77"/>
      <c r="W66" s="123" t="str">
        <f t="shared" si="10"/>
        <v/>
      </c>
      <c r="X66" s="77"/>
      <c r="Y66" s="123" t="str">
        <f t="shared" si="11"/>
        <v/>
      </c>
      <c r="Z66" s="80"/>
      <c r="AA66" s="31"/>
    </row>
    <row r="67" spans="1:27" s="29" customFormat="1" ht="21" customHeight="1" x14ac:dyDescent="0.2">
      <c r="A67" s="30"/>
      <c r="B67" s="471"/>
      <c r="C67" s="471"/>
      <c r="D67" s="471"/>
      <c r="E67" s="471"/>
      <c r="F67" s="471"/>
      <c r="G67" s="471"/>
      <c r="H67" s="471"/>
      <c r="I67" s="471"/>
      <c r="J67" s="471"/>
      <c r="K67" s="471"/>
      <c r="L67" s="47"/>
      <c r="M67" s="31"/>
      <c r="N67" s="74"/>
      <c r="O67" s="75" t="s">
        <v>63</v>
      </c>
      <c r="P67" s="75"/>
      <c r="Q67" s="75"/>
      <c r="R67" s="75" t="str">
        <f t="shared" si="9"/>
        <v/>
      </c>
      <c r="S67" s="79"/>
      <c r="T67" s="75" t="s">
        <v>63</v>
      </c>
      <c r="U67" s="123"/>
      <c r="V67" s="77"/>
      <c r="W67" s="123" t="str">
        <f t="shared" si="10"/>
        <v/>
      </c>
      <c r="X67" s="77"/>
      <c r="Y67" s="123" t="str">
        <f t="shared" si="11"/>
        <v/>
      </c>
      <c r="Z67" s="80"/>
      <c r="AA67" s="31"/>
    </row>
    <row r="68" spans="1:27" s="29" customFormat="1" ht="21" customHeight="1" thickBot="1" x14ac:dyDescent="0.25">
      <c r="A68" s="60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2"/>
      <c r="N68" s="81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3"/>
    </row>
    <row r="69" spans="1:27" s="31" customFormat="1" ht="21" customHeight="1" x14ac:dyDescent="0.2"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</row>
    <row r="70" spans="1:27" s="29" customFormat="1" ht="21" customHeight="1" x14ac:dyDescent="0.2">
      <c r="A70" s="507" t="s">
        <v>45</v>
      </c>
      <c r="B70" s="508"/>
      <c r="C70" s="508"/>
      <c r="D70" s="508"/>
      <c r="E70" s="508"/>
      <c r="F70" s="508"/>
      <c r="G70" s="508"/>
      <c r="H70" s="508"/>
      <c r="I70" s="508"/>
      <c r="J70" s="508"/>
      <c r="K70" s="508"/>
      <c r="L70" s="509"/>
      <c r="M70" s="28"/>
      <c r="N70" s="78"/>
      <c r="O70" s="504" t="s">
        <v>47</v>
      </c>
      <c r="P70" s="505"/>
      <c r="Q70" s="505"/>
      <c r="R70" s="506"/>
      <c r="S70" s="79"/>
      <c r="T70" s="504" t="s">
        <v>48</v>
      </c>
      <c r="U70" s="505"/>
      <c r="V70" s="505"/>
      <c r="W70" s="505"/>
      <c r="X70" s="505"/>
      <c r="Y70" s="506"/>
      <c r="Z70" s="95"/>
      <c r="AA70" s="28"/>
    </row>
    <row r="71" spans="1:27" s="29" customFormat="1" ht="21" customHeight="1" x14ac:dyDescent="0.2">
      <c r="A71" s="30"/>
      <c r="B71" s="31"/>
      <c r="C71" s="453" t="s">
        <v>99</v>
      </c>
      <c r="D71" s="453"/>
      <c r="E71" s="453"/>
      <c r="F71" s="453"/>
      <c r="G71" s="32" t="str">
        <f>$J$1</f>
        <v>June</v>
      </c>
      <c r="H71" s="454">
        <f>$K$1</f>
        <v>2021</v>
      </c>
      <c r="I71" s="454"/>
      <c r="J71" s="31"/>
      <c r="K71" s="33"/>
      <c r="L71" s="34"/>
      <c r="M71" s="33"/>
      <c r="N71" s="70"/>
      <c r="O71" s="71" t="s">
        <v>58</v>
      </c>
      <c r="P71" s="71" t="s">
        <v>7</v>
      </c>
      <c r="Q71" s="71" t="s">
        <v>6</v>
      </c>
      <c r="R71" s="71" t="s">
        <v>59</v>
      </c>
      <c r="S71" s="72"/>
      <c r="T71" s="71" t="s">
        <v>58</v>
      </c>
      <c r="U71" s="71" t="s">
        <v>60</v>
      </c>
      <c r="V71" s="71" t="s">
        <v>23</v>
      </c>
      <c r="W71" s="71" t="s">
        <v>22</v>
      </c>
      <c r="X71" s="71" t="s">
        <v>24</v>
      </c>
      <c r="Y71" s="71" t="s">
        <v>64</v>
      </c>
      <c r="Z71" s="73"/>
      <c r="AA71" s="33"/>
    </row>
    <row r="72" spans="1:27" s="29" customFormat="1" ht="21" customHeight="1" x14ac:dyDescent="0.2">
      <c r="A72" s="30"/>
      <c r="B72" s="31"/>
      <c r="C72" s="31"/>
      <c r="D72" s="36"/>
      <c r="E72" s="36"/>
      <c r="F72" s="36"/>
      <c r="G72" s="36"/>
      <c r="H72" s="36"/>
      <c r="I72" s="31"/>
      <c r="J72" s="37" t="s">
        <v>1</v>
      </c>
      <c r="K72" s="38">
        <v>10000</v>
      </c>
      <c r="L72" s="39"/>
      <c r="M72" s="31"/>
      <c r="N72" s="74"/>
      <c r="O72" s="75" t="s">
        <v>50</v>
      </c>
      <c r="P72" s="75"/>
      <c r="Q72" s="75"/>
      <c r="R72" s="75"/>
      <c r="S72" s="76"/>
      <c r="T72" s="75" t="s">
        <v>50</v>
      </c>
      <c r="U72" s="77"/>
      <c r="V72" s="77"/>
      <c r="W72" s="77">
        <f>V72+U72</f>
        <v>0</v>
      </c>
      <c r="X72" s="77"/>
      <c r="Y72" s="77">
        <f>W72-X72</f>
        <v>0</v>
      </c>
      <c r="Z72" s="73"/>
      <c r="AA72" s="31"/>
    </row>
    <row r="73" spans="1:27" s="29" customFormat="1" ht="21" customHeight="1" x14ac:dyDescent="0.2">
      <c r="A73" s="30"/>
      <c r="B73" s="31" t="s">
        <v>0</v>
      </c>
      <c r="C73" s="41" t="s">
        <v>79</v>
      </c>
      <c r="D73" s="31"/>
      <c r="E73" s="31"/>
      <c r="F73" s="31"/>
      <c r="G73" s="31"/>
      <c r="H73" s="42"/>
      <c r="I73" s="36"/>
      <c r="J73" s="31"/>
      <c r="K73" s="31"/>
      <c r="L73" s="43"/>
      <c r="M73" s="28"/>
      <c r="N73" s="78"/>
      <c r="O73" s="75" t="s">
        <v>76</v>
      </c>
      <c r="P73" s="75"/>
      <c r="Q73" s="75"/>
      <c r="R73" s="75" t="str">
        <f t="shared" ref="R73:R83" si="12">IF(Q73="","",R72-Q73)</f>
        <v/>
      </c>
      <c r="S73" s="79"/>
      <c r="T73" s="75" t="s">
        <v>76</v>
      </c>
      <c r="U73" s="123" t="str">
        <f>IF($J$1="February",Y72,"")</f>
        <v/>
      </c>
      <c r="V73" s="77"/>
      <c r="W73" s="123" t="str">
        <f>IF(U73="","",U73+V73)</f>
        <v/>
      </c>
      <c r="X73" s="77"/>
      <c r="Y73" s="123" t="str">
        <f>IF(W73="","",W73-X73)</f>
        <v/>
      </c>
      <c r="Z73" s="80"/>
      <c r="AA73" s="28"/>
    </row>
    <row r="74" spans="1:27" s="29" customFormat="1" ht="21" customHeight="1" x14ac:dyDescent="0.2">
      <c r="A74" s="30"/>
      <c r="B74" s="45" t="s">
        <v>46</v>
      </c>
      <c r="C74" s="46"/>
      <c r="D74" s="31"/>
      <c r="E74" s="31"/>
      <c r="F74" s="462" t="s">
        <v>48</v>
      </c>
      <c r="G74" s="462"/>
      <c r="H74" s="31"/>
      <c r="I74" s="462" t="s">
        <v>49</v>
      </c>
      <c r="J74" s="462"/>
      <c r="K74" s="462"/>
      <c r="L74" s="47"/>
      <c r="M74" s="31"/>
      <c r="N74" s="74"/>
      <c r="O74" s="75" t="s">
        <v>51</v>
      </c>
      <c r="P74" s="75"/>
      <c r="Q74" s="75"/>
      <c r="R74" s="75" t="str">
        <f t="shared" si="12"/>
        <v/>
      </c>
      <c r="S74" s="79"/>
      <c r="T74" s="75" t="s">
        <v>51</v>
      </c>
      <c r="U74" s="123" t="str">
        <f>IF($J$1="March",Y73,"")</f>
        <v/>
      </c>
      <c r="V74" s="77"/>
      <c r="W74" s="123" t="str">
        <f t="shared" ref="W74:W83" si="13">IF(U74="","",U74+V74)</f>
        <v/>
      </c>
      <c r="X74" s="77"/>
      <c r="Y74" s="123" t="str">
        <f t="shared" ref="Y74:Y83" si="14">IF(W74="","",W74-X74)</f>
        <v/>
      </c>
      <c r="Z74" s="80"/>
      <c r="AA74" s="31"/>
    </row>
    <row r="75" spans="1:27" s="29" customFormat="1" ht="21" customHeight="1" x14ac:dyDescent="0.2">
      <c r="A75" s="30"/>
      <c r="B75" s="31"/>
      <c r="C75" s="31"/>
      <c r="D75" s="31"/>
      <c r="E75" s="31"/>
      <c r="F75" s="31"/>
      <c r="G75" s="31"/>
      <c r="H75" s="48"/>
      <c r="L75" s="35"/>
      <c r="M75" s="31"/>
      <c r="N75" s="74"/>
      <c r="O75" s="75" t="s">
        <v>52</v>
      </c>
      <c r="P75" s="75"/>
      <c r="Q75" s="75"/>
      <c r="R75" s="75" t="str">
        <f t="shared" si="12"/>
        <v/>
      </c>
      <c r="S75" s="79"/>
      <c r="T75" s="75" t="s">
        <v>52</v>
      </c>
      <c r="U75" s="123" t="str">
        <f>IF($J$1="April",Y74,"")</f>
        <v/>
      </c>
      <c r="V75" s="77"/>
      <c r="W75" s="123" t="str">
        <f t="shared" si="13"/>
        <v/>
      </c>
      <c r="X75" s="77"/>
      <c r="Y75" s="123" t="str">
        <f t="shared" si="14"/>
        <v/>
      </c>
      <c r="Z75" s="80"/>
      <c r="AA75" s="31"/>
    </row>
    <row r="76" spans="1:27" s="29" customFormat="1" ht="21" customHeight="1" x14ac:dyDescent="0.2">
      <c r="A76" s="30"/>
      <c r="B76" s="457" t="s">
        <v>47</v>
      </c>
      <c r="C76" s="458"/>
      <c r="D76" s="31"/>
      <c r="E76" s="31"/>
      <c r="F76" s="49" t="s">
        <v>69</v>
      </c>
      <c r="G76" s="44" t="str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/>
      </c>
      <c r="H76" s="48"/>
      <c r="I76" s="50">
        <f>IF(C80&gt;=C79,$K$2,C78-C79+C80)</f>
        <v>30</v>
      </c>
      <c r="J76" s="51" t="s">
        <v>66</v>
      </c>
      <c r="K76" s="52">
        <f>K72/$K$2*I76</f>
        <v>10000</v>
      </c>
      <c r="L76" s="53"/>
      <c r="M76" s="31"/>
      <c r="N76" s="74"/>
      <c r="O76" s="75" t="s">
        <v>53</v>
      </c>
      <c r="P76" s="75"/>
      <c r="Q76" s="75"/>
      <c r="R76" s="75" t="str">
        <f t="shared" si="12"/>
        <v/>
      </c>
      <c r="S76" s="79"/>
      <c r="T76" s="75" t="s">
        <v>53</v>
      </c>
      <c r="U76" s="123" t="str">
        <f>IF($J$1="May",Y75,"")</f>
        <v/>
      </c>
      <c r="V76" s="77"/>
      <c r="W76" s="123" t="str">
        <f t="shared" si="13"/>
        <v/>
      </c>
      <c r="X76" s="77"/>
      <c r="Y76" s="123" t="str">
        <f t="shared" si="14"/>
        <v/>
      </c>
      <c r="Z76" s="80"/>
      <c r="AA76" s="31"/>
    </row>
    <row r="77" spans="1:27" s="29" customFormat="1" ht="21" customHeight="1" x14ac:dyDescent="0.2">
      <c r="A77" s="30"/>
      <c r="B77" s="40"/>
      <c r="C77" s="40"/>
      <c r="D77" s="31"/>
      <c r="E77" s="31"/>
      <c r="F77" s="49" t="s">
        <v>23</v>
      </c>
      <c r="G77" s="44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48"/>
      <c r="I77" s="50"/>
      <c r="J77" s="51" t="s">
        <v>67</v>
      </c>
      <c r="K77" s="54">
        <f>K72/$K$2/8*I77</f>
        <v>0</v>
      </c>
      <c r="L77" s="55"/>
      <c r="M77" s="31"/>
      <c r="N77" s="74"/>
      <c r="O77" s="75" t="s">
        <v>54</v>
      </c>
      <c r="P77" s="75"/>
      <c r="Q77" s="75"/>
      <c r="R77" s="75" t="str">
        <f t="shared" si="12"/>
        <v/>
      </c>
      <c r="S77" s="79"/>
      <c r="T77" s="75" t="s">
        <v>54</v>
      </c>
      <c r="U77" s="123" t="str">
        <f>IF($J$1="June",Y76,"")</f>
        <v/>
      </c>
      <c r="V77" s="77"/>
      <c r="W77" s="123" t="str">
        <f t="shared" si="13"/>
        <v/>
      </c>
      <c r="X77" s="77"/>
      <c r="Y77" s="123" t="str">
        <f t="shared" si="14"/>
        <v/>
      </c>
      <c r="Z77" s="80"/>
      <c r="AA77" s="31"/>
    </row>
    <row r="78" spans="1:27" s="29" customFormat="1" ht="21" customHeight="1" x14ac:dyDescent="0.2">
      <c r="A78" s="30"/>
      <c r="B78" s="49" t="s">
        <v>7</v>
      </c>
      <c r="C78" s="40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D78" s="31"/>
      <c r="E78" s="31"/>
      <c r="F78" s="49" t="s">
        <v>70</v>
      </c>
      <c r="G78" s="44" t="str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/>
      </c>
      <c r="H78" s="48"/>
      <c r="I78" s="455" t="s">
        <v>74</v>
      </c>
      <c r="J78" s="456"/>
      <c r="K78" s="54">
        <f>K76+K77</f>
        <v>10000</v>
      </c>
      <c r="L78" s="55"/>
      <c r="M78" s="31"/>
      <c r="N78" s="74"/>
      <c r="O78" s="75" t="s">
        <v>55</v>
      </c>
      <c r="P78" s="75"/>
      <c r="Q78" s="75"/>
      <c r="R78" s="75" t="str">
        <f t="shared" si="12"/>
        <v/>
      </c>
      <c r="S78" s="79"/>
      <c r="T78" s="75" t="s">
        <v>55</v>
      </c>
      <c r="U78" s="123" t="str">
        <f>IF($J$1="July",Y77,"")</f>
        <v/>
      </c>
      <c r="V78" s="77"/>
      <c r="W78" s="123" t="str">
        <f t="shared" si="13"/>
        <v/>
      </c>
      <c r="X78" s="77"/>
      <c r="Y78" s="123" t="str">
        <f t="shared" si="14"/>
        <v/>
      </c>
      <c r="Z78" s="80"/>
      <c r="AA78" s="31"/>
    </row>
    <row r="79" spans="1:27" s="29" customFormat="1" ht="21" customHeight="1" x14ac:dyDescent="0.2">
      <c r="A79" s="30"/>
      <c r="B79" s="49" t="s">
        <v>6</v>
      </c>
      <c r="C79" s="40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D79" s="31"/>
      <c r="E79" s="31"/>
      <c r="F79" s="49" t="s">
        <v>24</v>
      </c>
      <c r="G79" s="44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48"/>
      <c r="I79" s="455" t="s">
        <v>75</v>
      </c>
      <c r="J79" s="456"/>
      <c r="K79" s="44">
        <f>G79</f>
        <v>0</v>
      </c>
      <c r="L79" s="56"/>
      <c r="M79" s="31"/>
      <c r="N79" s="74"/>
      <c r="O79" s="75" t="s">
        <v>56</v>
      </c>
      <c r="P79" s="75"/>
      <c r="Q79" s="75"/>
      <c r="R79" s="75" t="str">
        <f t="shared" si="12"/>
        <v/>
      </c>
      <c r="S79" s="79"/>
      <c r="T79" s="75" t="s">
        <v>56</v>
      </c>
      <c r="U79" s="123" t="str">
        <f>IF($J$1="August",Y78,"")</f>
        <v/>
      </c>
      <c r="V79" s="77"/>
      <c r="W79" s="123" t="str">
        <f t="shared" si="13"/>
        <v/>
      </c>
      <c r="X79" s="77"/>
      <c r="Y79" s="123" t="str">
        <f t="shared" si="14"/>
        <v/>
      </c>
      <c r="Z79" s="80"/>
      <c r="AA79" s="31"/>
    </row>
    <row r="80" spans="1:27" s="29" customFormat="1" ht="21" customHeight="1" x14ac:dyDescent="0.2">
      <c r="A80" s="30"/>
      <c r="B80" s="57" t="s">
        <v>73</v>
      </c>
      <c r="C80" s="40" t="str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/>
      </c>
      <c r="D80" s="31"/>
      <c r="E80" s="31"/>
      <c r="F80" s="49" t="s">
        <v>72</v>
      </c>
      <c r="G80" s="44" t="str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/>
      </c>
      <c r="H80" s="31"/>
      <c r="I80" s="463" t="s">
        <v>68</v>
      </c>
      <c r="J80" s="464"/>
      <c r="K80" s="58"/>
      <c r="L80" s="59"/>
      <c r="M80" s="31"/>
      <c r="N80" s="74"/>
      <c r="O80" s="75" t="s">
        <v>61</v>
      </c>
      <c r="P80" s="75"/>
      <c r="Q80" s="75"/>
      <c r="R80" s="75" t="str">
        <f t="shared" si="12"/>
        <v/>
      </c>
      <c r="S80" s="79"/>
      <c r="T80" s="75" t="s">
        <v>61</v>
      </c>
      <c r="U80" s="123" t="str">
        <f>IF($J$1="September",Y79,"")</f>
        <v/>
      </c>
      <c r="V80" s="77"/>
      <c r="W80" s="123" t="str">
        <f t="shared" si="13"/>
        <v/>
      </c>
      <c r="X80" s="77"/>
      <c r="Y80" s="123" t="str">
        <f t="shared" si="14"/>
        <v/>
      </c>
      <c r="Z80" s="80"/>
      <c r="AA80" s="31"/>
    </row>
    <row r="81" spans="1:27" s="29" customFormat="1" ht="21" customHeight="1" x14ac:dyDescent="0.2">
      <c r="A81" s="30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47"/>
      <c r="M81" s="31"/>
      <c r="N81" s="74"/>
      <c r="O81" s="75" t="s">
        <v>57</v>
      </c>
      <c r="P81" s="75"/>
      <c r="Q81" s="75"/>
      <c r="R81" s="75" t="str">
        <f t="shared" si="12"/>
        <v/>
      </c>
      <c r="S81" s="79"/>
      <c r="T81" s="75" t="s">
        <v>57</v>
      </c>
      <c r="U81" s="123" t="str">
        <f>IF($J$1="October",Y80,"")</f>
        <v/>
      </c>
      <c r="V81" s="77"/>
      <c r="W81" s="123" t="str">
        <f t="shared" si="13"/>
        <v/>
      </c>
      <c r="X81" s="77"/>
      <c r="Y81" s="123" t="str">
        <f t="shared" si="14"/>
        <v/>
      </c>
      <c r="Z81" s="80"/>
      <c r="AA81" s="31"/>
    </row>
    <row r="82" spans="1:27" s="29" customFormat="1" ht="21" customHeight="1" x14ac:dyDescent="0.2">
      <c r="A82" s="30"/>
      <c r="B82" s="471" t="s">
        <v>101</v>
      </c>
      <c r="C82" s="471"/>
      <c r="D82" s="471"/>
      <c r="E82" s="471"/>
      <c r="F82" s="471"/>
      <c r="G82" s="471"/>
      <c r="H82" s="471"/>
      <c r="I82" s="471"/>
      <c r="J82" s="471"/>
      <c r="K82" s="471"/>
      <c r="L82" s="47"/>
      <c r="M82" s="31"/>
      <c r="N82" s="74"/>
      <c r="O82" s="75" t="s">
        <v>62</v>
      </c>
      <c r="P82" s="75"/>
      <c r="Q82" s="75"/>
      <c r="R82" s="75" t="str">
        <f t="shared" si="12"/>
        <v/>
      </c>
      <c r="S82" s="79"/>
      <c r="T82" s="75" t="s">
        <v>62</v>
      </c>
      <c r="U82" s="123" t="str">
        <f>IF($J$1="November",Y81,"")</f>
        <v/>
      </c>
      <c r="V82" s="77"/>
      <c r="W82" s="123" t="str">
        <f t="shared" si="13"/>
        <v/>
      </c>
      <c r="X82" s="77"/>
      <c r="Y82" s="123" t="str">
        <f t="shared" si="14"/>
        <v/>
      </c>
      <c r="Z82" s="80"/>
      <c r="AA82" s="31"/>
    </row>
    <row r="83" spans="1:27" s="29" customFormat="1" ht="21" customHeight="1" x14ac:dyDescent="0.2">
      <c r="A83" s="30"/>
      <c r="B83" s="471"/>
      <c r="C83" s="471"/>
      <c r="D83" s="471"/>
      <c r="E83" s="471"/>
      <c r="F83" s="471"/>
      <c r="G83" s="471"/>
      <c r="H83" s="471"/>
      <c r="I83" s="471"/>
      <c r="J83" s="471"/>
      <c r="K83" s="471"/>
      <c r="L83" s="47"/>
      <c r="M83" s="31"/>
      <c r="N83" s="74"/>
      <c r="O83" s="75" t="s">
        <v>63</v>
      </c>
      <c r="P83" s="75"/>
      <c r="Q83" s="75"/>
      <c r="R83" s="75" t="str">
        <f t="shared" si="12"/>
        <v/>
      </c>
      <c r="S83" s="79"/>
      <c r="T83" s="75" t="s">
        <v>63</v>
      </c>
      <c r="U83" s="123" t="str">
        <f>IF($J$1="December",Y82,"")</f>
        <v/>
      </c>
      <c r="V83" s="77"/>
      <c r="W83" s="123" t="str">
        <f t="shared" si="13"/>
        <v/>
      </c>
      <c r="X83" s="77"/>
      <c r="Y83" s="123" t="str">
        <f t="shared" si="14"/>
        <v/>
      </c>
      <c r="Z83" s="80"/>
      <c r="AA83" s="31"/>
    </row>
    <row r="84" spans="1:27" s="29" customFormat="1" ht="21" customHeight="1" thickBot="1" x14ac:dyDescent="0.25">
      <c r="A84" s="60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2"/>
      <c r="N84" s="81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3"/>
    </row>
    <row r="85" spans="1:27" s="31" customFormat="1" ht="21" customHeight="1" thickBot="1" x14ac:dyDescent="0.25"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</row>
    <row r="86" spans="1:27" s="29" customFormat="1" ht="21" customHeight="1" x14ac:dyDescent="0.2">
      <c r="A86" s="465" t="s">
        <v>45</v>
      </c>
      <c r="B86" s="466"/>
      <c r="C86" s="466"/>
      <c r="D86" s="466"/>
      <c r="E86" s="466"/>
      <c r="F86" s="466"/>
      <c r="G86" s="466"/>
      <c r="H86" s="466"/>
      <c r="I86" s="466"/>
      <c r="J86" s="466"/>
      <c r="K86" s="466"/>
      <c r="L86" s="467"/>
      <c r="M86" s="28"/>
      <c r="N86" s="67"/>
      <c r="O86" s="450" t="s">
        <v>47</v>
      </c>
      <c r="P86" s="451"/>
      <c r="Q86" s="451"/>
      <c r="R86" s="452"/>
      <c r="S86" s="68"/>
      <c r="T86" s="450" t="s">
        <v>48</v>
      </c>
      <c r="U86" s="451"/>
      <c r="V86" s="451"/>
      <c r="W86" s="451"/>
      <c r="X86" s="451"/>
      <c r="Y86" s="452"/>
      <c r="Z86" s="69"/>
      <c r="AA86" s="28"/>
    </row>
    <row r="87" spans="1:27" s="29" customFormat="1" ht="21" customHeight="1" x14ac:dyDescent="0.2">
      <c r="A87" s="30"/>
      <c r="B87" s="31"/>
      <c r="C87" s="453" t="s">
        <v>99</v>
      </c>
      <c r="D87" s="453"/>
      <c r="E87" s="453"/>
      <c r="F87" s="453"/>
      <c r="G87" s="32" t="str">
        <f>$J$1</f>
        <v>June</v>
      </c>
      <c r="H87" s="454">
        <f>$K$1</f>
        <v>2021</v>
      </c>
      <c r="I87" s="454"/>
      <c r="J87" s="31"/>
      <c r="K87" s="33"/>
      <c r="L87" s="34"/>
      <c r="M87" s="33"/>
      <c r="N87" s="70"/>
      <c r="O87" s="71" t="s">
        <v>58</v>
      </c>
      <c r="P87" s="71" t="s">
        <v>7</v>
      </c>
      <c r="Q87" s="71" t="s">
        <v>6</v>
      </c>
      <c r="R87" s="71" t="s">
        <v>59</v>
      </c>
      <c r="S87" s="72"/>
      <c r="T87" s="71" t="s">
        <v>58</v>
      </c>
      <c r="U87" s="71" t="s">
        <v>60</v>
      </c>
      <c r="V87" s="71" t="s">
        <v>23</v>
      </c>
      <c r="W87" s="71" t="s">
        <v>22</v>
      </c>
      <c r="X87" s="71" t="s">
        <v>24</v>
      </c>
      <c r="Y87" s="71" t="s">
        <v>64</v>
      </c>
      <c r="Z87" s="73"/>
      <c r="AA87" s="33"/>
    </row>
    <row r="88" spans="1:27" s="29" customFormat="1" ht="21" customHeight="1" x14ac:dyDescent="0.2">
      <c r="A88" s="30"/>
      <c r="B88" s="31"/>
      <c r="C88" s="31"/>
      <c r="D88" s="36"/>
      <c r="E88" s="36"/>
      <c r="F88" s="36"/>
      <c r="G88" s="36"/>
      <c r="H88" s="36"/>
      <c r="I88" s="31"/>
      <c r="J88" s="37" t="s">
        <v>1</v>
      </c>
      <c r="K88" s="38">
        <v>15000</v>
      </c>
      <c r="L88" s="39"/>
      <c r="M88" s="31"/>
      <c r="N88" s="74"/>
      <c r="O88" s="75" t="s">
        <v>50</v>
      </c>
      <c r="P88" s="75"/>
      <c r="Q88" s="75"/>
      <c r="R88" s="75"/>
      <c r="S88" s="76"/>
      <c r="T88" s="75" t="s">
        <v>50</v>
      </c>
      <c r="U88" s="77"/>
      <c r="V88" s="77"/>
      <c r="W88" s="77">
        <f>V88+U88</f>
        <v>0</v>
      </c>
      <c r="X88" s="77"/>
      <c r="Y88" s="77">
        <f>W88-X88</f>
        <v>0</v>
      </c>
      <c r="Z88" s="73"/>
      <c r="AA88" s="31"/>
    </row>
    <row r="89" spans="1:27" s="29" customFormat="1" ht="21" customHeight="1" x14ac:dyDescent="0.2">
      <c r="A89" s="30"/>
      <c r="B89" s="31" t="s">
        <v>0</v>
      </c>
      <c r="C89" s="41" t="s">
        <v>80</v>
      </c>
      <c r="D89" s="31"/>
      <c r="E89" s="31"/>
      <c r="F89" s="31"/>
      <c r="G89" s="31"/>
      <c r="H89" s="42"/>
      <c r="I89" s="36"/>
      <c r="J89" s="31"/>
      <c r="K89" s="31"/>
      <c r="L89" s="43"/>
      <c r="M89" s="28"/>
      <c r="N89" s="78"/>
      <c r="O89" s="75" t="s">
        <v>76</v>
      </c>
      <c r="P89" s="75"/>
      <c r="Q89" s="75"/>
      <c r="R89" s="75"/>
      <c r="S89" s="79"/>
      <c r="T89" s="75" t="s">
        <v>76</v>
      </c>
      <c r="U89" s="123" t="str">
        <f>IF($J$1="February",Y88,"")</f>
        <v/>
      </c>
      <c r="V89" s="77"/>
      <c r="W89" s="123" t="str">
        <f>IF(U89="","",U89+V89)</f>
        <v/>
      </c>
      <c r="X89" s="77"/>
      <c r="Y89" s="123" t="str">
        <f>IF(W89="","",W89-X89)</f>
        <v/>
      </c>
      <c r="Z89" s="80"/>
      <c r="AA89" s="28"/>
    </row>
    <row r="90" spans="1:27" s="29" customFormat="1" ht="21" customHeight="1" x14ac:dyDescent="0.2">
      <c r="A90" s="30"/>
      <c r="B90" s="45" t="s">
        <v>46</v>
      </c>
      <c r="C90" s="46"/>
      <c r="D90" s="31"/>
      <c r="E90" s="31"/>
      <c r="F90" s="462" t="s">
        <v>48</v>
      </c>
      <c r="G90" s="462"/>
      <c r="H90" s="31"/>
      <c r="I90" s="462" t="s">
        <v>49</v>
      </c>
      <c r="J90" s="462"/>
      <c r="K90" s="462"/>
      <c r="L90" s="47"/>
      <c r="M90" s="31"/>
      <c r="N90" s="74"/>
      <c r="O90" s="75" t="s">
        <v>51</v>
      </c>
      <c r="P90" s="75"/>
      <c r="Q90" s="75"/>
      <c r="R90" s="75" t="str">
        <f t="shared" ref="R90:R99" si="15">IF(Q90="","",R89-Q90)</f>
        <v/>
      </c>
      <c r="S90" s="79"/>
      <c r="T90" s="75" t="s">
        <v>51</v>
      </c>
      <c r="U90" s="123" t="str">
        <f>IF($J$1="March",Y89,"")</f>
        <v/>
      </c>
      <c r="V90" s="77"/>
      <c r="W90" s="123" t="str">
        <f t="shared" ref="W90:W99" si="16">IF(U90="","",U90+V90)</f>
        <v/>
      </c>
      <c r="X90" s="77"/>
      <c r="Y90" s="123" t="str">
        <f t="shared" ref="Y90:Y99" si="17">IF(W90="","",W90-X90)</f>
        <v/>
      </c>
      <c r="Z90" s="80"/>
      <c r="AA90" s="31"/>
    </row>
    <row r="91" spans="1:27" s="29" customFormat="1" ht="21" customHeight="1" x14ac:dyDescent="0.2">
      <c r="A91" s="30"/>
      <c r="B91" s="31"/>
      <c r="C91" s="31"/>
      <c r="D91" s="31"/>
      <c r="E91" s="31"/>
      <c r="F91" s="31"/>
      <c r="G91" s="31"/>
      <c r="H91" s="48"/>
      <c r="L91" s="35"/>
      <c r="M91" s="31"/>
      <c r="N91" s="74"/>
      <c r="O91" s="75" t="s">
        <v>52</v>
      </c>
      <c r="P91" s="75"/>
      <c r="Q91" s="75"/>
      <c r="R91" s="75" t="str">
        <f t="shared" si="15"/>
        <v/>
      </c>
      <c r="S91" s="79"/>
      <c r="T91" s="75" t="s">
        <v>52</v>
      </c>
      <c r="U91" s="123" t="str">
        <f>IF($J$1="April",Y90,"")</f>
        <v/>
      </c>
      <c r="V91" s="77"/>
      <c r="W91" s="123" t="str">
        <f t="shared" si="16"/>
        <v/>
      </c>
      <c r="X91" s="77"/>
      <c r="Y91" s="123" t="str">
        <f t="shared" si="17"/>
        <v/>
      </c>
      <c r="Z91" s="80"/>
      <c r="AA91" s="31"/>
    </row>
    <row r="92" spans="1:27" s="29" customFormat="1" ht="21" customHeight="1" x14ac:dyDescent="0.2">
      <c r="A92" s="30"/>
      <c r="B92" s="457" t="s">
        <v>47</v>
      </c>
      <c r="C92" s="458"/>
      <c r="D92" s="31"/>
      <c r="E92" s="31"/>
      <c r="F92" s="49" t="s">
        <v>69</v>
      </c>
      <c r="G92" s="44" t="str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/>
      </c>
      <c r="H92" s="48"/>
      <c r="I92" s="50">
        <f>IF(C96&gt;=C95,$K$2,C94-C95+C96)</f>
        <v>30</v>
      </c>
      <c r="J92" s="51" t="s">
        <v>66</v>
      </c>
      <c r="K92" s="52">
        <f>K88/$K$2*I92</f>
        <v>15000</v>
      </c>
      <c r="L92" s="53"/>
      <c r="M92" s="31"/>
      <c r="N92" s="74"/>
      <c r="O92" s="75" t="s">
        <v>53</v>
      </c>
      <c r="P92" s="75"/>
      <c r="Q92" s="75"/>
      <c r="R92" s="75" t="str">
        <f t="shared" si="15"/>
        <v/>
      </c>
      <c r="S92" s="79"/>
      <c r="T92" s="75" t="s">
        <v>53</v>
      </c>
      <c r="U92" s="123" t="str">
        <f>IF($J$1="May",Y91,"")</f>
        <v/>
      </c>
      <c r="V92" s="77"/>
      <c r="W92" s="123" t="str">
        <f t="shared" si="16"/>
        <v/>
      </c>
      <c r="X92" s="77"/>
      <c r="Y92" s="123" t="str">
        <f t="shared" si="17"/>
        <v/>
      </c>
      <c r="Z92" s="80"/>
      <c r="AA92" s="31"/>
    </row>
    <row r="93" spans="1:27" s="29" customFormat="1" ht="21" customHeight="1" x14ac:dyDescent="0.2">
      <c r="A93" s="30"/>
      <c r="B93" s="40"/>
      <c r="C93" s="40"/>
      <c r="D93" s="31"/>
      <c r="E93" s="31"/>
      <c r="F93" s="49" t="s">
        <v>23</v>
      </c>
      <c r="G93" s="44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48"/>
      <c r="I93" s="50"/>
      <c r="J93" s="51" t="s">
        <v>67</v>
      </c>
      <c r="K93" s="54">
        <f>K88/$K$2/8*I93</f>
        <v>0</v>
      </c>
      <c r="L93" s="55"/>
      <c r="M93" s="31"/>
      <c r="N93" s="74"/>
      <c r="O93" s="75" t="s">
        <v>54</v>
      </c>
      <c r="P93" s="75"/>
      <c r="Q93" s="75"/>
      <c r="R93" s="75" t="str">
        <f t="shared" si="15"/>
        <v/>
      </c>
      <c r="S93" s="79"/>
      <c r="T93" s="75" t="s">
        <v>54</v>
      </c>
      <c r="U93" s="123" t="str">
        <f>IF($J$1="June",Y92,"")</f>
        <v/>
      </c>
      <c r="V93" s="77"/>
      <c r="W93" s="123" t="str">
        <f t="shared" si="16"/>
        <v/>
      </c>
      <c r="X93" s="77"/>
      <c r="Y93" s="123" t="str">
        <f t="shared" si="17"/>
        <v/>
      </c>
      <c r="Z93" s="80"/>
      <c r="AA93" s="31"/>
    </row>
    <row r="94" spans="1:27" s="29" customFormat="1" ht="21" customHeight="1" x14ac:dyDescent="0.2">
      <c r="A94" s="30"/>
      <c r="B94" s="49" t="s">
        <v>7</v>
      </c>
      <c r="C94" s="40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D94" s="31"/>
      <c r="E94" s="31"/>
      <c r="F94" s="49" t="s">
        <v>70</v>
      </c>
      <c r="G94" s="44" t="str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/>
      </c>
      <c r="H94" s="48"/>
      <c r="I94" s="455" t="s">
        <v>74</v>
      </c>
      <c r="J94" s="456"/>
      <c r="K94" s="54">
        <f>K92+K93</f>
        <v>15000</v>
      </c>
      <c r="L94" s="55"/>
      <c r="M94" s="31"/>
      <c r="N94" s="74"/>
      <c r="O94" s="75" t="s">
        <v>55</v>
      </c>
      <c r="P94" s="75"/>
      <c r="Q94" s="75"/>
      <c r="R94" s="75" t="str">
        <f t="shared" si="15"/>
        <v/>
      </c>
      <c r="S94" s="79"/>
      <c r="T94" s="75" t="s">
        <v>55</v>
      </c>
      <c r="U94" s="123" t="str">
        <f>IF($J$1="July",Y93,"")</f>
        <v/>
      </c>
      <c r="V94" s="77"/>
      <c r="W94" s="123" t="str">
        <f t="shared" si="16"/>
        <v/>
      </c>
      <c r="X94" s="77"/>
      <c r="Y94" s="123" t="str">
        <f t="shared" si="17"/>
        <v/>
      </c>
      <c r="Z94" s="80"/>
      <c r="AA94" s="31"/>
    </row>
    <row r="95" spans="1:27" s="29" customFormat="1" ht="21" customHeight="1" x14ac:dyDescent="0.2">
      <c r="A95" s="30"/>
      <c r="B95" s="49" t="s">
        <v>6</v>
      </c>
      <c r="C95" s="40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D95" s="31"/>
      <c r="E95" s="31"/>
      <c r="F95" s="49" t="s">
        <v>24</v>
      </c>
      <c r="G95" s="44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48"/>
      <c r="I95" s="455" t="s">
        <v>75</v>
      </c>
      <c r="J95" s="456"/>
      <c r="K95" s="44">
        <f>G95</f>
        <v>0</v>
      </c>
      <c r="L95" s="56"/>
      <c r="M95" s="31"/>
      <c r="N95" s="74"/>
      <c r="O95" s="75" t="s">
        <v>56</v>
      </c>
      <c r="P95" s="75"/>
      <c r="Q95" s="75"/>
      <c r="R95" s="75" t="str">
        <f t="shared" si="15"/>
        <v/>
      </c>
      <c r="S95" s="79"/>
      <c r="T95" s="75" t="s">
        <v>56</v>
      </c>
      <c r="U95" s="123" t="str">
        <f>IF($J$1="August",Y94,"")</f>
        <v/>
      </c>
      <c r="V95" s="77"/>
      <c r="W95" s="123" t="str">
        <f t="shared" si="16"/>
        <v/>
      </c>
      <c r="X95" s="77"/>
      <c r="Y95" s="123" t="str">
        <f t="shared" si="17"/>
        <v/>
      </c>
      <c r="Z95" s="80"/>
      <c r="AA95" s="31"/>
    </row>
    <row r="96" spans="1:27" s="29" customFormat="1" ht="21" customHeight="1" x14ac:dyDescent="0.2">
      <c r="A96" s="30"/>
      <c r="B96" s="57" t="s">
        <v>73</v>
      </c>
      <c r="C96" s="40" t="str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/>
      </c>
      <c r="D96" s="31"/>
      <c r="E96" s="31"/>
      <c r="F96" s="49" t="s">
        <v>72</v>
      </c>
      <c r="G96" s="44" t="str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/>
      </c>
      <c r="H96" s="31"/>
      <c r="I96" s="463" t="s">
        <v>68</v>
      </c>
      <c r="J96" s="464"/>
      <c r="K96" s="58"/>
      <c r="L96" s="59"/>
      <c r="M96" s="31"/>
      <c r="N96" s="74"/>
      <c r="O96" s="75" t="s">
        <v>61</v>
      </c>
      <c r="P96" s="75"/>
      <c r="Q96" s="75"/>
      <c r="R96" s="75" t="str">
        <f t="shared" si="15"/>
        <v/>
      </c>
      <c r="S96" s="79"/>
      <c r="T96" s="75" t="s">
        <v>61</v>
      </c>
      <c r="U96" s="123" t="str">
        <f>IF($J$1="September",Y95,"")</f>
        <v/>
      </c>
      <c r="V96" s="77"/>
      <c r="W96" s="123" t="str">
        <f t="shared" si="16"/>
        <v/>
      </c>
      <c r="X96" s="77"/>
      <c r="Y96" s="123" t="str">
        <f t="shared" si="17"/>
        <v/>
      </c>
      <c r="Z96" s="80"/>
      <c r="AA96" s="31"/>
    </row>
    <row r="97" spans="1:27" s="29" customFormat="1" ht="21" customHeight="1" x14ac:dyDescent="0.2">
      <c r="A97" s="30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47"/>
      <c r="M97" s="31"/>
      <c r="N97" s="74"/>
      <c r="O97" s="75" t="s">
        <v>57</v>
      </c>
      <c r="P97" s="75"/>
      <c r="Q97" s="75"/>
      <c r="R97" s="75" t="str">
        <f t="shared" si="15"/>
        <v/>
      </c>
      <c r="S97" s="79"/>
      <c r="T97" s="75" t="s">
        <v>57</v>
      </c>
      <c r="U97" s="123" t="str">
        <f>IF($J$1="October",Y96,"")</f>
        <v/>
      </c>
      <c r="V97" s="77"/>
      <c r="W97" s="123" t="str">
        <f t="shared" si="16"/>
        <v/>
      </c>
      <c r="X97" s="77"/>
      <c r="Y97" s="123" t="str">
        <f t="shared" si="17"/>
        <v/>
      </c>
      <c r="Z97" s="80"/>
      <c r="AA97" s="31"/>
    </row>
    <row r="98" spans="1:27" s="29" customFormat="1" ht="21" customHeight="1" x14ac:dyDescent="0.2">
      <c r="A98" s="30"/>
      <c r="B98" s="471" t="s">
        <v>101</v>
      </c>
      <c r="C98" s="471"/>
      <c r="D98" s="471"/>
      <c r="E98" s="471"/>
      <c r="F98" s="471"/>
      <c r="G98" s="471"/>
      <c r="H98" s="471"/>
      <c r="I98" s="471"/>
      <c r="J98" s="471"/>
      <c r="K98" s="471"/>
      <c r="L98" s="47"/>
      <c r="M98" s="31"/>
      <c r="N98" s="74"/>
      <c r="O98" s="75" t="s">
        <v>62</v>
      </c>
      <c r="P98" s="75"/>
      <c r="Q98" s="75"/>
      <c r="R98" s="75" t="str">
        <f t="shared" si="15"/>
        <v/>
      </c>
      <c r="S98" s="79"/>
      <c r="T98" s="75" t="s">
        <v>62</v>
      </c>
      <c r="U98" s="123" t="str">
        <f>IF($J$1="November",Y97,"")</f>
        <v/>
      </c>
      <c r="V98" s="77"/>
      <c r="W98" s="123" t="str">
        <f t="shared" si="16"/>
        <v/>
      </c>
      <c r="X98" s="77"/>
      <c r="Y98" s="123" t="str">
        <f t="shared" si="17"/>
        <v/>
      </c>
      <c r="Z98" s="80"/>
      <c r="AA98" s="31"/>
    </row>
    <row r="99" spans="1:27" s="29" customFormat="1" ht="21" customHeight="1" x14ac:dyDescent="0.2">
      <c r="A99" s="30"/>
      <c r="B99" s="471"/>
      <c r="C99" s="471"/>
      <c r="D99" s="471"/>
      <c r="E99" s="471"/>
      <c r="F99" s="471"/>
      <c r="G99" s="471"/>
      <c r="H99" s="471"/>
      <c r="I99" s="471"/>
      <c r="J99" s="471"/>
      <c r="K99" s="471"/>
      <c r="L99" s="47"/>
      <c r="M99" s="31"/>
      <c r="N99" s="74"/>
      <c r="O99" s="75" t="s">
        <v>63</v>
      </c>
      <c r="P99" s="75"/>
      <c r="Q99" s="75"/>
      <c r="R99" s="75" t="str">
        <f t="shared" si="15"/>
        <v/>
      </c>
      <c r="S99" s="79"/>
      <c r="T99" s="75" t="s">
        <v>63</v>
      </c>
      <c r="U99" s="123" t="str">
        <f>IF($J$1="December",Y98,"")</f>
        <v/>
      </c>
      <c r="V99" s="77"/>
      <c r="W99" s="123" t="str">
        <f t="shared" si="16"/>
        <v/>
      </c>
      <c r="X99" s="77"/>
      <c r="Y99" s="123" t="str">
        <f t="shared" si="17"/>
        <v/>
      </c>
      <c r="Z99" s="80"/>
      <c r="AA99" s="31"/>
    </row>
    <row r="100" spans="1:27" s="29" customFormat="1" ht="21" customHeight="1" thickBot="1" x14ac:dyDescent="0.25">
      <c r="A100" s="60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2"/>
      <c r="N100" s="81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3"/>
    </row>
    <row r="101" spans="1:27" s="31" customFormat="1" ht="21" customHeight="1" thickBot="1" x14ac:dyDescent="0.25"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</row>
    <row r="102" spans="1:27" s="29" customFormat="1" ht="21" customHeight="1" x14ac:dyDescent="0.2">
      <c r="A102" s="465" t="s">
        <v>45</v>
      </c>
      <c r="B102" s="466"/>
      <c r="C102" s="466"/>
      <c r="D102" s="466"/>
      <c r="E102" s="466"/>
      <c r="F102" s="466"/>
      <c r="G102" s="466"/>
      <c r="H102" s="466"/>
      <c r="I102" s="466"/>
      <c r="J102" s="466"/>
      <c r="K102" s="466"/>
      <c r="L102" s="467"/>
      <c r="M102" s="28"/>
      <c r="N102" s="67"/>
      <c r="O102" s="450" t="s">
        <v>47</v>
      </c>
      <c r="P102" s="451"/>
      <c r="Q102" s="451"/>
      <c r="R102" s="452"/>
      <c r="S102" s="68"/>
      <c r="T102" s="450" t="s">
        <v>48</v>
      </c>
      <c r="U102" s="451"/>
      <c r="V102" s="451"/>
      <c r="W102" s="451"/>
      <c r="X102" s="451"/>
      <c r="Y102" s="452"/>
      <c r="Z102" s="69"/>
      <c r="AA102" s="28"/>
    </row>
    <row r="103" spans="1:27" s="29" customFormat="1" ht="21" customHeight="1" x14ac:dyDescent="0.2">
      <c r="A103" s="30"/>
      <c r="B103" s="31"/>
      <c r="C103" s="453" t="s">
        <v>99</v>
      </c>
      <c r="D103" s="453"/>
      <c r="E103" s="453"/>
      <c r="F103" s="453"/>
      <c r="G103" s="32" t="str">
        <f>$J$1</f>
        <v>June</v>
      </c>
      <c r="H103" s="454">
        <f>$K$1</f>
        <v>2021</v>
      </c>
      <c r="I103" s="454"/>
      <c r="J103" s="31"/>
      <c r="K103" s="33"/>
      <c r="L103" s="34"/>
      <c r="M103" s="33"/>
      <c r="N103" s="70"/>
      <c r="O103" s="71" t="s">
        <v>58</v>
      </c>
      <c r="P103" s="71" t="s">
        <v>7</v>
      </c>
      <c r="Q103" s="71" t="s">
        <v>6</v>
      </c>
      <c r="R103" s="71" t="s">
        <v>59</v>
      </c>
      <c r="S103" s="72"/>
      <c r="T103" s="71" t="s">
        <v>58</v>
      </c>
      <c r="U103" s="71" t="s">
        <v>60</v>
      </c>
      <c r="V103" s="71" t="s">
        <v>23</v>
      </c>
      <c r="W103" s="71" t="s">
        <v>22</v>
      </c>
      <c r="X103" s="71" t="s">
        <v>24</v>
      </c>
      <c r="Y103" s="71" t="s">
        <v>64</v>
      </c>
      <c r="Z103" s="73"/>
      <c r="AA103" s="33"/>
    </row>
    <row r="104" spans="1:27" s="29" customFormat="1" ht="21" customHeight="1" x14ac:dyDescent="0.2">
      <c r="A104" s="30"/>
      <c r="B104" s="31"/>
      <c r="C104" s="31"/>
      <c r="D104" s="36"/>
      <c r="E104" s="36"/>
      <c r="F104" s="36"/>
      <c r="G104" s="36"/>
      <c r="H104" s="36"/>
      <c r="I104" s="31"/>
      <c r="J104" s="37" t="s">
        <v>1</v>
      </c>
      <c r="K104" s="38">
        <v>15000</v>
      </c>
      <c r="L104" s="39"/>
      <c r="M104" s="31"/>
      <c r="N104" s="74"/>
      <c r="O104" s="75" t="s">
        <v>50</v>
      </c>
      <c r="P104" s="75"/>
      <c r="Q104" s="75"/>
      <c r="R104" s="75"/>
      <c r="S104" s="76"/>
      <c r="T104" s="75" t="s">
        <v>50</v>
      </c>
      <c r="U104" s="77"/>
      <c r="V104" s="77"/>
      <c r="W104" s="77">
        <f>V104+U104</f>
        <v>0</v>
      </c>
      <c r="X104" s="77"/>
      <c r="Y104" s="77">
        <f>W104-X104</f>
        <v>0</v>
      </c>
      <c r="Z104" s="73"/>
      <c r="AA104" s="31"/>
    </row>
    <row r="105" spans="1:27" s="29" customFormat="1" ht="21" customHeight="1" x14ac:dyDescent="0.2">
      <c r="A105" s="30"/>
      <c r="B105" s="31" t="s">
        <v>0</v>
      </c>
      <c r="C105" s="41" t="s">
        <v>8</v>
      </c>
      <c r="D105" s="31"/>
      <c r="E105" s="31"/>
      <c r="F105" s="31"/>
      <c r="G105" s="31"/>
      <c r="H105" s="42"/>
      <c r="I105" s="36"/>
      <c r="J105" s="31"/>
      <c r="K105" s="31"/>
      <c r="L105" s="43"/>
      <c r="M105" s="28"/>
      <c r="N105" s="78"/>
      <c r="O105" s="75" t="s">
        <v>76</v>
      </c>
      <c r="P105" s="75"/>
      <c r="Q105" s="75"/>
      <c r="R105" s="75"/>
      <c r="S105" s="79"/>
      <c r="T105" s="75" t="s">
        <v>76</v>
      </c>
      <c r="U105" s="123" t="str">
        <f>IF($J$1="February",Y104,"")</f>
        <v/>
      </c>
      <c r="V105" s="77"/>
      <c r="W105" s="123" t="str">
        <f>IF(U105="","",U105+V105)</f>
        <v/>
      </c>
      <c r="X105" s="77"/>
      <c r="Y105" s="123" t="str">
        <f>IF(W105="","",W105-X105)</f>
        <v/>
      </c>
      <c r="Z105" s="80"/>
      <c r="AA105" s="28"/>
    </row>
    <row r="106" spans="1:27" s="29" customFormat="1" ht="21" customHeight="1" x14ac:dyDescent="0.2">
      <c r="A106" s="30"/>
      <c r="B106" s="45" t="s">
        <v>46</v>
      </c>
      <c r="C106" s="46"/>
      <c r="D106" s="31"/>
      <c r="E106" s="31"/>
      <c r="F106" s="462" t="s">
        <v>48</v>
      </c>
      <c r="G106" s="462"/>
      <c r="H106" s="31"/>
      <c r="I106" s="462" t="s">
        <v>49</v>
      </c>
      <c r="J106" s="462"/>
      <c r="K106" s="462"/>
      <c r="L106" s="47"/>
      <c r="M106" s="31"/>
      <c r="N106" s="74"/>
      <c r="O106" s="75" t="s">
        <v>51</v>
      </c>
      <c r="P106" s="75"/>
      <c r="Q106" s="75"/>
      <c r="R106" s="75"/>
      <c r="S106" s="79"/>
      <c r="T106" s="75" t="s">
        <v>51</v>
      </c>
      <c r="U106" s="123" t="str">
        <f>IF($J$1="March",Y105,"")</f>
        <v/>
      </c>
      <c r="V106" s="77"/>
      <c r="W106" s="123" t="str">
        <f t="shared" ref="W106:W115" si="18">IF(U106="","",U106+V106)</f>
        <v/>
      </c>
      <c r="X106" s="77"/>
      <c r="Y106" s="123" t="str">
        <f t="shared" ref="Y106:Y115" si="19">IF(W106="","",W106-X106)</f>
        <v/>
      </c>
      <c r="Z106" s="80"/>
      <c r="AA106" s="31"/>
    </row>
    <row r="107" spans="1:27" s="29" customFormat="1" ht="21" customHeight="1" x14ac:dyDescent="0.2">
      <c r="A107" s="30"/>
      <c r="B107" s="31"/>
      <c r="C107" s="31"/>
      <c r="D107" s="31"/>
      <c r="E107" s="31"/>
      <c r="F107" s="31"/>
      <c r="G107" s="31"/>
      <c r="H107" s="48"/>
      <c r="L107" s="35"/>
      <c r="M107" s="31"/>
      <c r="N107" s="74"/>
      <c r="O107" s="75" t="s">
        <v>52</v>
      </c>
      <c r="P107" s="75"/>
      <c r="Q107" s="75"/>
      <c r="R107" s="75" t="str">
        <f t="shared" ref="R107:R115" si="20">IF(Q107="","",R106-Q107)</f>
        <v/>
      </c>
      <c r="S107" s="79"/>
      <c r="T107" s="75" t="s">
        <v>52</v>
      </c>
      <c r="U107" s="123" t="str">
        <f>IF($J$1="April",Y106,"")</f>
        <v/>
      </c>
      <c r="V107" s="77"/>
      <c r="W107" s="123" t="str">
        <f t="shared" si="18"/>
        <v/>
      </c>
      <c r="X107" s="77"/>
      <c r="Y107" s="123" t="str">
        <f t="shared" si="19"/>
        <v/>
      </c>
      <c r="Z107" s="80"/>
      <c r="AA107" s="31"/>
    </row>
    <row r="108" spans="1:27" s="29" customFormat="1" ht="21" customHeight="1" x14ac:dyDescent="0.2">
      <c r="A108" s="30"/>
      <c r="B108" s="457" t="s">
        <v>47</v>
      </c>
      <c r="C108" s="458"/>
      <c r="D108" s="31"/>
      <c r="E108" s="31"/>
      <c r="F108" s="49" t="s">
        <v>69</v>
      </c>
      <c r="G108" s="44" t="str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/>
      </c>
      <c r="H108" s="48"/>
      <c r="I108" s="50">
        <f>IF(C112&gt;=C111,$K$2,C110-C111+C112)</f>
        <v>30</v>
      </c>
      <c r="J108" s="51" t="s">
        <v>66</v>
      </c>
      <c r="K108" s="52">
        <f>K104/$K$2*I108</f>
        <v>15000</v>
      </c>
      <c r="L108" s="53"/>
      <c r="M108" s="31"/>
      <c r="N108" s="74"/>
      <c r="O108" s="75" t="s">
        <v>53</v>
      </c>
      <c r="P108" s="75"/>
      <c r="Q108" s="75"/>
      <c r="R108" s="75" t="str">
        <f t="shared" si="20"/>
        <v/>
      </c>
      <c r="S108" s="79"/>
      <c r="T108" s="75" t="s">
        <v>53</v>
      </c>
      <c r="U108" s="123" t="str">
        <f>IF($J$1="May",Y107,"")</f>
        <v/>
      </c>
      <c r="V108" s="77"/>
      <c r="W108" s="123" t="str">
        <f t="shared" si="18"/>
        <v/>
      </c>
      <c r="X108" s="77"/>
      <c r="Y108" s="123" t="str">
        <f t="shared" si="19"/>
        <v/>
      </c>
      <c r="Z108" s="80"/>
      <c r="AA108" s="31"/>
    </row>
    <row r="109" spans="1:27" s="29" customFormat="1" ht="21" customHeight="1" x14ac:dyDescent="0.2">
      <c r="A109" s="30"/>
      <c r="B109" s="40"/>
      <c r="C109" s="40"/>
      <c r="D109" s="31"/>
      <c r="E109" s="31"/>
      <c r="F109" s="49" t="s">
        <v>23</v>
      </c>
      <c r="G109" s="44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48"/>
      <c r="I109" s="50"/>
      <c r="J109" s="51" t="s">
        <v>67</v>
      </c>
      <c r="K109" s="54">
        <f>K104/$K$2/8*I109</f>
        <v>0</v>
      </c>
      <c r="L109" s="55"/>
      <c r="M109" s="31"/>
      <c r="N109" s="74"/>
      <c r="O109" s="75" t="s">
        <v>54</v>
      </c>
      <c r="P109" s="75"/>
      <c r="Q109" s="75"/>
      <c r="R109" s="75" t="str">
        <f t="shared" si="20"/>
        <v/>
      </c>
      <c r="S109" s="79"/>
      <c r="T109" s="75" t="s">
        <v>54</v>
      </c>
      <c r="U109" s="123" t="str">
        <f>IF($J$1="June",Y108,"")</f>
        <v/>
      </c>
      <c r="V109" s="77"/>
      <c r="W109" s="123" t="str">
        <f t="shared" si="18"/>
        <v/>
      </c>
      <c r="X109" s="77"/>
      <c r="Y109" s="123" t="str">
        <f t="shared" si="19"/>
        <v/>
      </c>
      <c r="Z109" s="80"/>
      <c r="AA109" s="31"/>
    </row>
    <row r="110" spans="1:27" s="29" customFormat="1" ht="21" customHeight="1" x14ac:dyDescent="0.2">
      <c r="A110" s="30"/>
      <c r="B110" s="49" t="s">
        <v>7</v>
      </c>
      <c r="C110" s="40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D110" s="31"/>
      <c r="E110" s="31"/>
      <c r="F110" s="49" t="s">
        <v>70</v>
      </c>
      <c r="G110" s="44" t="str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/>
      </c>
      <c r="H110" s="48"/>
      <c r="I110" s="455" t="s">
        <v>74</v>
      </c>
      <c r="J110" s="456"/>
      <c r="K110" s="54">
        <f>K108+K109</f>
        <v>15000</v>
      </c>
      <c r="L110" s="55"/>
      <c r="M110" s="31"/>
      <c r="N110" s="74"/>
      <c r="O110" s="75" t="s">
        <v>55</v>
      </c>
      <c r="P110" s="75"/>
      <c r="Q110" s="75"/>
      <c r="R110" s="75" t="str">
        <f t="shared" si="20"/>
        <v/>
      </c>
      <c r="S110" s="79"/>
      <c r="T110" s="75" t="s">
        <v>55</v>
      </c>
      <c r="U110" s="123" t="str">
        <f>IF($J$1="July",Y109,"")</f>
        <v/>
      </c>
      <c r="V110" s="77"/>
      <c r="W110" s="123" t="str">
        <f t="shared" si="18"/>
        <v/>
      </c>
      <c r="X110" s="77"/>
      <c r="Y110" s="123" t="str">
        <f t="shared" si="19"/>
        <v/>
      </c>
      <c r="Z110" s="80"/>
      <c r="AA110" s="31"/>
    </row>
    <row r="111" spans="1:27" s="29" customFormat="1" ht="21" customHeight="1" x14ac:dyDescent="0.2">
      <c r="A111" s="30"/>
      <c r="B111" s="49" t="s">
        <v>6</v>
      </c>
      <c r="C111" s="40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D111" s="31"/>
      <c r="E111" s="31"/>
      <c r="F111" s="49" t="s">
        <v>24</v>
      </c>
      <c r="G111" s="44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48"/>
      <c r="I111" s="455" t="s">
        <v>75</v>
      </c>
      <c r="J111" s="456"/>
      <c r="K111" s="44">
        <f>G111</f>
        <v>0</v>
      </c>
      <c r="L111" s="56"/>
      <c r="M111" s="31"/>
      <c r="N111" s="74"/>
      <c r="O111" s="75" t="s">
        <v>56</v>
      </c>
      <c r="P111" s="75"/>
      <c r="Q111" s="75"/>
      <c r="R111" s="75" t="str">
        <f t="shared" si="20"/>
        <v/>
      </c>
      <c r="S111" s="79"/>
      <c r="T111" s="75" t="s">
        <v>56</v>
      </c>
      <c r="U111" s="123" t="str">
        <f>IF($J$1="August",Y110,"")</f>
        <v/>
      </c>
      <c r="V111" s="77"/>
      <c r="W111" s="123" t="str">
        <f t="shared" si="18"/>
        <v/>
      </c>
      <c r="X111" s="77"/>
      <c r="Y111" s="123" t="str">
        <f t="shared" si="19"/>
        <v/>
      </c>
      <c r="Z111" s="80"/>
      <c r="AA111" s="31"/>
    </row>
    <row r="112" spans="1:27" s="29" customFormat="1" ht="21" customHeight="1" x14ac:dyDescent="0.2">
      <c r="A112" s="30"/>
      <c r="B112" s="57" t="s">
        <v>73</v>
      </c>
      <c r="C112" s="40" t="str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/>
      </c>
      <c r="D112" s="31"/>
      <c r="E112" s="31"/>
      <c r="F112" s="49" t="s">
        <v>72</v>
      </c>
      <c r="G112" s="44" t="str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/>
      </c>
      <c r="H112" s="31"/>
      <c r="I112" s="463" t="s">
        <v>68</v>
      </c>
      <c r="J112" s="464"/>
      <c r="K112" s="58"/>
      <c r="L112" s="59"/>
      <c r="M112" s="31"/>
      <c r="N112" s="74"/>
      <c r="O112" s="75" t="s">
        <v>61</v>
      </c>
      <c r="P112" s="75"/>
      <c r="Q112" s="75"/>
      <c r="R112" s="75" t="str">
        <f t="shared" si="20"/>
        <v/>
      </c>
      <c r="S112" s="79"/>
      <c r="T112" s="75" t="s">
        <v>61</v>
      </c>
      <c r="U112" s="123" t="str">
        <f>IF($J$1="September",Y111,"")</f>
        <v/>
      </c>
      <c r="V112" s="77"/>
      <c r="W112" s="123" t="str">
        <f t="shared" si="18"/>
        <v/>
      </c>
      <c r="X112" s="77"/>
      <c r="Y112" s="123" t="str">
        <f t="shared" si="19"/>
        <v/>
      </c>
      <c r="Z112" s="80"/>
      <c r="AA112" s="31"/>
    </row>
    <row r="113" spans="1:27" s="29" customFormat="1" ht="21" customHeight="1" x14ac:dyDescent="0.2">
      <c r="A113" s="30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47"/>
      <c r="M113" s="31"/>
      <c r="N113" s="74"/>
      <c r="O113" s="75" t="s">
        <v>57</v>
      </c>
      <c r="P113" s="75"/>
      <c r="Q113" s="75"/>
      <c r="R113" s="75" t="str">
        <f t="shared" si="20"/>
        <v/>
      </c>
      <c r="S113" s="79"/>
      <c r="T113" s="75" t="s">
        <v>57</v>
      </c>
      <c r="U113" s="123" t="str">
        <f>IF($J$1="October",Y112,"")</f>
        <v/>
      </c>
      <c r="V113" s="77"/>
      <c r="W113" s="123" t="str">
        <f t="shared" si="18"/>
        <v/>
      </c>
      <c r="X113" s="77"/>
      <c r="Y113" s="123" t="str">
        <f t="shared" si="19"/>
        <v/>
      </c>
      <c r="Z113" s="80"/>
      <c r="AA113" s="31"/>
    </row>
    <row r="114" spans="1:27" s="29" customFormat="1" ht="21" customHeight="1" x14ac:dyDescent="0.2">
      <c r="A114" s="30"/>
      <c r="B114" s="471" t="s">
        <v>101</v>
      </c>
      <c r="C114" s="471"/>
      <c r="D114" s="471"/>
      <c r="E114" s="471"/>
      <c r="F114" s="471"/>
      <c r="G114" s="471"/>
      <c r="H114" s="471"/>
      <c r="I114" s="471"/>
      <c r="J114" s="471"/>
      <c r="K114" s="471"/>
      <c r="L114" s="47"/>
      <c r="M114" s="31"/>
      <c r="N114" s="74"/>
      <c r="O114" s="75" t="s">
        <v>62</v>
      </c>
      <c r="P114" s="75"/>
      <c r="Q114" s="75"/>
      <c r="R114" s="75" t="str">
        <f t="shared" si="20"/>
        <v/>
      </c>
      <c r="S114" s="79"/>
      <c r="T114" s="75" t="s">
        <v>62</v>
      </c>
      <c r="U114" s="123" t="str">
        <f>IF($J$1="November",Y113,"")</f>
        <v/>
      </c>
      <c r="V114" s="77"/>
      <c r="W114" s="123" t="str">
        <f t="shared" si="18"/>
        <v/>
      </c>
      <c r="X114" s="77"/>
      <c r="Y114" s="123" t="str">
        <f t="shared" si="19"/>
        <v/>
      </c>
      <c r="Z114" s="80"/>
      <c r="AA114" s="31"/>
    </row>
    <row r="115" spans="1:27" s="29" customFormat="1" ht="21" customHeight="1" x14ac:dyDescent="0.2">
      <c r="A115" s="30"/>
      <c r="B115" s="471"/>
      <c r="C115" s="471"/>
      <c r="D115" s="471"/>
      <c r="E115" s="471"/>
      <c r="F115" s="471"/>
      <c r="G115" s="471"/>
      <c r="H115" s="471"/>
      <c r="I115" s="471"/>
      <c r="J115" s="471"/>
      <c r="K115" s="471"/>
      <c r="L115" s="47"/>
      <c r="M115" s="31"/>
      <c r="N115" s="74"/>
      <c r="O115" s="75" t="s">
        <v>63</v>
      </c>
      <c r="P115" s="75"/>
      <c r="Q115" s="75"/>
      <c r="R115" s="75" t="str">
        <f t="shared" si="20"/>
        <v/>
      </c>
      <c r="S115" s="79"/>
      <c r="T115" s="75" t="s">
        <v>63</v>
      </c>
      <c r="U115" s="123" t="str">
        <f>IF($J$1="December",Y114,"")</f>
        <v/>
      </c>
      <c r="V115" s="77"/>
      <c r="W115" s="123" t="str">
        <f t="shared" si="18"/>
        <v/>
      </c>
      <c r="X115" s="77"/>
      <c r="Y115" s="123" t="str">
        <f t="shared" si="19"/>
        <v/>
      </c>
      <c r="Z115" s="80"/>
      <c r="AA115" s="31"/>
    </row>
    <row r="116" spans="1:27" s="29" customFormat="1" ht="21" customHeight="1" thickBot="1" x14ac:dyDescent="0.25">
      <c r="A116" s="60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2"/>
      <c r="N116" s="81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3"/>
    </row>
    <row r="117" spans="1:27" s="31" customFormat="1" ht="21" customHeight="1" x14ac:dyDescent="0.2"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</row>
    <row r="118" spans="1:27" s="31" customFormat="1" ht="21" customHeight="1" thickBot="1" x14ac:dyDescent="0.25"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</row>
    <row r="119" spans="1:27" s="29" customFormat="1" ht="21" customHeight="1" x14ac:dyDescent="0.2">
      <c r="A119" s="481" t="s">
        <v>45</v>
      </c>
      <c r="B119" s="482"/>
      <c r="C119" s="482"/>
      <c r="D119" s="482"/>
      <c r="E119" s="482"/>
      <c r="F119" s="482"/>
      <c r="G119" s="482"/>
      <c r="H119" s="482"/>
      <c r="I119" s="482"/>
      <c r="J119" s="482"/>
      <c r="K119" s="482"/>
      <c r="L119" s="483"/>
      <c r="M119" s="28"/>
      <c r="N119" s="67"/>
      <c r="O119" s="450" t="s">
        <v>47</v>
      </c>
      <c r="P119" s="451"/>
      <c r="Q119" s="451"/>
      <c r="R119" s="452"/>
      <c r="S119" s="68"/>
      <c r="T119" s="450" t="s">
        <v>48</v>
      </c>
      <c r="U119" s="451"/>
      <c r="V119" s="451"/>
      <c r="W119" s="451"/>
      <c r="X119" s="451"/>
      <c r="Y119" s="452"/>
      <c r="Z119" s="69"/>
      <c r="AA119" s="28"/>
    </row>
    <row r="120" spans="1:27" s="29" customFormat="1" ht="21" customHeight="1" x14ac:dyDescent="0.2">
      <c r="A120" s="30"/>
      <c r="B120" s="31"/>
      <c r="C120" s="453" t="s">
        <v>99</v>
      </c>
      <c r="D120" s="453"/>
      <c r="E120" s="453"/>
      <c r="F120" s="453"/>
      <c r="G120" s="32" t="str">
        <f>$J$1</f>
        <v>June</v>
      </c>
      <c r="H120" s="454">
        <f>$K$1</f>
        <v>2021</v>
      </c>
      <c r="I120" s="454"/>
      <c r="J120" s="31"/>
      <c r="K120" s="33"/>
      <c r="L120" s="34"/>
      <c r="M120" s="33"/>
      <c r="N120" s="70"/>
      <c r="O120" s="71" t="s">
        <v>58</v>
      </c>
      <c r="P120" s="71" t="s">
        <v>7</v>
      </c>
      <c r="Q120" s="71" t="s">
        <v>6</v>
      </c>
      <c r="R120" s="71" t="s">
        <v>59</v>
      </c>
      <c r="S120" s="72"/>
      <c r="T120" s="71" t="s">
        <v>58</v>
      </c>
      <c r="U120" s="71" t="s">
        <v>60</v>
      </c>
      <c r="V120" s="71" t="s">
        <v>23</v>
      </c>
      <c r="W120" s="71" t="s">
        <v>22</v>
      </c>
      <c r="X120" s="71" t="s">
        <v>24</v>
      </c>
      <c r="Y120" s="71" t="s">
        <v>64</v>
      </c>
      <c r="Z120" s="73"/>
      <c r="AA120" s="33"/>
    </row>
    <row r="121" spans="1:27" s="29" customFormat="1" ht="21" customHeight="1" x14ac:dyDescent="0.2">
      <c r="A121" s="30"/>
      <c r="B121" s="31"/>
      <c r="C121" s="31"/>
      <c r="D121" s="36"/>
      <c r="E121" s="36"/>
      <c r="F121" s="36"/>
      <c r="G121" s="36"/>
      <c r="H121" s="36"/>
      <c r="I121" s="31"/>
      <c r="J121" s="37" t="s">
        <v>1</v>
      </c>
      <c r="K121" s="38">
        <f>14500+1500</f>
        <v>16000</v>
      </c>
      <c r="L121" s="39"/>
      <c r="M121" s="31"/>
      <c r="N121" s="74"/>
      <c r="O121" s="75" t="s">
        <v>50</v>
      </c>
      <c r="P121" s="75"/>
      <c r="Q121" s="75"/>
      <c r="R121" s="75"/>
      <c r="S121" s="76"/>
      <c r="T121" s="75" t="s">
        <v>50</v>
      </c>
      <c r="U121" s="77">
        <v>15000</v>
      </c>
      <c r="V121" s="77"/>
      <c r="W121" s="77">
        <f>V121+U121</f>
        <v>15000</v>
      </c>
      <c r="X121" s="77">
        <v>1000</v>
      </c>
      <c r="Y121" s="77">
        <f>W121-X121</f>
        <v>14000</v>
      </c>
      <c r="Z121" s="73"/>
      <c r="AA121" s="31"/>
    </row>
    <row r="122" spans="1:27" s="29" customFormat="1" ht="21" customHeight="1" x14ac:dyDescent="0.2">
      <c r="A122" s="30"/>
      <c r="B122" s="31" t="s">
        <v>0</v>
      </c>
      <c r="C122" s="41" t="s">
        <v>225</v>
      </c>
      <c r="D122" s="31"/>
      <c r="E122" s="31"/>
      <c r="F122" s="31"/>
      <c r="G122" s="31"/>
      <c r="H122" s="42"/>
      <c r="I122" s="36"/>
      <c r="J122" s="31"/>
      <c r="K122" s="31"/>
      <c r="L122" s="43"/>
      <c r="M122" s="28"/>
      <c r="N122" s="78"/>
      <c r="O122" s="75" t="s">
        <v>76</v>
      </c>
      <c r="P122" s="75"/>
      <c r="Q122" s="75"/>
      <c r="R122" s="75"/>
      <c r="S122" s="79"/>
      <c r="T122" s="75" t="s">
        <v>76</v>
      </c>
      <c r="U122" s="123">
        <f>Y121</f>
        <v>14000</v>
      </c>
      <c r="V122" s="77"/>
      <c r="W122" s="77">
        <f>V122+U122</f>
        <v>14000</v>
      </c>
      <c r="X122" s="77">
        <v>1000</v>
      </c>
      <c r="Y122" s="123">
        <f>IF(W122="","",W122-X122)</f>
        <v>13000</v>
      </c>
      <c r="Z122" s="80"/>
      <c r="AA122" s="28"/>
    </row>
    <row r="123" spans="1:27" s="29" customFormat="1" ht="21" customHeight="1" x14ac:dyDescent="0.2">
      <c r="A123" s="30"/>
      <c r="B123" s="45" t="s">
        <v>46</v>
      </c>
      <c r="C123" s="46"/>
      <c r="D123" s="31"/>
      <c r="E123" s="31"/>
      <c r="F123" s="462" t="s">
        <v>48</v>
      </c>
      <c r="G123" s="462"/>
      <c r="H123" s="31"/>
      <c r="I123" s="462" t="s">
        <v>49</v>
      </c>
      <c r="J123" s="462"/>
      <c r="K123" s="462"/>
      <c r="L123" s="47"/>
      <c r="M123" s="31"/>
      <c r="N123" s="74"/>
      <c r="O123" s="75" t="s">
        <v>51</v>
      </c>
      <c r="P123" s="75"/>
      <c r="Q123" s="75"/>
      <c r="R123" s="75" t="str">
        <f t="shared" ref="R123:R132" si="21">IF(Q123="","",R122-Q123)</f>
        <v/>
      </c>
      <c r="S123" s="79"/>
      <c r="T123" s="75" t="s">
        <v>51</v>
      </c>
      <c r="U123" s="123">
        <f>Y122</f>
        <v>13000</v>
      </c>
      <c r="V123" s="77"/>
      <c r="W123" s="77">
        <f>V123+U123</f>
        <v>13000</v>
      </c>
      <c r="X123" s="77">
        <v>1000</v>
      </c>
      <c r="Y123" s="123">
        <f t="shared" ref="Y123:Y132" si="22">IF(W123="","",W123-X123)</f>
        <v>12000</v>
      </c>
      <c r="Z123" s="80"/>
      <c r="AA123" s="31"/>
    </row>
    <row r="124" spans="1:27" s="29" customFormat="1" ht="21" customHeight="1" x14ac:dyDescent="0.2">
      <c r="A124" s="30"/>
      <c r="B124" s="31"/>
      <c r="C124" s="31"/>
      <c r="D124" s="31"/>
      <c r="E124" s="31"/>
      <c r="F124" s="31"/>
      <c r="G124" s="31"/>
      <c r="H124" s="48"/>
      <c r="L124" s="35"/>
      <c r="M124" s="31"/>
      <c r="N124" s="74"/>
      <c r="O124" s="75" t="s">
        <v>52</v>
      </c>
      <c r="P124" s="75"/>
      <c r="Q124" s="75"/>
      <c r="R124" s="75" t="str">
        <f t="shared" si="21"/>
        <v/>
      </c>
      <c r="S124" s="79"/>
      <c r="T124" s="75" t="s">
        <v>52</v>
      </c>
      <c r="U124" s="123">
        <f>Y123</f>
        <v>12000</v>
      </c>
      <c r="V124" s="77"/>
      <c r="W124" s="123">
        <f t="shared" ref="W124:W132" si="23">IF(U124="","",U124+V124)</f>
        <v>12000</v>
      </c>
      <c r="X124" s="77">
        <v>1000</v>
      </c>
      <c r="Y124" s="123">
        <f t="shared" si="22"/>
        <v>11000</v>
      </c>
      <c r="Z124" s="80"/>
      <c r="AA124" s="31"/>
    </row>
    <row r="125" spans="1:27" s="29" customFormat="1" ht="21" customHeight="1" x14ac:dyDescent="0.2">
      <c r="A125" s="30"/>
      <c r="B125" s="457" t="s">
        <v>47</v>
      </c>
      <c r="C125" s="458"/>
      <c r="D125" s="31"/>
      <c r="E125" s="31"/>
      <c r="F125" s="49" t="s">
        <v>69</v>
      </c>
      <c r="G125" s="44">
        <f>IF($J$1="January",U121,IF($J$1="February",U122,IF($J$1="March",U123,IF($J$1="April",U124,IF($J$1="May",U125,IF($J$1="June",U126,IF($J$1="July",U127,IF($J$1="August",U128,IF($J$1="August",U128,IF($J$1="September",U129,IF($J$1="October",U130,IF($J$1="November",U131,IF($J$1="December",U132)))))))))))))</f>
        <v>10000</v>
      </c>
      <c r="H125" s="48"/>
      <c r="I125" s="50">
        <f>IF(C129&gt;=C128,$K$2,C127+C129)</f>
        <v>30</v>
      </c>
      <c r="J125" s="51" t="s">
        <v>66</v>
      </c>
      <c r="K125" s="52">
        <f>K121/$K$2*I125</f>
        <v>16000.000000000002</v>
      </c>
      <c r="L125" s="53"/>
      <c r="M125" s="31"/>
      <c r="N125" s="74"/>
      <c r="O125" s="75" t="s">
        <v>53</v>
      </c>
      <c r="P125" s="75"/>
      <c r="Q125" s="75"/>
      <c r="R125" s="75" t="str">
        <f t="shared" si="21"/>
        <v/>
      </c>
      <c r="S125" s="79"/>
      <c r="T125" s="75" t="s">
        <v>53</v>
      </c>
      <c r="U125" s="123">
        <f>Y124</f>
        <v>11000</v>
      </c>
      <c r="V125" s="77"/>
      <c r="W125" s="123">
        <f t="shared" si="23"/>
        <v>11000</v>
      </c>
      <c r="X125" s="77">
        <v>1000</v>
      </c>
      <c r="Y125" s="123">
        <f t="shared" si="22"/>
        <v>10000</v>
      </c>
      <c r="Z125" s="80"/>
      <c r="AA125" s="31"/>
    </row>
    <row r="126" spans="1:27" s="29" customFormat="1" ht="21" customHeight="1" x14ac:dyDescent="0.2">
      <c r="A126" s="30"/>
      <c r="B126" s="40"/>
      <c r="C126" s="40"/>
      <c r="D126" s="31"/>
      <c r="E126" s="31"/>
      <c r="F126" s="49" t="s">
        <v>23</v>
      </c>
      <c r="G126" s="44">
        <f>IF($J$1="January",V121,IF($J$1="February",V122,IF($J$1="March",V123,IF($J$1="April",V124,IF($J$1="May",V125,IF($J$1="June",V126,IF($J$1="July",V127,IF($J$1="August",V128,IF($J$1="August",V128,IF($J$1="September",V129,IF($J$1="October",V130,IF($J$1="November",V131,IF($J$1="December",V132)))))))))))))</f>
        <v>5000</v>
      </c>
      <c r="H126" s="48"/>
      <c r="I126" s="50"/>
      <c r="J126" s="51" t="s">
        <v>67</v>
      </c>
      <c r="K126" s="54">
        <f>K121/$K$2/8*I126</f>
        <v>0</v>
      </c>
      <c r="L126" s="55"/>
      <c r="M126" s="31"/>
      <c r="N126" s="74"/>
      <c r="O126" s="75" t="s">
        <v>54</v>
      </c>
      <c r="P126" s="75"/>
      <c r="Q126" s="75"/>
      <c r="R126" s="75">
        <v>0</v>
      </c>
      <c r="S126" s="79"/>
      <c r="T126" s="75" t="s">
        <v>54</v>
      </c>
      <c r="U126" s="123">
        <f>Y125</f>
        <v>10000</v>
      </c>
      <c r="V126" s="77">
        <v>5000</v>
      </c>
      <c r="W126" s="123">
        <f t="shared" si="23"/>
        <v>15000</v>
      </c>
      <c r="X126" s="77">
        <v>6000</v>
      </c>
      <c r="Y126" s="123">
        <f t="shared" si="22"/>
        <v>9000</v>
      </c>
      <c r="Z126" s="80"/>
      <c r="AA126" s="31"/>
    </row>
    <row r="127" spans="1:27" s="29" customFormat="1" ht="21" customHeight="1" x14ac:dyDescent="0.2">
      <c r="A127" s="30"/>
      <c r="B127" s="49" t="s">
        <v>7</v>
      </c>
      <c r="C127" s="40">
        <f>IF($J$1="January",P121,IF($J$1="February",P122,IF($J$1="March",P123,IF($J$1="April",P124,IF($J$1="May",P125,IF($J$1="June",P126,IF($J$1="July",P127,IF($J$1="August",P128,IF($J$1="August",P128,IF($J$1="September",P129,IF($J$1="October",P130,IF($J$1="November",P131,IF($J$1="December",P132)))))))))))))</f>
        <v>0</v>
      </c>
      <c r="D127" s="31"/>
      <c r="E127" s="31"/>
      <c r="F127" s="49" t="s">
        <v>70</v>
      </c>
      <c r="G127" s="44">
        <f>IF($J$1="January",W121,IF($J$1="February",W122,IF($J$1="March",W123,IF($J$1="April",W124,IF($J$1="May",W125,IF($J$1="June",W126,IF($J$1="July",W127,IF($J$1="August",W128,IF($J$1="August",W128,IF($J$1="September",W129,IF($J$1="October",W130,IF($J$1="November",W131,IF($J$1="December",W132)))))))))))))</f>
        <v>15000</v>
      </c>
      <c r="H127" s="48"/>
      <c r="I127" s="455" t="s">
        <v>74</v>
      </c>
      <c r="J127" s="456"/>
      <c r="K127" s="54">
        <f>K125+K126</f>
        <v>16000.000000000002</v>
      </c>
      <c r="L127" s="55"/>
      <c r="M127" s="31"/>
      <c r="N127" s="74"/>
      <c r="O127" s="75" t="s">
        <v>55</v>
      </c>
      <c r="P127" s="75"/>
      <c r="Q127" s="75"/>
      <c r="R127" s="75" t="str">
        <f t="shared" si="21"/>
        <v/>
      </c>
      <c r="S127" s="79"/>
      <c r="T127" s="75" t="s">
        <v>55</v>
      </c>
      <c r="U127" s="123"/>
      <c r="V127" s="77"/>
      <c r="W127" s="123" t="str">
        <f t="shared" si="23"/>
        <v/>
      </c>
      <c r="X127" s="77"/>
      <c r="Y127" s="123" t="str">
        <f t="shared" si="22"/>
        <v/>
      </c>
      <c r="Z127" s="80"/>
      <c r="AA127" s="31"/>
    </row>
    <row r="128" spans="1:27" s="29" customFormat="1" ht="21" customHeight="1" x14ac:dyDescent="0.2">
      <c r="A128" s="30"/>
      <c r="B128" s="49" t="s">
        <v>6</v>
      </c>
      <c r="C128" s="40">
        <f>IF($J$1="January",Q121,IF($J$1="February",Q122,IF($J$1="March",Q123,IF($J$1="April",Q124,IF($J$1="May",Q125,IF($J$1="June",Q126,IF($J$1="July",Q127,IF($J$1="August",Q128,IF($J$1="August",Q128,IF($J$1="September",Q129,IF($J$1="October",Q130,IF($J$1="November",Q131,IF($J$1="December",Q132)))))))))))))</f>
        <v>0</v>
      </c>
      <c r="D128" s="31"/>
      <c r="E128" s="31"/>
      <c r="F128" s="49" t="s">
        <v>24</v>
      </c>
      <c r="G128" s="44">
        <f>IF($J$1="January",X121,IF($J$1="February",X122,IF($J$1="March",X123,IF($J$1="April",X124,IF($J$1="May",X125,IF($J$1="June",X126,IF($J$1="July",X127,IF($J$1="August",X128,IF($J$1="August",X128,IF($J$1="September",X129,IF($J$1="October",X130,IF($J$1="November",X131,IF($J$1="December",X132)))))))))))))</f>
        <v>6000</v>
      </c>
      <c r="H128" s="48"/>
      <c r="I128" s="455" t="s">
        <v>75</v>
      </c>
      <c r="J128" s="456"/>
      <c r="K128" s="44">
        <f>G128</f>
        <v>6000</v>
      </c>
      <c r="L128" s="56"/>
      <c r="M128" s="31"/>
      <c r="N128" s="74"/>
      <c r="O128" s="75" t="s">
        <v>56</v>
      </c>
      <c r="P128" s="75"/>
      <c r="Q128" s="75"/>
      <c r="R128" s="75" t="str">
        <f t="shared" si="21"/>
        <v/>
      </c>
      <c r="S128" s="79"/>
      <c r="T128" s="75" t="s">
        <v>56</v>
      </c>
      <c r="U128" s="123" t="str">
        <f>Y127</f>
        <v/>
      </c>
      <c r="V128" s="77"/>
      <c r="W128" s="123" t="str">
        <f t="shared" si="23"/>
        <v/>
      </c>
      <c r="X128" s="77"/>
      <c r="Y128" s="123" t="str">
        <f t="shared" si="22"/>
        <v/>
      </c>
      <c r="Z128" s="80"/>
      <c r="AA128" s="31"/>
    </row>
    <row r="129" spans="1:27" s="29" customFormat="1" ht="21" customHeight="1" x14ac:dyDescent="0.2">
      <c r="A129" s="30"/>
      <c r="B129" s="57" t="s">
        <v>73</v>
      </c>
      <c r="C129" s="40">
        <f>IF($J$1="January",R121,IF($J$1="February",R122,IF($J$1="March",R123,IF($J$1="April",R124,IF($J$1="May",R125,IF($J$1="June",R126,IF($J$1="July",R127,IF($J$1="August",R128,IF($J$1="August",R128,IF($J$1="September",R129,IF($J$1="October",R130,IF($J$1="November",R131,IF($J$1="December",R132)))))))))))))</f>
        <v>0</v>
      </c>
      <c r="D129" s="31"/>
      <c r="E129" s="31"/>
      <c r="F129" s="49" t="s">
        <v>72</v>
      </c>
      <c r="G129" s="44">
        <f>IF($J$1="January",Y121,IF($J$1="February",Y122,IF($J$1="March",Y123,IF($J$1="April",Y124,IF($J$1="May",Y125,IF($J$1="June",Y126,IF($J$1="July",Y127,IF($J$1="August",Y128,IF($J$1="August",Y128,IF($J$1="September",Y129,IF($J$1="October",Y130,IF($J$1="November",Y131,IF($J$1="December",Y132)))))))))))))</f>
        <v>9000</v>
      </c>
      <c r="H129" s="31"/>
      <c r="I129" s="463" t="s">
        <v>68</v>
      </c>
      <c r="J129" s="464"/>
      <c r="K129" s="58">
        <f>K127-K128</f>
        <v>10000.000000000002</v>
      </c>
      <c r="L129" s="59"/>
      <c r="M129" s="31"/>
      <c r="N129" s="74"/>
      <c r="O129" s="75" t="s">
        <v>61</v>
      </c>
      <c r="P129" s="75"/>
      <c r="Q129" s="75"/>
      <c r="R129" s="75" t="str">
        <f t="shared" si="21"/>
        <v/>
      </c>
      <c r="S129" s="79"/>
      <c r="T129" s="75" t="s">
        <v>61</v>
      </c>
      <c r="U129" s="123" t="str">
        <f t="shared" ref="U129" si="24">Y128</f>
        <v/>
      </c>
      <c r="V129" s="77"/>
      <c r="W129" s="123" t="str">
        <f t="shared" si="23"/>
        <v/>
      </c>
      <c r="X129" s="77"/>
      <c r="Y129" s="123" t="str">
        <f t="shared" si="22"/>
        <v/>
      </c>
      <c r="Z129" s="80"/>
      <c r="AA129" s="31"/>
    </row>
    <row r="130" spans="1:27" s="29" customFormat="1" ht="21" customHeight="1" x14ac:dyDescent="0.2">
      <c r="A130" s="30"/>
      <c r="B130" s="31"/>
      <c r="C130" s="31"/>
      <c r="D130" s="31"/>
      <c r="E130" s="31"/>
      <c r="F130" s="31"/>
      <c r="G130" s="31"/>
      <c r="H130" s="31"/>
      <c r="I130" s="31"/>
      <c r="J130" s="31"/>
      <c r="K130" s="128"/>
      <c r="L130" s="47"/>
      <c r="M130" s="31"/>
      <c r="N130" s="74"/>
      <c r="O130" s="75" t="s">
        <v>57</v>
      </c>
      <c r="P130" s="75"/>
      <c r="Q130" s="75"/>
      <c r="R130" s="75" t="str">
        <f t="shared" si="21"/>
        <v/>
      </c>
      <c r="S130" s="79"/>
      <c r="T130" s="75" t="s">
        <v>57</v>
      </c>
      <c r="U130" s="123" t="str">
        <f>Y129</f>
        <v/>
      </c>
      <c r="V130" s="77"/>
      <c r="W130" s="123" t="str">
        <f t="shared" si="23"/>
        <v/>
      </c>
      <c r="X130" s="77"/>
      <c r="Y130" s="123" t="str">
        <f t="shared" si="22"/>
        <v/>
      </c>
      <c r="Z130" s="80"/>
      <c r="AA130" s="31"/>
    </row>
    <row r="131" spans="1:27" s="29" customFormat="1" ht="21" customHeight="1" x14ac:dyDescent="0.2">
      <c r="A131" s="30"/>
      <c r="B131" s="471" t="s">
        <v>101</v>
      </c>
      <c r="C131" s="471"/>
      <c r="D131" s="471"/>
      <c r="E131" s="471"/>
      <c r="F131" s="471"/>
      <c r="G131" s="471"/>
      <c r="H131" s="471"/>
      <c r="I131" s="471"/>
      <c r="J131" s="471"/>
      <c r="K131" s="471"/>
      <c r="L131" s="47"/>
      <c r="M131" s="31"/>
      <c r="N131" s="74"/>
      <c r="O131" s="75" t="s">
        <v>62</v>
      </c>
      <c r="P131" s="75"/>
      <c r="Q131" s="75"/>
      <c r="R131" s="75" t="str">
        <f t="shared" si="21"/>
        <v/>
      </c>
      <c r="S131" s="79"/>
      <c r="T131" s="75" t="s">
        <v>62</v>
      </c>
      <c r="U131" s="123" t="str">
        <f>Y130</f>
        <v/>
      </c>
      <c r="V131" s="77"/>
      <c r="W131" s="123" t="str">
        <f t="shared" si="23"/>
        <v/>
      </c>
      <c r="X131" s="77"/>
      <c r="Y131" s="123" t="str">
        <f t="shared" si="22"/>
        <v/>
      </c>
      <c r="Z131" s="80"/>
      <c r="AA131" s="31"/>
    </row>
    <row r="132" spans="1:27" s="29" customFormat="1" ht="21" customHeight="1" x14ac:dyDescent="0.2">
      <c r="A132" s="30"/>
      <c r="B132" s="471"/>
      <c r="C132" s="471"/>
      <c r="D132" s="471"/>
      <c r="E132" s="471"/>
      <c r="F132" s="471"/>
      <c r="G132" s="471"/>
      <c r="H132" s="471"/>
      <c r="I132" s="471"/>
      <c r="J132" s="471"/>
      <c r="K132" s="471"/>
      <c r="L132" s="47"/>
      <c r="M132" s="31"/>
      <c r="N132" s="74"/>
      <c r="O132" s="75" t="s">
        <v>63</v>
      </c>
      <c r="P132" s="75"/>
      <c r="Q132" s="75"/>
      <c r="R132" s="75" t="str">
        <f t="shared" si="21"/>
        <v/>
      </c>
      <c r="S132" s="79"/>
      <c r="T132" s="75" t="s">
        <v>63</v>
      </c>
      <c r="U132" s="123" t="str">
        <f>Y131</f>
        <v/>
      </c>
      <c r="V132" s="77"/>
      <c r="W132" s="123" t="str">
        <f t="shared" si="23"/>
        <v/>
      </c>
      <c r="X132" s="77"/>
      <c r="Y132" s="123" t="str">
        <f t="shared" si="22"/>
        <v/>
      </c>
      <c r="Z132" s="80"/>
      <c r="AA132" s="31"/>
    </row>
    <row r="133" spans="1:27" s="29" customFormat="1" ht="21" customHeight="1" thickBot="1" x14ac:dyDescent="0.25">
      <c r="A133" s="60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2"/>
      <c r="N133" s="81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3"/>
    </row>
    <row r="134" spans="1:27" s="29" customFormat="1" ht="21" customHeight="1" x14ac:dyDescent="0.2">
      <c r="A134" s="465" t="s">
        <v>45</v>
      </c>
      <c r="B134" s="466"/>
      <c r="C134" s="466"/>
      <c r="D134" s="466"/>
      <c r="E134" s="466"/>
      <c r="F134" s="466"/>
      <c r="G134" s="466"/>
      <c r="H134" s="466"/>
      <c r="I134" s="466"/>
      <c r="J134" s="466"/>
      <c r="K134" s="466"/>
      <c r="L134" s="467"/>
      <c r="M134" s="28"/>
      <c r="N134" s="67"/>
      <c r="O134" s="450" t="s">
        <v>47</v>
      </c>
      <c r="P134" s="451"/>
      <c r="Q134" s="451"/>
      <c r="R134" s="452"/>
      <c r="S134" s="68"/>
      <c r="T134" s="450" t="s">
        <v>48</v>
      </c>
      <c r="U134" s="451"/>
      <c r="V134" s="451"/>
      <c r="W134" s="451"/>
      <c r="X134" s="451"/>
      <c r="Y134" s="452"/>
      <c r="Z134" s="69"/>
      <c r="AA134" s="28"/>
    </row>
    <row r="135" spans="1:27" s="29" customFormat="1" ht="21" customHeight="1" x14ac:dyDescent="0.2">
      <c r="A135" s="30"/>
      <c r="B135" s="31"/>
      <c r="C135" s="453" t="s">
        <v>99</v>
      </c>
      <c r="D135" s="453"/>
      <c r="E135" s="453"/>
      <c r="F135" s="453"/>
      <c r="G135" s="32" t="str">
        <f>$J$1</f>
        <v>June</v>
      </c>
      <c r="H135" s="454">
        <f>$K$1</f>
        <v>2021</v>
      </c>
      <c r="I135" s="454"/>
      <c r="J135" s="31"/>
      <c r="K135" s="33"/>
      <c r="L135" s="34"/>
      <c r="M135" s="33"/>
      <c r="N135" s="70"/>
      <c r="O135" s="71" t="s">
        <v>58</v>
      </c>
      <c r="P135" s="71" t="s">
        <v>7</v>
      </c>
      <c r="Q135" s="71" t="s">
        <v>6</v>
      </c>
      <c r="R135" s="71" t="s">
        <v>59</v>
      </c>
      <c r="S135" s="72"/>
      <c r="T135" s="71" t="s">
        <v>58</v>
      </c>
      <c r="U135" s="71" t="s">
        <v>60</v>
      </c>
      <c r="V135" s="71" t="s">
        <v>23</v>
      </c>
      <c r="W135" s="71" t="s">
        <v>22</v>
      </c>
      <c r="X135" s="71" t="s">
        <v>24</v>
      </c>
      <c r="Y135" s="71" t="s">
        <v>64</v>
      </c>
      <c r="Z135" s="73"/>
      <c r="AA135" s="33"/>
    </row>
    <row r="136" spans="1:27" s="29" customFormat="1" ht="21" customHeight="1" x14ac:dyDescent="0.2">
      <c r="A136" s="30"/>
      <c r="B136" s="31"/>
      <c r="C136" s="31"/>
      <c r="D136" s="36"/>
      <c r="E136" s="36"/>
      <c r="F136" s="36"/>
      <c r="G136" s="36"/>
      <c r="H136" s="36"/>
      <c r="I136" s="31"/>
      <c r="J136" s="37" t="s">
        <v>1</v>
      </c>
      <c r="K136" s="38">
        <v>20000</v>
      </c>
      <c r="L136" s="39"/>
      <c r="M136" s="31"/>
      <c r="N136" s="74"/>
      <c r="O136" s="75" t="s">
        <v>50</v>
      </c>
      <c r="P136" s="75"/>
      <c r="Q136" s="75"/>
      <c r="R136" s="75"/>
      <c r="S136" s="76"/>
      <c r="T136" s="75" t="s">
        <v>50</v>
      </c>
      <c r="U136" s="77"/>
      <c r="V136" s="77"/>
      <c r="W136" s="77">
        <f>V136+U136</f>
        <v>0</v>
      </c>
      <c r="X136" s="77"/>
      <c r="Y136" s="77">
        <f>W136-X136</f>
        <v>0</v>
      </c>
      <c r="Z136" s="73"/>
      <c r="AA136" s="31"/>
    </row>
    <row r="137" spans="1:27" s="29" customFormat="1" ht="21" customHeight="1" x14ac:dyDescent="0.2">
      <c r="A137" s="30"/>
      <c r="B137" s="31" t="s">
        <v>0</v>
      </c>
      <c r="C137" s="41" t="s">
        <v>226</v>
      </c>
      <c r="D137" s="31"/>
      <c r="E137" s="31"/>
      <c r="F137" s="31"/>
      <c r="G137" s="31"/>
      <c r="H137" s="42"/>
      <c r="I137" s="36"/>
      <c r="J137" s="31"/>
      <c r="K137" s="31"/>
      <c r="L137" s="43"/>
      <c r="M137" s="28"/>
      <c r="N137" s="78"/>
      <c r="O137" s="75" t="s">
        <v>76</v>
      </c>
      <c r="P137" s="75"/>
      <c r="Q137" s="75"/>
      <c r="R137" s="75"/>
      <c r="S137" s="79"/>
      <c r="T137" s="75" t="s">
        <v>76</v>
      </c>
      <c r="U137" s="123">
        <f t="shared" ref="U137:U144" si="25">Y136</f>
        <v>0</v>
      </c>
      <c r="V137" s="77"/>
      <c r="W137" s="123">
        <f>IF(U137="","",U137+V137)</f>
        <v>0</v>
      </c>
      <c r="X137" s="77"/>
      <c r="Y137" s="123">
        <f>IF(W137="","",W137-X137)</f>
        <v>0</v>
      </c>
      <c r="Z137" s="80"/>
      <c r="AA137" s="28"/>
    </row>
    <row r="138" spans="1:27" s="29" customFormat="1" ht="21" customHeight="1" x14ac:dyDescent="0.2">
      <c r="A138" s="30"/>
      <c r="B138" s="45" t="s">
        <v>46</v>
      </c>
      <c r="C138" s="46"/>
      <c r="D138" s="31"/>
      <c r="E138" s="31"/>
      <c r="F138" s="462" t="s">
        <v>48</v>
      </c>
      <c r="G138" s="462"/>
      <c r="H138" s="31"/>
      <c r="I138" s="462" t="s">
        <v>49</v>
      </c>
      <c r="J138" s="462"/>
      <c r="K138" s="462"/>
      <c r="L138" s="47"/>
      <c r="M138" s="31"/>
      <c r="N138" s="74"/>
      <c r="O138" s="75" t="s">
        <v>51</v>
      </c>
      <c r="P138" s="75"/>
      <c r="Q138" s="75"/>
      <c r="R138" s="75"/>
      <c r="S138" s="79"/>
      <c r="T138" s="75" t="s">
        <v>51</v>
      </c>
      <c r="U138" s="123">
        <f t="shared" si="25"/>
        <v>0</v>
      </c>
      <c r="V138" s="77"/>
      <c r="W138" s="123">
        <f t="shared" ref="W138:W147" si="26">IF(U138="","",U138+V138)</f>
        <v>0</v>
      </c>
      <c r="X138" s="77"/>
      <c r="Y138" s="123">
        <f t="shared" ref="Y138:Y147" si="27">IF(W138="","",W138-X138)</f>
        <v>0</v>
      </c>
      <c r="Z138" s="80"/>
      <c r="AA138" s="31"/>
    </row>
    <row r="139" spans="1:27" s="29" customFormat="1" ht="21" customHeight="1" x14ac:dyDescent="0.2">
      <c r="A139" s="30"/>
      <c r="B139" s="31"/>
      <c r="C139" s="31"/>
      <c r="D139" s="31"/>
      <c r="E139" s="31"/>
      <c r="F139" s="31"/>
      <c r="G139" s="31"/>
      <c r="H139" s="48"/>
      <c r="L139" s="35"/>
      <c r="M139" s="31"/>
      <c r="N139" s="74"/>
      <c r="O139" s="75" t="s">
        <v>52</v>
      </c>
      <c r="P139" s="75"/>
      <c r="Q139" s="75"/>
      <c r="R139" s="75"/>
      <c r="S139" s="79"/>
      <c r="T139" s="75" t="s">
        <v>52</v>
      </c>
      <c r="U139" s="123">
        <f t="shared" si="25"/>
        <v>0</v>
      </c>
      <c r="V139" s="77"/>
      <c r="W139" s="123">
        <f t="shared" si="26"/>
        <v>0</v>
      </c>
      <c r="X139" s="77"/>
      <c r="Y139" s="123">
        <f t="shared" si="27"/>
        <v>0</v>
      </c>
      <c r="Z139" s="80"/>
      <c r="AA139" s="31"/>
    </row>
    <row r="140" spans="1:27" s="29" customFormat="1" ht="21" customHeight="1" x14ac:dyDescent="0.2">
      <c r="A140" s="30"/>
      <c r="B140" s="457" t="s">
        <v>47</v>
      </c>
      <c r="C140" s="458"/>
      <c r="D140" s="31"/>
      <c r="E140" s="31"/>
      <c r="F140" s="49" t="s">
        <v>69</v>
      </c>
      <c r="G140" s="44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>0</v>
      </c>
      <c r="H140" s="48"/>
      <c r="I140" s="50">
        <f>K2</f>
        <v>30</v>
      </c>
      <c r="J140" s="51" t="s">
        <v>66</v>
      </c>
      <c r="K140" s="52">
        <f>K136/$K$2*I140</f>
        <v>20000</v>
      </c>
      <c r="L140" s="53"/>
      <c r="M140" s="31"/>
      <c r="N140" s="74"/>
      <c r="O140" s="75" t="s">
        <v>53</v>
      </c>
      <c r="P140" s="75"/>
      <c r="Q140" s="75"/>
      <c r="R140" s="75" t="str">
        <f>IF(Q140="","",R139-Q140)</f>
        <v/>
      </c>
      <c r="S140" s="79"/>
      <c r="T140" s="75" t="s">
        <v>53</v>
      </c>
      <c r="U140" s="123">
        <f t="shared" si="25"/>
        <v>0</v>
      </c>
      <c r="V140" s="77"/>
      <c r="W140" s="123">
        <f t="shared" si="26"/>
        <v>0</v>
      </c>
      <c r="X140" s="77"/>
      <c r="Y140" s="123">
        <f t="shared" si="27"/>
        <v>0</v>
      </c>
      <c r="Z140" s="80"/>
      <c r="AA140" s="31"/>
    </row>
    <row r="141" spans="1:27" s="29" customFormat="1" ht="21" customHeight="1" x14ac:dyDescent="0.2">
      <c r="A141" s="30"/>
      <c r="B141" s="40"/>
      <c r="C141" s="40"/>
      <c r="D141" s="31"/>
      <c r="E141" s="31"/>
      <c r="F141" s="49" t="s">
        <v>23</v>
      </c>
      <c r="G141" s="44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0</v>
      </c>
      <c r="H141" s="48"/>
      <c r="I141" s="50"/>
      <c r="J141" s="51" t="s">
        <v>67</v>
      </c>
      <c r="K141" s="54">
        <f>K136/$K$2/8*I141</f>
        <v>0</v>
      </c>
      <c r="L141" s="55"/>
      <c r="M141" s="31"/>
      <c r="N141" s="74"/>
      <c r="O141" s="75" t="s">
        <v>54</v>
      </c>
      <c r="P141" s="75"/>
      <c r="Q141" s="75"/>
      <c r="R141" s="75" t="str">
        <f>IF(Q141="","",R140-Q141)</f>
        <v/>
      </c>
      <c r="S141" s="79"/>
      <c r="T141" s="75" t="s">
        <v>54</v>
      </c>
      <c r="U141" s="123">
        <f t="shared" si="25"/>
        <v>0</v>
      </c>
      <c r="V141" s="77"/>
      <c r="W141" s="123">
        <f t="shared" si="26"/>
        <v>0</v>
      </c>
      <c r="X141" s="77"/>
      <c r="Y141" s="123">
        <f t="shared" si="27"/>
        <v>0</v>
      </c>
      <c r="Z141" s="80"/>
      <c r="AA141" s="31"/>
    </row>
    <row r="142" spans="1:27" s="29" customFormat="1" ht="21" customHeight="1" x14ac:dyDescent="0.2">
      <c r="A142" s="30"/>
      <c r="B142" s="49" t="s">
        <v>7</v>
      </c>
      <c r="C142" s="40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0</v>
      </c>
      <c r="D142" s="31"/>
      <c r="E142" s="31"/>
      <c r="F142" s="49" t="s">
        <v>70</v>
      </c>
      <c r="G142" s="44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>0</v>
      </c>
      <c r="H142" s="48"/>
      <c r="I142" s="455" t="s">
        <v>74</v>
      </c>
      <c r="J142" s="456"/>
      <c r="K142" s="54">
        <f>K140+K141</f>
        <v>20000</v>
      </c>
      <c r="L142" s="55"/>
      <c r="M142" s="31"/>
      <c r="N142" s="74"/>
      <c r="O142" s="75" t="s">
        <v>55</v>
      </c>
      <c r="P142" s="75"/>
      <c r="Q142" s="75"/>
      <c r="R142" s="75" t="str">
        <f>IF(Q142="","",R141-Q142)</f>
        <v/>
      </c>
      <c r="S142" s="79"/>
      <c r="T142" s="75" t="s">
        <v>55</v>
      </c>
      <c r="U142" s="123">
        <f t="shared" si="25"/>
        <v>0</v>
      </c>
      <c r="V142" s="77"/>
      <c r="W142" s="123">
        <f t="shared" si="26"/>
        <v>0</v>
      </c>
      <c r="X142" s="77"/>
      <c r="Y142" s="123">
        <f t="shared" si="27"/>
        <v>0</v>
      </c>
      <c r="Z142" s="80"/>
      <c r="AA142" s="31"/>
    </row>
    <row r="143" spans="1:27" s="29" customFormat="1" ht="21" customHeight="1" x14ac:dyDescent="0.2">
      <c r="A143" s="30"/>
      <c r="B143" s="49" t="s">
        <v>6</v>
      </c>
      <c r="C143" s="40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0</v>
      </c>
      <c r="D143" s="31"/>
      <c r="E143" s="31"/>
      <c r="F143" s="49" t="s">
        <v>24</v>
      </c>
      <c r="G143" s="44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0</v>
      </c>
      <c r="H143" s="48"/>
      <c r="I143" s="455" t="s">
        <v>75</v>
      </c>
      <c r="J143" s="456"/>
      <c r="K143" s="44">
        <f>G143</f>
        <v>0</v>
      </c>
      <c r="L143" s="56"/>
      <c r="M143" s="31"/>
      <c r="N143" s="74"/>
      <c r="O143" s="75" t="s">
        <v>56</v>
      </c>
      <c r="P143" s="75"/>
      <c r="Q143" s="75"/>
      <c r="R143" s="75" t="str">
        <f>IF(Q143="","",R142-Q143)</f>
        <v/>
      </c>
      <c r="S143" s="79"/>
      <c r="T143" s="75" t="s">
        <v>56</v>
      </c>
      <c r="U143" s="123">
        <f t="shared" si="25"/>
        <v>0</v>
      </c>
      <c r="V143" s="77"/>
      <c r="W143" s="123">
        <f>V143+U143</f>
        <v>0</v>
      </c>
      <c r="X143" s="77"/>
      <c r="Y143" s="123">
        <f t="shared" si="27"/>
        <v>0</v>
      </c>
      <c r="Z143" s="80"/>
      <c r="AA143" s="31"/>
    </row>
    <row r="144" spans="1:27" s="29" customFormat="1" ht="21" customHeight="1" x14ac:dyDescent="0.2">
      <c r="A144" s="30"/>
      <c r="B144" s="57" t="s">
        <v>73</v>
      </c>
      <c r="C144" s="40" t="str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/>
      </c>
      <c r="D144" s="31"/>
      <c r="E144" s="31"/>
      <c r="F144" s="49" t="s">
        <v>72</v>
      </c>
      <c r="G144" s="44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>0</v>
      </c>
      <c r="H144" s="31"/>
      <c r="I144" s="463" t="s">
        <v>68</v>
      </c>
      <c r="J144" s="464"/>
      <c r="K144" s="58"/>
      <c r="L144" s="59"/>
      <c r="M144" s="31"/>
      <c r="N144" s="74"/>
      <c r="O144" s="75" t="s">
        <v>61</v>
      </c>
      <c r="P144" s="75"/>
      <c r="Q144" s="75"/>
      <c r="R144" s="75"/>
      <c r="S144" s="79"/>
      <c r="T144" s="75" t="s">
        <v>61</v>
      </c>
      <c r="U144" s="123">
        <f t="shared" si="25"/>
        <v>0</v>
      </c>
      <c r="V144" s="77"/>
      <c r="W144" s="123">
        <f t="shared" si="26"/>
        <v>0</v>
      </c>
      <c r="X144" s="77"/>
      <c r="Y144" s="123">
        <f t="shared" si="27"/>
        <v>0</v>
      </c>
      <c r="Z144" s="80"/>
      <c r="AA144" s="31"/>
    </row>
    <row r="145" spans="1:27" s="29" customFormat="1" ht="21" customHeight="1" x14ac:dyDescent="0.2">
      <c r="A145" s="30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47"/>
      <c r="M145" s="31"/>
      <c r="N145" s="74"/>
      <c r="O145" s="75" t="s">
        <v>57</v>
      </c>
      <c r="P145" s="75"/>
      <c r="Q145" s="75"/>
      <c r="R145" s="75"/>
      <c r="S145" s="79"/>
      <c r="T145" s="75" t="s">
        <v>57</v>
      </c>
      <c r="U145" s="123" t="str">
        <f>IF($J$1="October",Y144,"")</f>
        <v/>
      </c>
      <c r="V145" s="77"/>
      <c r="W145" s="123" t="str">
        <f t="shared" si="26"/>
        <v/>
      </c>
      <c r="X145" s="77"/>
      <c r="Y145" s="123" t="str">
        <f t="shared" si="27"/>
        <v/>
      </c>
      <c r="Z145" s="80"/>
      <c r="AA145" s="31"/>
    </row>
    <row r="146" spans="1:27" s="29" customFormat="1" ht="21" customHeight="1" x14ac:dyDescent="0.2">
      <c r="A146" s="30"/>
      <c r="B146" s="471" t="s">
        <v>101</v>
      </c>
      <c r="C146" s="471"/>
      <c r="D146" s="471"/>
      <c r="E146" s="471"/>
      <c r="F146" s="471"/>
      <c r="G146" s="471"/>
      <c r="H146" s="471"/>
      <c r="I146" s="471"/>
      <c r="J146" s="471"/>
      <c r="K146" s="471"/>
      <c r="L146" s="47"/>
      <c r="M146" s="31"/>
      <c r="N146" s="74"/>
      <c r="O146" s="75" t="s">
        <v>62</v>
      </c>
      <c r="P146" s="75"/>
      <c r="Q146" s="75"/>
      <c r="R146" s="75"/>
      <c r="S146" s="79"/>
      <c r="T146" s="75" t="s">
        <v>62</v>
      </c>
      <c r="U146" s="123" t="str">
        <f>IF($J$1="November",Y145,"")</f>
        <v/>
      </c>
      <c r="V146" s="77"/>
      <c r="W146" s="123" t="str">
        <f t="shared" si="26"/>
        <v/>
      </c>
      <c r="X146" s="77"/>
      <c r="Y146" s="123" t="str">
        <f t="shared" si="27"/>
        <v/>
      </c>
      <c r="Z146" s="80"/>
      <c r="AA146" s="31"/>
    </row>
    <row r="147" spans="1:27" s="29" customFormat="1" ht="21" customHeight="1" x14ac:dyDescent="0.2">
      <c r="A147" s="30"/>
      <c r="B147" s="471"/>
      <c r="C147" s="471"/>
      <c r="D147" s="471"/>
      <c r="E147" s="471"/>
      <c r="F147" s="471"/>
      <c r="G147" s="471"/>
      <c r="H147" s="471"/>
      <c r="I147" s="471"/>
      <c r="J147" s="471"/>
      <c r="K147" s="471"/>
      <c r="L147" s="47"/>
      <c r="M147" s="31"/>
      <c r="N147" s="74"/>
      <c r="O147" s="75" t="s">
        <v>63</v>
      </c>
      <c r="P147" s="75"/>
      <c r="Q147" s="75"/>
      <c r="R147" s="75"/>
      <c r="S147" s="79"/>
      <c r="T147" s="75" t="s">
        <v>63</v>
      </c>
      <c r="U147" s="123" t="str">
        <f>IF($J$1="December",Y146,"")</f>
        <v/>
      </c>
      <c r="V147" s="77"/>
      <c r="W147" s="123" t="str">
        <f t="shared" si="26"/>
        <v/>
      </c>
      <c r="X147" s="77"/>
      <c r="Y147" s="123" t="str">
        <f t="shared" si="27"/>
        <v/>
      </c>
      <c r="Z147" s="80"/>
      <c r="AA147" s="31"/>
    </row>
    <row r="148" spans="1:27" s="29" customFormat="1" ht="21" customHeight="1" thickBot="1" x14ac:dyDescent="0.25">
      <c r="A148" s="30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47"/>
      <c r="N148" s="81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3"/>
    </row>
    <row r="149" spans="1:27" s="29" customFormat="1" ht="21" customHeight="1" x14ac:dyDescent="0.2">
      <c r="A149" s="114"/>
      <c r="B149" s="114"/>
      <c r="C149" s="114"/>
      <c r="D149" s="114"/>
      <c r="E149" s="114"/>
      <c r="F149" s="114"/>
      <c r="G149" s="114"/>
      <c r="H149" s="114"/>
      <c r="I149" s="114"/>
      <c r="J149" s="114"/>
      <c r="K149" s="114"/>
      <c r="L149" s="114"/>
      <c r="N149" s="74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94"/>
    </row>
    <row r="150" spans="1:27" s="29" customFormat="1" ht="21" customHeight="1" thickBot="1" x14ac:dyDescent="0.25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N150" s="74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94"/>
    </row>
    <row r="151" spans="1:27" s="29" customFormat="1" ht="21" customHeight="1" x14ac:dyDescent="0.2">
      <c r="A151" s="515" t="s">
        <v>45</v>
      </c>
      <c r="B151" s="516"/>
      <c r="C151" s="516"/>
      <c r="D151" s="516"/>
      <c r="E151" s="516"/>
      <c r="F151" s="516"/>
      <c r="G151" s="516"/>
      <c r="H151" s="516"/>
      <c r="I151" s="516"/>
      <c r="J151" s="516"/>
      <c r="K151" s="516"/>
      <c r="L151" s="517"/>
      <c r="M151" s="28"/>
      <c r="N151" s="67"/>
      <c r="O151" s="450" t="s">
        <v>47</v>
      </c>
      <c r="P151" s="451"/>
      <c r="Q151" s="451"/>
      <c r="R151" s="452"/>
      <c r="S151" s="68"/>
      <c r="T151" s="450" t="s">
        <v>48</v>
      </c>
      <c r="U151" s="451"/>
      <c r="V151" s="451"/>
      <c r="W151" s="451"/>
      <c r="X151" s="451"/>
      <c r="Y151" s="452"/>
      <c r="Z151" s="69"/>
      <c r="AA151" s="28"/>
    </row>
    <row r="152" spans="1:27" s="29" customFormat="1" ht="21" customHeight="1" x14ac:dyDescent="0.2">
      <c r="A152" s="30"/>
      <c r="B152" s="31"/>
      <c r="C152" s="453" t="s">
        <v>99</v>
      </c>
      <c r="D152" s="453"/>
      <c r="E152" s="453"/>
      <c r="F152" s="453"/>
      <c r="G152" s="32" t="str">
        <f>$J$1</f>
        <v>June</v>
      </c>
      <c r="H152" s="454">
        <f>$K$1</f>
        <v>2021</v>
      </c>
      <c r="I152" s="454"/>
      <c r="J152" s="31"/>
      <c r="K152" s="33"/>
      <c r="L152" s="34"/>
      <c r="M152" s="33"/>
      <c r="N152" s="70"/>
      <c r="O152" s="71" t="s">
        <v>58</v>
      </c>
      <c r="P152" s="71" t="s">
        <v>7</v>
      </c>
      <c r="Q152" s="71" t="s">
        <v>6</v>
      </c>
      <c r="R152" s="71" t="s">
        <v>59</v>
      </c>
      <c r="S152" s="72"/>
      <c r="T152" s="71" t="s">
        <v>58</v>
      </c>
      <c r="U152" s="71" t="s">
        <v>60</v>
      </c>
      <c r="V152" s="71" t="s">
        <v>23</v>
      </c>
      <c r="W152" s="71" t="s">
        <v>22</v>
      </c>
      <c r="X152" s="71" t="s">
        <v>24</v>
      </c>
      <c r="Y152" s="71" t="s">
        <v>64</v>
      </c>
      <c r="Z152" s="73"/>
      <c r="AA152" s="33"/>
    </row>
    <row r="153" spans="1:27" s="29" customFormat="1" ht="21" customHeight="1" x14ac:dyDescent="0.2">
      <c r="A153" s="30"/>
      <c r="B153" s="31"/>
      <c r="C153" s="31"/>
      <c r="D153" s="36"/>
      <c r="E153" s="36"/>
      <c r="F153" s="36"/>
      <c r="G153" s="36"/>
      <c r="H153" s="36"/>
      <c r="I153" s="31"/>
      <c r="J153" s="37" t="s">
        <v>1</v>
      </c>
      <c r="K153" s="38">
        <v>35000</v>
      </c>
      <c r="L153" s="39"/>
      <c r="M153" s="31"/>
      <c r="N153" s="74"/>
      <c r="O153" s="75" t="s">
        <v>50</v>
      </c>
      <c r="P153" s="75">
        <v>18</v>
      </c>
      <c r="Q153" s="75">
        <v>13</v>
      </c>
      <c r="R153" s="75">
        <f>15-Q153+11</f>
        <v>13</v>
      </c>
      <c r="S153" s="76"/>
      <c r="T153" s="75" t="s">
        <v>50</v>
      </c>
      <c r="U153" s="77">
        <v>1000</v>
      </c>
      <c r="V153" s="77"/>
      <c r="W153" s="77">
        <f>V153+U153</f>
        <v>1000</v>
      </c>
      <c r="X153" s="77">
        <v>1000</v>
      </c>
      <c r="Y153" s="77">
        <f>W153-X153</f>
        <v>0</v>
      </c>
      <c r="Z153" s="73"/>
      <c r="AA153" s="31"/>
    </row>
    <row r="154" spans="1:27" s="29" customFormat="1" ht="21" customHeight="1" x14ac:dyDescent="0.2">
      <c r="A154" s="30"/>
      <c r="B154" s="31" t="s">
        <v>0</v>
      </c>
      <c r="C154" s="41" t="s">
        <v>94</v>
      </c>
      <c r="D154" s="31"/>
      <c r="E154" s="31"/>
      <c r="F154" s="31"/>
      <c r="G154" s="31"/>
      <c r="H154" s="42"/>
      <c r="I154" s="36"/>
      <c r="J154" s="31"/>
      <c r="K154" s="31"/>
      <c r="L154" s="43"/>
      <c r="M154" s="28"/>
      <c r="N154" s="78"/>
      <c r="O154" s="75" t="s">
        <v>76</v>
      </c>
      <c r="P154" s="75">
        <v>28</v>
      </c>
      <c r="Q154" s="75">
        <v>0</v>
      </c>
      <c r="R154" s="75">
        <f t="shared" ref="R154:R161" si="28">IF(Q154="","",R153-Q154)</f>
        <v>13</v>
      </c>
      <c r="S154" s="79"/>
      <c r="T154" s="75" t="s">
        <v>76</v>
      </c>
      <c r="U154" s="123">
        <f>Y153</f>
        <v>0</v>
      </c>
      <c r="V154" s="77">
        <v>1000</v>
      </c>
      <c r="W154" s="123">
        <f>IF(U154="","",U154+V154)</f>
        <v>1000</v>
      </c>
      <c r="X154" s="77">
        <v>1000</v>
      </c>
      <c r="Y154" s="123">
        <f>IF(W154="","",W154-X154)</f>
        <v>0</v>
      </c>
      <c r="Z154" s="80"/>
      <c r="AA154" s="28"/>
    </row>
    <row r="155" spans="1:27" s="29" customFormat="1" ht="21" customHeight="1" x14ac:dyDescent="0.2">
      <c r="A155" s="30"/>
      <c r="B155" s="45" t="s">
        <v>46</v>
      </c>
      <c r="C155" s="46"/>
      <c r="D155" s="31"/>
      <c r="E155" s="31"/>
      <c r="F155" s="462" t="s">
        <v>48</v>
      </c>
      <c r="G155" s="462"/>
      <c r="H155" s="31"/>
      <c r="I155" s="462" t="s">
        <v>49</v>
      </c>
      <c r="J155" s="462"/>
      <c r="K155" s="462"/>
      <c r="L155" s="47"/>
      <c r="M155" s="31"/>
      <c r="N155" s="74"/>
      <c r="O155" s="75" t="s">
        <v>51</v>
      </c>
      <c r="P155" s="75">
        <v>31</v>
      </c>
      <c r="Q155" s="75">
        <v>0</v>
      </c>
      <c r="R155" s="75">
        <f t="shared" si="28"/>
        <v>13</v>
      </c>
      <c r="S155" s="79"/>
      <c r="T155" s="75" t="s">
        <v>51</v>
      </c>
      <c r="U155" s="123">
        <f t="shared" ref="U155:U161" si="29">Y154</f>
        <v>0</v>
      </c>
      <c r="V155" s="77"/>
      <c r="W155" s="123">
        <f t="shared" ref="W155:W164" si="30">IF(U155="","",U155+V155)</f>
        <v>0</v>
      </c>
      <c r="X155" s="77"/>
      <c r="Y155" s="123">
        <f t="shared" ref="Y155:Y164" si="31">IF(W155="","",W155-X155)</f>
        <v>0</v>
      </c>
      <c r="Z155" s="80"/>
      <c r="AA155" s="31"/>
    </row>
    <row r="156" spans="1:27" s="29" customFormat="1" ht="21" customHeight="1" x14ac:dyDescent="0.2">
      <c r="A156" s="30"/>
      <c r="B156" s="31"/>
      <c r="C156" s="31"/>
      <c r="D156" s="31"/>
      <c r="E156" s="31"/>
      <c r="F156" s="31"/>
      <c r="G156" s="31"/>
      <c r="H156" s="48"/>
      <c r="L156" s="35"/>
      <c r="M156" s="31"/>
      <c r="N156" s="74"/>
      <c r="O156" s="75" t="s">
        <v>52</v>
      </c>
      <c r="P156" s="75">
        <v>30</v>
      </c>
      <c r="Q156" s="75">
        <v>0</v>
      </c>
      <c r="R156" s="75">
        <f t="shared" si="28"/>
        <v>13</v>
      </c>
      <c r="S156" s="79"/>
      <c r="T156" s="75" t="s">
        <v>52</v>
      </c>
      <c r="U156" s="123">
        <f t="shared" si="29"/>
        <v>0</v>
      </c>
      <c r="V156" s="77"/>
      <c r="W156" s="123">
        <f t="shared" si="30"/>
        <v>0</v>
      </c>
      <c r="X156" s="77"/>
      <c r="Y156" s="123">
        <f t="shared" si="31"/>
        <v>0</v>
      </c>
      <c r="Z156" s="80"/>
      <c r="AA156" s="31"/>
    </row>
    <row r="157" spans="1:27" s="29" customFormat="1" ht="21" customHeight="1" x14ac:dyDescent="0.2">
      <c r="A157" s="30"/>
      <c r="B157" s="457" t="s">
        <v>47</v>
      </c>
      <c r="C157" s="458"/>
      <c r="D157" s="31"/>
      <c r="E157" s="31"/>
      <c r="F157" s="49" t="s">
        <v>69</v>
      </c>
      <c r="G157" s="44">
        <f>IF($J$1="January",U153,IF($J$1="February",U154,IF($J$1="March",U155,IF($J$1="April",U156,IF($J$1="May",U157,IF($J$1="June",U158,IF($J$1="July",U159,IF($J$1="August",U160,IF($J$1="August",U160,IF($J$1="September",U161,IF($J$1="October",U162,IF($J$1="November",U163,IF($J$1="December",U164)))))))))))))</f>
        <v>0</v>
      </c>
      <c r="H157" s="48"/>
      <c r="I157" s="50">
        <f>IF(C161&gt;0,$K$2,C159)</f>
        <v>30</v>
      </c>
      <c r="J157" s="51" t="s">
        <v>66</v>
      </c>
      <c r="K157" s="52">
        <f>K153/$K$2*I157</f>
        <v>35000</v>
      </c>
      <c r="L157" s="53"/>
      <c r="M157" s="31"/>
      <c r="N157" s="74"/>
      <c r="O157" s="75" t="s">
        <v>53</v>
      </c>
      <c r="P157" s="75">
        <v>31</v>
      </c>
      <c r="Q157" s="75">
        <v>0</v>
      </c>
      <c r="R157" s="75">
        <f t="shared" si="28"/>
        <v>13</v>
      </c>
      <c r="S157" s="79"/>
      <c r="T157" s="75" t="s">
        <v>53</v>
      </c>
      <c r="U157" s="123">
        <f t="shared" si="29"/>
        <v>0</v>
      </c>
      <c r="V157" s="77"/>
      <c r="W157" s="123">
        <f t="shared" si="30"/>
        <v>0</v>
      </c>
      <c r="X157" s="77"/>
      <c r="Y157" s="123">
        <f t="shared" si="31"/>
        <v>0</v>
      </c>
      <c r="Z157" s="80"/>
      <c r="AA157" s="31"/>
    </row>
    <row r="158" spans="1:27" s="29" customFormat="1" ht="21" customHeight="1" x14ac:dyDescent="0.2">
      <c r="A158" s="30"/>
      <c r="B158" s="40"/>
      <c r="C158" s="40"/>
      <c r="D158" s="31"/>
      <c r="E158" s="31"/>
      <c r="F158" s="49" t="s">
        <v>23</v>
      </c>
      <c r="G158" s="44">
        <f>IF($J$1="January",V153,IF($J$1="February",V154,IF($J$1="March",V155,IF($J$1="April",V156,IF($J$1="May",V157,IF($J$1="June",V158,IF($J$1="July",V159,IF($J$1="August",V160,IF($J$1="August",V160,IF($J$1="September",V161,IF($J$1="October",V162,IF($J$1="November",V163,IF($J$1="December",V164)))))))))))))</f>
        <v>2000</v>
      </c>
      <c r="H158" s="48"/>
      <c r="I158" s="141"/>
      <c r="J158" s="51" t="s">
        <v>67</v>
      </c>
      <c r="K158" s="54">
        <f>K153/$K$2/8*I158</f>
        <v>0</v>
      </c>
      <c r="L158" s="55"/>
      <c r="M158" s="31"/>
      <c r="N158" s="74"/>
      <c r="O158" s="75" t="s">
        <v>54</v>
      </c>
      <c r="P158" s="75"/>
      <c r="Q158" s="75"/>
      <c r="R158" s="75" t="str">
        <f t="shared" si="28"/>
        <v/>
      </c>
      <c r="S158" s="79"/>
      <c r="T158" s="75" t="s">
        <v>54</v>
      </c>
      <c r="U158" s="123">
        <f t="shared" si="29"/>
        <v>0</v>
      </c>
      <c r="V158" s="77">
        <v>2000</v>
      </c>
      <c r="W158" s="123">
        <f t="shared" si="30"/>
        <v>2000</v>
      </c>
      <c r="X158" s="77">
        <v>2000</v>
      </c>
      <c r="Y158" s="123">
        <f t="shared" si="31"/>
        <v>0</v>
      </c>
      <c r="Z158" s="80"/>
      <c r="AA158" s="31"/>
    </row>
    <row r="159" spans="1:27" s="29" customFormat="1" ht="21" customHeight="1" x14ac:dyDescent="0.2">
      <c r="A159" s="30"/>
      <c r="B159" s="49" t="s">
        <v>7</v>
      </c>
      <c r="C159" s="40">
        <f>IF($J$1="January",P153,IF($J$1="February",P154,IF($J$1="March",P155,IF($J$1="April",P156,IF($J$1="May",P157,IF($J$1="June",P158,IF($J$1="July",P159,IF($J$1="August",P160,IF($J$1="August",P160,IF($J$1="September",P161,IF($J$1="October",P162,IF($J$1="November",P163,IF($J$1="December",P164)))))))))))))</f>
        <v>0</v>
      </c>
      <c r="D159" s="31"/>
      <c r="E159" s="31"/>
      <c r="F159" s="49" t="s">
        <v>70</v>
      </c>
      <c r="G159" s="44">
        <f>IF($J$1="January",W153,IF($J$1="February",W154,IF($J$1="March",W155,IF($J$1="April",W156,IF($J$1="May",W157,IF($J$1="June",W158,IF($J$1="July",W159,IF($J$1="August",W160,IF($J$1="August",W160,IF($J$1="September",W161,IF($J$1="October",W162,IF($J$1="November",W163,IF($J$1="December",W164)))))))))))))</f>
        <v>2000</v>
      </c>
      <c r="H159" s="48"/>
      <c r="I159" s="455" t="s">
        <v>74</v>
      </c>
      <c r="J159" s="456"/>
      <c r="K159" s="54">
        <f>K157+K158</f>
        <v>35000</v>
      </c>
      <c r="L159" s="55"/>
      <c r="M159" s="31"/>
      <c r="N159" s="74"/>
      <c r="O159" s="75" t="s">
        <v>55</v>
      </c>
      <c r="P159" s="75"/>
      <c r="Q159" s="75"/>
      <c r="R159" s="75" t="str">
        <f t="shared" si="28"/>
        <v/>
      </c>
      <c r="S159" s="79"/>
      <c r="T159" s="75" t="s">
        <v>55</v>
      </c>
      <c r="U159" s="123">
        <f t="shared" si="29"/>
        <v>0</v>
      </c>
      <c r="V159" s="77"/>
      <c r="W159" s="123">
        <f t="shared" si="30"/>
        <v>0</v>
      </c>
      <c r="X159" s="77"/>
      <c r="Y159" s="123">
        <f t="shared" si="31"/>
        <v>0</v>
      </c>
      <c r="Z159" s="80"/>
      <c r="AA159" s="31"/>
    </row>
    <row r="160" spans="1:27" s="29" customFormat="1" ht="21" customHeight="1" x14ac:dyDescent="0.2">
      <c r="A160" s="30"/>
      <c r="B160" s="49" t="s">
        <v>6</v>
      </c>
      <c r="C160" s="40">
        <f>IF($J$1="January",Q153,IF($J$1="February",Q154,IF($J$1="March",Q155,IF($J$1="April",Q156,IF($J$1="May",Q157,IF($J$1="June",Q158,IF($J$1="July",Q159,IF($J$1="August",Q160,IF($J$1="August",Q160,IF($J$1="September",Q161,IF($J$1="October",Q162,IF($J$1="November",Q163,IF($J$1="December",Q164)))))))))))))</f>
        <v>0</v>
      </c>
      <c r="D160" s="31"/>
      <c r="E160" s="31"/>
      <c r="F160" s="49" t="s">
        <v>24</v>
      </c>
      <c r="G160" s="44">
        <f>IF($J$1="January",X153,IF($J$1="February",X154,IF($J$1="March",X155,IF($J$1="April",X156,IF($J$1="May",X157,IF($J$1="June",X158,IF($J$1="July",X159,IF($J$1="August",X160,IF($J$1="August",X160,IF($J$1="September",X161,IF($J$1="October",X162,IF($J$1="November",X163,IF($J$1="December",X164)))))))))))))</f>
        <v>2000</v>
      </c>
      <c r="H160" s="48"/>
      <c r="I160" s="455" t="s">
        <v>75</v>
      </c>
      <c r="J160" s="456"/>
      <c r="K160" s="44">
        <f>G160</f>
        <v>2000</v>
      </c>
      <c r="L160" s="56"/>
      <c r="M160" s="31"/>
      <c r="N160" s="74"/>
      <c r="O160" s="75" t="s">
        <v>56</v>
      </c>
      <c r="P160" s="75"/>
      <c r="Q160" s="75"/>
      <c r="R160" s="75" t="str">
        <f t="shared" si="28"/>
        <v/>
      </c>
      <c r="S160" s="79"/>
      <c r="T160" s="75" t="s">
        <v>56</v>
      </c>
      <c r="U160" s="123">
        <f t="shared" si="29"/>
        <v>0</v>
      </c>
      <c r="V160" s="77"/>
      <c r="W160" s="123">
        <f t="shared" si="30"/>
        <v>0</v>
      </c>
      <c r="X160" s="77"/>
      <c r="Y160" s="123">
        <f t="shared" si="31"/>
        <v>0</v>
      </c>
      <c r="Z160" s="80"/>
      <c r="AA160" s="31"/>
    </row>
    <row r="161" spans="1:27" s="29" customFormat="1" ht="21" customHeight="1" x14ac:dyDescent="0.2">
      <c r="A161" s="30"/>
      <c r="B161" s="57" t="s">
        <v>73</v>
      </c>
      <c r="C161" s="40" t="str">
        <f>IF($J$1="January",R153,IF($J$1="February",R154,IF($J$1="March",R155,IF($J$1="April",R156,IF($J$1="May",R157,IF($J$1="June",R158,IF($J$1="July",R159,IF($J$1="August",R160,IF($J$1="August",R160,IF($J$1="September",R161,IF($J$1="October",R162,IF($J$1="November",R163,IF($J$1="December",R164)))))))))))))</f>
        <v/>
      </c>
      <c r="D161" s="31"/>
      <c r="E161" s="31"/>
      <c r="F161" s="49" t="s">
        <v>72</v>
      </c>
      <c r="G161" s="44">
        <f>IF($J$1="January",Y153,IF($J$1="February",Y154,IF($J$1="March",Y155,IF($J$1="April",Y156,IF($J$1="May",Y157,IF($J$1="June",Y158,IF($J$1="July",Y159,IF($J$1="August",Y160,IF($J$1="August",Y160,IF($J$1="September",Y161,IF($J$1="October",Y162,IF($J$1="November",Y163,IF($J$1="December",Y164)))))))))))))</f>
        <v>0</v>
      </c>
      <c r="H161" s="31"/>
      <c r="I161" s="463" t="s">
        <v>68</v>
      </c>
      <c r="J161" s="464"/>
      <c r="K161" s="58">
        <f>K159-K160</f>
        <v>33000</v>
      </c>
      <c r="L161" s="59"/>
      <c r="M161" s="31"/>
      <c r="N161" s="74"/>
      <c r="O161" s="75" t="s">
        <v>61</v>
      </c>
      <c r="P161" s="75"/>
      <c r="Q161" s="75"/>
      <c r="R161" s="75" t="str">
        <f t="shared" si="28"/>
        <v/>
      </c>
      <c r="S161" s="79"/>
      <c r="T161" s="75" t="s">
        <v>61</v>
      </c>
      <c r="U161" s="123">
        <f t="shared" si="29"/>
        <v>0</v>
      </c>
      <c r="V161" s="77"/>
      <c r="W161" s="123">
        <f t="shared" si="30"/>
        <v>0</v>
      </c>
      <c r="X161" s="77"/>
      <c r="Y161" s="123">
        <f t="shared" si="31"/>
        <v>0</v>
      </c>
      <c r="Z161" s="80"/>
      <c r="AA161" s="31"/>
    </row>
    <row r="162" spans="1:27" s="29" customFormat="1" ht="21" customHeight="1" x14ac:dyDescent="0.2">
      <c r="A162" s="30"/>
      <c r="B162" s="31"/>
      <c r="C162" s="31"/>
      <c r="D162" s="31"/>
      <c r="E162" s="31"/>
      <c r="F162" s="31"/>
      <c r="G162" s="31"/>
      <c r="H162" s="31"/>
      <c r="I162" s="31"/>
      <c r="J162" s="31"/>
      <c r="K162" s="128"/>
      <c r="L162" s="47"/>
      <c r="M162" s="31"/>
      <c r="N162" s="74"/>
      <c r="O162" s="75" t="s">
        <v>57</v>
      </c>
      <c r="P162" s="75"/>
      <c r="Q162" s="75"/>
      <c r="R162" s="75"/>
      <c r="S162" s="79"/>
      <c r="T162" s="75" t="s">
        <v>57</v>
      </c>
      <c r="U162" s="123">
        <f>Y161</f>
        <v>0</v>
      </c>
      <c r="V162" s="77"/>
      <c r="W162" s="123">
        <f t="shared" si="30"/>
        <v>0</v>
      </c>
      <c r="X162" s="77"/>
      <c r="Y162" s="123">
        <f t="shared" si="31"/>
        <v>0</v>
      </c>
      <c r="Z162" s="80"/>
      <c r="AA162" s="31"/>
    </row>
    <row r="163" spans="1:27" s="29" customFormat="1" ht="21" customHeight="1" x14ac:dyDescent="0.2">
      <c r="A163" s="30"/>
      <c r="B163" s="471" t="s">
        <v>101</v>
      </c>
      <c r="C163" s="471"/>
      <c r="D163" s="471"/>
      <c r="E163" s="471"/>
      <c r="F163" s="471"/>
      <c r="G163" s="471"/>
      <c r="H163" s="471"/>
      <c r="I163" s="471"/>
      <c r="J163" s="471"/>
      <c r="K163" s="471"/>
      <c r="L163" s="47"/>
      <c r="M163" s="31"/>
      <c r="N163" s="74"/>
      <c r="O163" s="75" t="s">
        <v>62</v>
      </c>
      <c r="P163" s="75"/>
      <c r="Q163" s="75"/>
      <c r="R163" s="75"/>
      <c r="S163" s="79"/>
      <c r="T163" s="75" t="s">
        <v>62</v>
      </c>
      <c r="U163" s="123">
        <f>Y162</f>
        <v>0</v>
      </c>
      <c r="V163" s="77"/>
      <c r="W163" s="123">
        <f t="shared" si="30"/>
        <v>0</v>
      </c>
      <c r="X163" s="77"/>
      <c r="Y163" s="123">
        <f t="shared" si="31"/>
        <v>0</v>
      </c>
      <c r="Z163" s="80"/>
      <c r="AA163" s="31"/>
    </row>
    <row r="164" spans="1:27" s="29" customFormat="1" ht="21" customHeight="1" x14ac:dyDescent="0.2">
      <c r="A164" s="30"/>
      <c r="B164" s="471"/>
      <c r="C164" s="471"/>
      <c r="D164" s="471"/>
      <c r="E164" s="471"/>
      <c r="F164" s="471"/>
      <c r="G164" s="471"/>
      <c r="H164" s="471"/>
      <c r="I164" s="471"/>
      <c r="J164" s="471"/>
      <c r="K164" s="471"/>
      <c r="L164" s="47"/>
      <c r="M164" s="31"/>
      <c r="N164" s="74"/>
      <c r="O164" s="75" t="s">
        <v>63</v>
      </c>
      <c r="P164" s="75"/>
      <c r="Q164" s="75"/>
      <c r="R164" s="75" t="str">
        <f t="shared" ref="R164" si="32">IF(Q164="","",R163-Q164)</f>
        <v/>
      </c>
      <c r="S164" s="79"/>
      <c r="T164" s="75" t="s">
        <v>63</v>
      </c>
      <c r="U164" s="123">
        <f>Y163</f>
        <v>0</v>
      </c>
      <c r="V164" s="77"/>
      <c r="W164" s="123">
        <f t="shared" si="30"/>
        <v>0</v>
      </c>
      <c r="X164" s="77"/>
      <c r="Y164" s="123">
        <f t="shared" si="31"/>
        <v>0</v>
      </c>
      <c r="Z164" s="80"/>
      <c r="AA164" s="31"/>
    </row>
    <row r="165" spans="1:27" s="29" customFormat="1" ht="21" customHeight="1" thickBot="1" x14ac:dyDescent="0.25">
      <c r="A165" s="60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2"/>
      <c r="N165" s="81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3"/>
    </row>
    <row r="166" spans="1:27" s="29" customFormat="1" ht="21" customHeight="1" thickBot="1" x14ac:dyDescent="0.25">
      <c r="A166" s="30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47"/>
      <c r="N166" s="74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94"/>
    </row>
    <row r="167" spans="1:27" s="29" customFormat="1" ht="21" hidden="1" customHeight="1" x14ac:dyDescent="0.2">
      <c r="A167" s="468" t="s">
        <v>45</v>
      </c>
      <c r="B167" s="469"/>
      <c r="C167" s="469"/>
      <c r="D167" s="469"/>
      <c r="E167" s="469"/>
      <c r="F167" s="469"/>
      <c r="G167" s="469"/>
      <c r="H167" s="469"/>
      <c r="I167" s="469"/>
      <c r="J167" s="469"/>
      <c r="K167" s="469"/>
      <c r="L167" s="470"/>
      <c r="M167" s="134"/>
      <c r="N167" s="67"/>
      <c r="O167" s="450" t="s">
        <v>47</v>
      </c>
      <c r="P167" s="451"/>
      <c r="Q167" s="451"/>
      <c r="R167" s="452"/>
      <c r="S167" s="68"/>
      <c r="T167" s="450" t="s">
        <v>48</v>
      </c>
      <c r="U167" s="451"/>
      <c r="V167" s="451"/>
      <c r="W167" s="451"/>
      <c r="X167" s="451"/>
      <c r="Y167" s="452"/>
      <c r="Z167" s="69"/>
    </row>
    <row r="168" spans="1:27" s="29" customFormat="1" ht="21" hidden="1" customHeight="1" x14ac:dyDescent="0.2">
      <c r="A168" s="30"/>
      <c r="B168" s="31"/>
      <c r="C168" s="453" t="s">
        <v>99</v>
      </c>
      <c r="D168" s="453"/>
      <c r="E168" s="453"/>
      <c r="F168" s="453"/>
      <c r="G168" s="32" t="str">
        <f>$J$1</f>
        <v>June</v>
      </c>
      <c r="H168" s="454">
        <f>$K$1</f>
        <v>2021</v>
      </c>
      <c r="I168" s="454"/>
      <c r="J168" s="31"/>
      <c r="K168" s="33"/>
      <c r="L168" s="34"/>
      <c r="M168" s="33"/>
      <c r="N168" s="70"/>
      <c r="O168" s="71" t="s">
        <v>58</v>
      </c>
      <c r="P168" s="71" t="s">
        <v>7</v>
      </c>
      <c r="Q168" s="71" t="s">
        <v>6</v>
      </c>
      <c r="R168" s="71" t="s">
        <v>59</v>
      </c>
      <c r="S168" s="72"/>
      <c r="T168" s="71" t="s">
        <v>58</v>
      </c>
      <c r="U168" s="71" t="s">
        <v>60</v>
      </c>
      <c r="V168" s="71" t="s">
        <v>23</v>
      </c>
      <c r="W168" s="71" t="s">
        <v>22</v>
      </c>
      <c r="X168" s="71" t="s">
        <v>24</v>
      </c>
      <c r="Y168" s="71" t="s">
        <v>64</v>
      </c>
      <c r="Z168" s="73"/>
    </row>
    <row r="169" spans="1:27" s="29" customFormat="1" ht="21" hidden="1" customHeight="1" x14ac:dyDescent="0.2">
      <c r="A169" s="30"/>
      <c r="B169" s="31"/>
      <c r="C169" s="31"/>
      <c r="D169" s="36"/>
      <c r="E169" s="36"/>
      <c r="F169" s="36"/>
      <c r="G169" s="36"/>
      <c r="H169" s="36"/>
      <c r="I169" s="31"/>
      <c r="J169" s="37" t="s">
        <v>1</v>
      </c>
      <c r="K169" s="38">
        <v>35000</v>
      </c>
      <c r="L169" s="39"/>
      <c r="M169" s="31"/>
      <c r="N169" s="74"/>
      <c r="O169" s="75" t="s">
        <v>50</v>
      </c>
      <c r="P169" s="75">
        <v>11</v>
      </c>
      <c r="Q169" s="75">
        <f>31-P169</f>
        <v>20</v>
      </c>
      <c r="R169" s="75">
        <v>0</v>
      </c>
      <c r="S169" s="76"/>
      <c r="T169" s="75" t="s">
        <v>50</v>
      </c>
      <c r="U169" s="77"/>
      <c r="V169" s="77"/>
      <c r="W169" s="77">
        <f>V169+U169</f>
        <v>0</v>
      </c>
      <c r="X169" s="77"/>
      <c r="Y169" s="77">
        <f>W169-X169</f>
        <v>0</v>
      </c>
      <c r="Z169" s="73"/>
    </row>
    <row r="170" spans="1:27" s="29" customFormat="1" ht="21" hidden="1" customHeight="1" x14ac:dyDescent="0.2">
      <c r="A170" s="30"/>
      <c r="B170" s="31" t="s">
        <v>0</v>
      </c>
      <c r="C170" s="86" t="s">
        <v>227</v>
      </c>
      <c r="D170" s="31"/>
      <c r="E170" s="31"/>
      <c r="F170" s="31"/>
      <c r="G170" s="31"/>
      <c r="H170" s="42"/>
      <c r="I170" s="36"/>
      <c r="J170" s="31"/>
      <c r="K170" s="31"/>
      <c r="L170" s="43"/>
      <c r="M170" s="134"/>
      <c r="N170" s="78"/>
      <c r="O170" s="75" t="s">
        <v>76</v>
      </c>
      <c r="P170" s="75">
        <v>28</v>
      </c>
      <c r="Q170" s="75">
        <v>1</v>
      </c>
      <c r="R170" s="75">
        <v>0</v>
      </c>
      <c r="S170" s="79"/>
      <c r="T170" s="75" t="s">
        <v>76</v>
      </c>
      <c r="U170" s="123">
        <f>IF($J$1="January","",Y169)</f>
        <v>0</v>
      </c>
      <c r="V170" s="77"/>
      <c r="W170" s="123">
        <f>IF(U170="","",U170+V170)</f>
        <v>0</v>
      </c>
      <c r="X170" s="77"/>
      <c r="Y170" s="123">
        <f>IF(W170="","",W170-X170)</f>
        <v>0</v>
      </c>
      <c r="Z170" s="80"/>
    </row>
    <row r="171" spans="1:27" s="29" customFormat="1" ht="21" hidden="1" customHeight="1" x14ac:dyDescent="0.2">
      <c r="A171" s="30"/>
      <c r="B171" s="472" t="s">
        <v>230</v>
      </c>
      <c r="C171" s="472"/>
      <c r="D171" s="31"/>
      <c r="E171" s="31"/>
      <c r="F171" s="462" t="s">
        <v>48</v>
      </c>
      <c r="G171" s="462"/>
      <c r="H171" s="31"/>
      <c r="I171" s="462" t="s">
        <v>49</v>
      </c>
      <c r="J171" s="462"/>
      <c r="K171" s="462"/>
      <c r="L171" s="47"/>
      <c r="M171" s="31"/>
      <c r="N171" s="74"/>
      <c r="O171" s="75" t="s">
        <v>51</v>
      </c>
      <c r="P171" s="75"/>
      <c r="Q171" s="75"/>
      <c r="R171" s="75">
        <v>0</v>
      </c>
      <c r="S171" s="79"/>
      <c r="T171" s="75" t="s">
        <v>51</v>
      </c>
      <c r="U171" s="123">
        <f>IF($J$1="February","",Y170)</f>
        <v>0</v>
      </c>
      <c r="V171" s="77"/>
      <c r="W171" s="123">
        <f t="shared" ref="W171:W180" si="33">IF(U171="","",U171+V171)</f>
        <v>0</v>
      </c>
      <c r="X171" s="77"/>
      <c r="Y171" s="123">
        <f t="shared" ref="Y171:Y180" si="34">IF(W171="","",W171-X171)</f>
        <v>0</v>
      </c>
      <c r="Z171" s="80"/>
    </row>
    <row r="172" spans="1:27" s="29" customFormat="1" ht="21" hidden="1" customHeight="1" x14ac:dyDescent="0.2">
      <c r="A172" s="30"/>
      <c r="B172" s="31"/>
      <c r="C172" s="31"/>
      <c r="D172" s="31"/>
      <c r="E172" s="31"/>
      <c r="F172" s="31"/>
      <c r="G172" s="31"/>
      <c r="H172" s="48"/>
      <c r="L172" s="35"/>
      <c r="M172" s="31"/>
      <c r="N172" s="74"/>
      <c r="O172" s="75" t="s">
        <v>52</v>
      </c>
      <c r="P172" s="75"/>
      <c r="Q172" s="75"/>
      <c r="R172" s="75">
        <v>0</v>
      </c>
      <c r="S172" s="79"/>
      <c r="T172" s="75" t="s">
        <v>52</v>
      </c>
      <c r="U172" s="123">
        <f>IF($J$1="March","",Y171)</f>
        <v>0</v>
      </c>
      <c r="V172" s="77"/>
      <c r="W172" s="123">
        <f t="shared" si="33"/>
        <v>0</v>
      </c>
      <c r="X172" s="77"/>
      <c r="Y172" s="123">
        <f t="shared" si="34"/>
        <v>0</v>
      </c>
      <c r="Z172" s="80"/>
    </row>
    <row r="173" spans="1:27" s="29" customFormat="1" ht="21" hidden="1" customHeight="1" x14ac:dyDescent="0.2">
      <c r="A173" s="30"/>
      <c r="B173" s="457" t="s">
        <v>47</v>
      </c>
      <c r="C173" s="458"/>
      <c r="D173" s="31"/>
      <c r="E173" s="31"/>
      <c r="F173" s="49" t="s">
        <v>69</v>
      </c>
      <c r="G173" s="44">
        <f>IF($J$1="January",U169,IF($J$1="February",U170,IF($J$1="March",U171,IF($J$1="April",U172,IF($J$1="May",U173,IF($J$1="June",U174,IF($J$1="July",U175,IF($J$1="August",U176,IF($J$1="August",U176,IF($J$1="September",U177,IF($J$1="October",U178,IF($J$1="November",U179,IF($J$1="December",U180)))))))))))))</f>
        <v>0</v>
      </c>
      <c r="H173" s="48"/>
      <c r="I173" s="50">
        <f>K34</f>
        <v>0</v>
      </c>
      <c r="J173" s="51" t="s">
        <v>66</v>
      </c>
      <c r="K173" s="52">
        <f>K169/$K$2*I173</f>
        <v>0</v>
      </c>
      <c r="L173" s="53"/>
      <c r="M173" s="31"/>
      <c r="N173" s="74"/>
      <c r="O173" s="75" t="s">
        <v>53</v>
      </c>
      <c r="P173" s="75"/>
      <c r="Q173" s="75"/>
      <c r="R173" s="75">
        <v>0</v>
      </c>
      <c r="S173" s="79"/>
      <c r="T173" s="75" t="s">
        <v>53</v>
      </c>
      <c r="U173" s="123">
        <f>IF($J$1="April","",Y172)</f>
        <v>0</v>
      </c>
      <c r="V173" s="77"/>
      <c r="W173" s="123">
        <f t="shared" si="33"/>
        <v>0</v>
      </c>
      <c r="X173" s="77"/>
      <c r="Y173" s="123">
        <f t="shared" si="34"/>
        <v>0</v>
      </c>
      <c r="Z173" s="80"/>
    </row>
    <row r="174" spans="1:27" s="29" customFormat="1" ht="21" hidden="1" customHeight="1" x14ac:dyDescent="0.2">
      <c r="A174" s="30"/>
      <c r="B174" s="40"/>
      <c r="C174" s="40"/>
      <c r="D174" s="31"/>
      <c r="E174" s="31"/>
      <c r="F174" s="49" t="s">
        <v>23</v>
      </c>
      <c r="G174" s="44">
        <f>IF($J$1="January",V169,IF($J$1="February",V170,IF($J$1="March",V171,IF($J$1="April",V172,IF($J$1="May",V173,IF($J$1="June",V174,IF($J$1="July",V175,IF($J$1="August",V176,IF($J$1="August",V176,IF($J$1="September",V177,IF($J$1="October",V178,IF($J$1="November",V179,IF($J$1="December",V180)))))))))))))</f>
        <v>0</v>
      </c>
      <c r="H174" s="48"/>
      <c r="I174" s="93"/>
      <c r="J174" s="51" t="s">
        <v>67</v>
      </c>
      <c r="K174" s="54">
        <f>K169/$K$2/8*I174</f>
        <v>0</v>
      </c>
      <c r="L174" s="55"/>
      <c r="M174" s="31"/>
      <c r="N174" s="74"/>
      <c r="O174" s="75" t="s">
        <v>54</v>
      </c>
      <c r="P174" s="75"/>
      <c r="Q174" s="75"/>
      <c r="R174" s="75"/>
      <c r="S174" s="79"/>
      <c r="T174" s="75" t="s">
        <v>54</v>
      </c>
      <c r="U174" s="123">
        <f>IF($J$1="May","",Y173)</f>
        <v>0</v>
      </c>
      <c r="V174" s="77"/>
      <c r="W174" s="123">
        <f t="shared" si="33"/>
        <v>0</v>
      </c>
      <c r="X174" s="77"/>
      <c r="Y174" s="123">
        <f t="shared" si="34"/>
        <v>0</v>
      </c>
      <c r="Z174" s="80"/>
    </row>
    <row r="175" spans="1:27" s="29" customFormat="1" ht="21" hidden="1" customHeight="1" x14ac:dyDescent="0.2">
      <c r="A175" s="30"/>
      <c r="B175" s="49" t="s">
        <v>7</v>
      </c>
      <c r="C175" s="40">
        <f>IF($J$1="January",P169,IF($J$1="February",P170,IF($J$1="March",P171,IF($J$1="April",P172,IF($J$1="May",P173,IF($J$1="June",P174,IF($J$1="July",P175,IF($J$1="August",P176,IF($J$1="August",P176,IF($J$1="September",P177,IF($J$1="October",P178,IF($J$1="November",P179,IF($J$1="December",P180)))))))))))))</f>
        <v>0</v>
      </c>
      <c r="D175" s="31"/>
      <c r="E175" s="31"/>
      <c r="F175" s="49" t="s">
        <v>70</v>
      </c>
      <c r="G175" s="44">
        <f>IF($J$1="January",W169,IF($J$1="February",W170,IF($J$1="March",W171,IF($J$1="April",W172,IF($J$1="May",W173,IF($J$1="June",W174,IF($J$1="July",W175,IF($J$1="August",W176,IF($J$1="August",W176,IF($J$1="September",W177,IF($J$1="October",W178,IF($J$1="November",W179,IF($J$1="December",W180)))))))))))))</f>
        <v>0</v>
      </c>
      <c r="H175" s="48"/>
      <c r="I175" s="455" t="s">
        <v>74</v>
      </c>
      <c r="J175" s="456"/>
      <c r="K175" s="54">
        <f>K173+K174</f>
        <v>0</v>
      </c>
      <c r="L175" s="55"/>
      <c r="M175" s="31"/>
      <c r="N175" s="74"/>
      <c r="O175" s="75" t="s">
        <v>55</v>
      </c>
      <c r="P175" s="75"/>
      <c r="Q175" s="75"/>
      <c r="R175" s="75"/>
      <c r="S175" s="79"/>
      <c r="T175" s="75" t="s">
        <v>55</v>
      </c>
      <c r="U175" s="123" t="str">
        <f>IF($J$1="June","",Y174)</f>
        <v/>
      </c>
      <c r="V175" s="77"/>
      <c r="W175" s="123" t="str">
        <f t="shared" si="33"/>
        <v/>
      </c>
      <c r="X175" s="77"/>
      <c r="Y175" s="123" t="str">
        <f t="shared" si="34"/>
        <v/>
      </c>
      <c r="Z175" s="80"/>
    </row>
    <row r="176" spans="1:27" s="29" customFormat="1" ht="21" hidden="1" customHeight="1" x14ac:dyDescent="0.2">
      <c r="A176" s="30"/>
      <c r="B176" s="49" t="s">
        <v>6</v>
      </c>
      <c r="C176" s="40">
        <f>IF($J$1="January",Q169,IF($J$1="February",Q170,IF($J$1="March",Q171,IF($J$1="April",Q172,IF($J$1="May",Q173,IF($J$1="June",Q174,IF($J$1="July",Q175,IF($J$1="August",Q176,IF($J$1="August",Q176,IF($J$1="September",Q177,IF($J$1="October",Q178,IF($J$1="November",Q179,IF($J$1="December",Q180)))))))))))))</f>
        <v>0</v>
      </c>
      <c r="D176" s="31"/>
      <c r="E176" s="31"/>
      <c r="F176" s="49" t="s">
        <v>24</v>
      </c>
      <c r="G176" s="44">
        <f>IF($J$1="January",X169,IF($J$1="February",X170,IF($J$1="March",X171,IF($J$1="April",X172,IF($J$1="May",X173,IF($J$1="June",X174,IF($J$1="July",X175,IF($J$1="August",X176,IF($J$1="August",X176,IF($J$1="September",X177,IF($J$1="October",X178,IF($J$1="November",X179,IF($J$1="December",X180)))))))))))))</f>
        <v>0</v>
      </c>
      <c r="H176" s="48"/>
      <c r="I176" s="455" t="s">
        <v>75</v>
      </c>
      <c r="J176" s="456"/>
      <c r="K176" s="44">
        <f>G176</f>
        <v>0</v>
      </c>
      <c r="L176" s="56"/>
      <c r="M176" s="31"/>
      <c r="N176" s="74"/>
      <c r="O176" s="75" t="s">
        <v>56</v>
      </c>
      <c r="P176" s="75"/>
      <c r="Q176" s="75"/>
      <c r="R176" s="75"/>
      <c r="S176" s="79"/>
      <c r="T176" s="75" t="s">
        <v>56</v>
      </c>
      <c r="U176" s="123" t="str">
        <f>IF($J$1="July","",Y175)</f>
        <v/>
      </c>
      <c r="V176" s="77"/>
      <c r="W176" s="123" t="str">
        <f t="shared" si="33"/>
        <v/>
      </c>
      <c r="X176" s="77"/>
      <c r="Y176" s="123" t="str">
        <f t="shared" si="34"/>
        <v/>
      </c>
      <c r="Z176" s="80"/>
    </row>
    <row r="177" spans="1:26" s="29" customFormat="1" ht="21" hidden="1" customHeight="1" x14ac:dyDescent="0.2">
      <c r="A177" s="30"/>
      <c r="B177" s="57" t="s">
        <v>73</v>
      </c>
      <c r="C177" s="40">
        <f>IF($J$1="January",R169,IF($J$1="February",R170,IF($J$1="March",R171,IF($J$1="April",R172,IF($J$1="May",R173,IF($J$1="June",R174,IF($J$1="July",R175,IF($J$1="August",R176,IF($J$1="August",R176,IF($J$1="September",R177,IF($J$1="October",R178,IF($J$1="November",R179,IF($J$1="December",R180)))))))))))))</f>
        <v>0</v>
      </c>
      <c r="D177" s="31"/>
      <c r="E177" s="31"/>
      <c r="F177" s="49" t="s">
        <v>72</v>
      </c>
      <c r="G177" s="44">
        <f>IF($J$1="January",Y169,IF($J$1="February",Y170,IF($J$1="March",Y171,IF($J$1="April",Y172,IF($J$1="May",Y173,IF($J$1="June",Y174,IF($J$1="July",Y175,IF($J$1="August",Y176,IF($J$1="August",Y176,IF($J$1="September",Y177,IF($J$1="October",Y178,IF($J$1="November",Y179,IF($J$1="December",Y180)))))))))))))</f>
        <v>0</v>
      </c>
      <c r="H177" s="31"/>
      <c r="I177" s="463" t="s">
        <v>68</v>
      </c>
      <c r="J177" s="464"/>
      <c r="K177" s="58">
        <f>K175-K176</f>
        <v>0</v>
      </c>
      <c r="L177" s="59"/>
      <c r="M177" s="31"/>
      <c r="N177" s="74"/>
      <c r="O177" s="75" t="s">
        <v>61</v>
      </c>
      <c r="P177" s="75"/>
      <c r="Q177" s="75"/>
      <c r="R177" s="75"/>
      <c r="S177" s="79"/>
      <c r="T177" s="75" t="s">
        <v>61</v>
      </c>
      <c r="U177" s="123" t="str">
        <f>IF($J$1="August","",Y176)</f>
        <v/>
      </c>
      <c r="V177" s="77"/>
      <c r="W177" s="123" t="str">
        <f t="shared" si="33"/>
        <v/>
      </c>
      <c r="X177" s="77"/>
      <c r="Y177" s="123" t="str">
        <f t="shared" si="34"/>
        <v/>
      </c>
      <c r="Z177" s="80"/>
    </row>
    <row r="178" spans="1:26" s="29" customFormat="1" ht="21" hidden="1" customHeight="1" x14ac:dyDescent="0.2">
      <c r="A178" s="30"/>
      <c r="B178" s="31"/>
      <c r="C178" s="31"/>
      <c r="D178" s="31"/>
      <c r="E178" s="31"/>
      <c r="F178" s="31"/>
      <c r="G178" s="31"/>
      <c r="H178" s="31"/>
      <c r="I178" s="31"/>
      <c r="J178" s="31"/>
      <c r="K178" s="128"/>
      <c r="L178" s="47"/>
      <c r="M178" s="31"/>
      <c r="N178" s="74"/>
      <c r="O178" s="75" t="s">
        <v>57</v>
      </c>
      <c r="P178" s="75"/>
      <c r="Q178" s="75"/>
      <c r="R178" s="75"/>
      <c r="S178" s="79"/>
      <c r="T178" s="75" t="s">
        <v>57</v>
      </c>
      <c r="U178" s="123" t="str">
        <f>IF($J$1="September","",Y177)</f>
        <v/>
      </c>
      <c r="V178" s="77"/>
      <c r="W178" s="123" t="str">
        <f t="shared" si="33"/>
        <v/>
      </c>
      <c r="X178" s="77"/>
      <c r="Y178" s="123" t="str">
        <f t="shared" si="34"/>
        <v/>
      </c>
      <c r="Z178" s="80"/>
    </row>
    <row r="179" spans="1:26" s="29" customFormat="1" ht="21" hidden="1" customHeight="1" x14ac:dyDescent="0.2">
      <c r="A179" s="30"/>
      <c r="B179" s="471" t="s">
        <v>101</v>
      </c>
      <c r="C179" s="471"/>
      <c r="D179" s="471"/>
      <c r="E179" s="471"/>
      <c r="F179" s="471"/>
      <c r="G179" s="471"/>
      <c r="H179" s="471"/>
      <c r="I179" s="471"/>
      <c r="J179" s="471"/>
      <c r="K179" s="471"/>
      <c r="L179" s="47"/>
      <c r="M179" s="31"/>
      <c r="N179" s="74"/>
      <c r="O179" s="75" t="s">
        <v>62</v>
      </c>
      <c r="P179" s="75"/>
      <c r="Q179" s="75"/>
      <c r="R179" s="75"/>
      <c r="S179" s="79"/>
      <c r="T179" s="75" t="s">
        <v>62</v>
      </c>
      <c r="U179" s="123" t="str">
        <f>IF($J$1="October","",Y178)</f>
        <v/>
      </c>
      <c r="V179" s="77"/>
      <c r="W179" s="123" t="str">
        <f t="shared" si="33"/>
        <v/>
      </c>
      <c r="X179" s="77"/>
      <c r="Y179" s="123" t="str">
        <f t="shared" si="34"/>
        <v/>
      </c>
      <c r="Z179" s="80"/>
    </row>
    <row r="180" spans="1:26" s="29" customFormat="1" ht="21" hidden="1" customHeight="1" x14ac:dyDescent="0.2">
      <c r="A180" s="30"/>
      <c r="B180" s="471"/>
      <c r="C180" s="471"/>
      <c r="D180" s="471"/>
      <c r="E180" s="471"/>
      <c r="F180" s="471"/>
      <c r="G180" s="471"/>
      <c r="H180" s="471"/>
      <c r="I180" s="471"/>
      <c r="J180" s="471"/>
      <c r="K180" s="471"/>
      <c r="L180" s="47"/>
      <c r="M180" s="31"/>
      <c r="N180" s="74"/>
      <c r="O180" s="75" t="s">
        <v>63</v>
      </c>
      <c r="P180" s="75"/>
      <c r="Q180" s="75"/>
      <c r="R180" s="75"/>
      <c r="S180" s="79"/>
      <c r="T180" s="75" t="s">
        <v>63</v>
      </c>
      <c r="U180" s="123" t="str">
        <f>IF($J$1="November","",Y179)</f>
        <v/>
      </c>
      <c r="V180" s="77"/>
      <c r="W180" s="123" t="str">
        <f t="shared" si="33"/>
        <v/>
      </c>
      <c r="X180" s="77"/>
      <c r="Y180" s="123" t="str">
        <f t="shared" si="34"/>
        <v/>
      </c>
      <c r="Z180" s="80"/>
    </row>
    <row r="181" spans="1:26" s="29" customFormat="1" ht="21" hidden="1" customHeight="1" thickBot="1" x14ac:dyDescent="0.25">
      <c r="A181" s="60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2"/>
      <c r="N181" s="81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3"/>
    </row>
    <row r="182" spans="1:26" s="29" customFormat="1" ht="21" hidden="1" customHeight="1" thickBot="1" x14ac:dyDescent="0.25"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</row>
    <row r="183" spans="1:26" s="29" customFormat="1" ht="21" customHeight="1" x14ac:dyDescent="0.2">
      <c r="A183" s="459" t="s">
        <v>45</v>
      </c>
      <c r="B183" s="460"/>
      <c r="C183" s="460"/>
      <c r="D183" s="460"/>
      <c r="E183" s="460"/>
      <c r="F183" s="460"/>
      <c r="G183" s="460"/>
      <c r="H183" s="460"/>
      <c r="I183" s="460"/>
      <c r="J183" s="460"/>
      <c r="K183" s="460"/>
      <c r="L183" s="461"/>
      <c r="M183" s="108"/>
      <c r="N183" s="67"/>
      <c r="O183" s="450" t="s">
        <v>47</v>
      </c>
      <c r="P183" s="451"/>
      <c r="Q183" s="451"/>
      <c r="R183" s="452"/>
      <c r="S183" s="68"/>
      <c r="T183" s="450" t="s">
        <v>48</v>
      </c>
      <c r="U183" s="451"/>
      <c r="V183" s="451"/>
      <c r="W183" s="451"/>
      <c r="X183" s="451"/>
      <c r="Y183" s="452"/>
      <c r="Z183" s="69"/>
    </row>
    <row r="184" spans="1:26" s="29" customFormat="1" ht="21" customHeight="1" x14ac:dyDescent="0.2">
      <c r="A184" s="30"/>
      <c r="B184" s="31"/>
      <c r="C184" s="453" t="s">
        <v>99</v>
      </c>
      <c r="D184" s="453"/>
      <c r="E184" s="453"/>
      <c r="F184" s="453"/>
      <c r="G184" s="32" t="str">
        <f>$J$1</f>
        <v>June</v>
      </c>
      <c r="H184" s="454">
        <f>$K$1</f>
        <v>2021</v>
      </c>
      <c r="I184" s="454"/>
      <c r="J184" s="31"/>
      <c r="K184" s="33"/>
      <c r="L184" s="34"/>
      <c r="M184" s="33"/>
      <c r="N184" s="70"/>
      <c r="O184" s="71" t="s">
        <v>58</v>
      </c>
      <c r="P184" s="71" t="s">
        <v>7</v>
      </c>
      <c r="Q184" s="71" t="s">
        <v>6</v>
      </c>
      <c r="R184" s="71" t="s">
        <v>59</v>
      </c>
      <c r="S184" s="72"/>
      <c r="T184" s="71" t="s">
        <v>58</v>
      </c>
      <c r="U184" s="71" t="s">
        <v>60</v>
      </c>
      <c r="V184" s="71" t="s">
        <v>23</v>
      </c>
      <c r="W184" s="71" t="s">
        <v>22</v>
      </c>
      <c r="X184" s="71" t="s">
        <v>24</v>
      </c>
      <c r="Y184" s="71" t="s">
        <v>64</v>
      </c>
      <c r="Z184" s="73"/>
    </row>
    <row r="185" spans="1:26" s="29" customFormat="1" ht="21" customHeight="1" x14ac:dyDescent="0.2">
      <c r="A185" s="30"/>
      <c r="B185" s="31"/>
      <c r="C185" s="31"/>
      <c r="D185" s="36"/>
      <c r="E185" s="36"/>
      <c r="F185" s="36"/>
      <c r="G185" s="36"/>
      <c r="H185" s="36"/>
      <c r="I185" s="31"/>
      <c r="J185" s="37" t="s">
        <v>1</v>
      </c>
      <c r="K185" s="38">
        <v>25000</v>
      </c>
      <c r="L185" s="39"/>
      <c r="M185" s="31"/>
      <c r="N185" s="74"/>
      <c r="O185" s="75" t="s">
        <v>50</v>
      </c>
      <c r="P185" s="75">
        <v>13</v>
      </c>
      <c r="Q185" s="75">
        <v>18</v>
      </c>
      <c r="R185" s="75">
        <v>0</v>
      </c>
      <c r="S185" s="76"/>
      <c r="T185" s="75" t="s">
        <v>50</v>
      </c>
      <c r="U185" s="77"/>
      <c r="V185" s="77"/>
      <c r="W185" s="77">
        <f>V185+U185</f>
        <v>0</v>
      </c>
      <c r="X185" s="77"/>
      <c r="Y185" s="77">
        <f>W185-X185</f>
        <v>0</v>
      </c>
      <c r="Z185" s="73"/>
    </row>
    <row r="186" spans="1:26" s="29" customFormat="1" ht="21" customHeight="1" x14ac:dyDescent="0.2">
      <c r="A186" s="30"/>
      <c r="B186" s="31" t="s">
        <v>0</v>
      </c>
      <c r="C186" s="86" t="s">
        <v>229</v>
      </c>
      <c r="D186" s="31"/>
      <c r="E186" s="31"/>
      <c r="F186" s="31"/>
      <c r="G186" s="31"/>
      <c r="H186" s="42"/>
      <c r="I186" s="36"/>
      <c r="J186" s="31"/>
      <c r="K186" s="31"/>
      <c r="L186" s="43"/>
      <c r="M186" s="108"/>
      <c r="N186" s="78"/>
      <c r="O186" s="75" t="s">
        <v>76</v>
      </c>
      <c r="P186" s="75">
        <v>28</v>
      </c>
      <c r="Q186" s="75">
        <v>0</v>
      </c>
      <c r="R186" s="75">
        <v>0</v>
      </c>
      <c r="S186" s="79"/>
      <c r="T186" s="75" t="s">
        <v>76</v>
      </c>
      <c r="U186" s="123">
        <f>IF($J$1="January","",Y185)</f>
        <v>0</v>
      </c>
      <c r="V186" s="77"/>
      <c r="W186" s="123">
        <f>IF(U186="","",U186+V186)</f>
        <v>0</v>
      </c>
      <c r="X186" s="77"/>
      <c r="Y186" s="123">
        <f>IF(W186="","",W186-X186)</f>
        <v>0</v>
      </c>
      <c r="Z186" s="80"/>
    </row>
    <row r="187" spans="1:26" s="29" customFormat="1" ht="21" customHeight="1" x14ac:dyDescent="0.2">
      <c r="A187" s="30"/>
      <c r="B187" s="473" t="s">
        <v>228</v>
      </c>
      <c r="C187" s="473"/>
      <c r="D187" s="473"/>
      <c r="E187" s="31"/>
      <c r="F187" s="462" t="s">
        <v>48</v>
      </c>
      <c r="G187" s="462"/>
      <c r="H187" s="31"/>
      <c r="I187" s="462" t="s">
        <v>49</v>
      </c>
      <c r="J187" s="462"/>
      <c r="K187" s="462"/>
      <c r="L187" s="47"/>
      <c r="M187" s="31"/>
      <c r="N187" s="74"/>
      <c r="O187" s="75" t="s">
        <v>51</v>
      </c>
      <c r="P187" s="75">
        <v>29</v>
      </c>
      <c r="Q187" s="75">
        <v>2</v>
      </c>
      <c r="R187" s="75">
        <v>0</v>
      </c>
      <c r="S187" s="79"/>
      <c r="T187" s="75" t="s">
        <v>51</v>
      </c>
      <c r="U187" s="123">
        <f>IF($J$1="February","",Y186)</f>
        <v>0</v>
      </c>
      <c r="V187" s="77"/>
      <c r="W187" s="123">
        <f t="shared" ref="W187:W196" si="35">IF(U187="","",U187+V187)</f>
        <v>0</v>
      </c>
      <c r="X187" s="77"/>
      <c r="Y187" s="123">
        <f t="shared" ref="Y187:Y196" si="36">IF(W187="","",W187-X187)</f>
        <v>0</v>
      </c>
      <c r="Z187" s="80"/>
    </row>
    <row r="188" spans="1:26" s="29" customFormat="1" ht="21" customHeight="1" x14ac:dyDescent="0.2">
      <c r="A188" s="30"/>
      <c r="B188" s="31"/>
      <c r="C188" s="31"/>
      <c r="D188" s="31"/>
      <c r="E188" s="31"/>
      <c r="F188" s="31"/>
      <c r="G188" s="31"/>
      <c r="H188" s="48"/>
      <c r="L188" s="35"/>
      <c r="M188" s="31"/>
      <c r="N188" s="74"/>
      <c r="O188" s="75" t="s">
        <v>52</v>
      </c>
      <c r="P188" s="75">
        <v>30</v>
      </c>
      <c r="Q188" s="75">
        <v>0</v>
      </c>
      <c r="R188" s="75">
        <v>0</v>
      </c>
      <c r="S188" s="79"/>
      <c r="T188" s="75" t="s">
        <v>52</v>
      </c>
      <c r="U188" s="123">
        <f>IF($J$1="March","",Y187)</f>
        <v>0</v>
      </c>
      <c r="V188" s="77"/>
      <c r="W188" s="123">
        <f t="shared" si="35"/>
        <v>0</v>
      </c>
      <c r="X188" s="77"/>
      <c r="Y188" s="123">
        <f t="shared" si="36"/>
        <v>0</v>
      </c>
      <c r="Z188" s="80"/>
    </row>
    <row r="189" spans="1:26" s="29" customFormat="1" ht="21" customHeight="1" x14ac:dyDescent="0.2">
      <c r="A189" s="30"/>
      <c r="B189" s="457" t="s">
        <v>47</v>
      </c>
      <c r="C189" s="458"/>
      <c r="D189" s="31"/>
      <c r="E189" s="31"/>
      <c r="F189" s="49" t="s">
        <v>69</v>
      </c>
      <c r="G189" s="44">
        <f>IF($J$1="January",U185,IF($J$1="February",U186,IF($J$1="March",U187,IF($J$1="April",U188,IF($J$1="May",U189,IF($J$1="June",U190,IF($J$1="July",U191,IF($J$1="August",U192,IF($J$1="August",U192,IF($J$1="September",U193,IF($J$1="October",U194,IF($J$1="November",U195,IF($J$1="December",U196)))))))))))))</f>
        <v>0</v>
      </c>
      <c r="H189" s="48"/>
      <c r="I189" s="50">
        <f>IF(C193&gt;0,$K$2,C191)</f>
        <v>30</v>
      </c>
      <c r="J189" s="51" t="s">
        <v>66</v>
      </c>
      <c r="K189" s="52">
        <f>K185/$K$2*I189</f>
        <v>25000</v>
      </c>
      <c r="L189" s="53"/>
      <c r="M189" s="31"/>
      <c r="N189" s="74"/>
      <c r="O189" s="75" t="s">
        <v>53</v>
      </c>
      <c r="P189" s="75"/>
      <c r="Q189" s="75"/>
      <c r="R189" s="75">
        <v>0</v>
      </c>
      <c r="S189" s="79"/>
      <c r="T189" s="75" t="s">
        <v>53</v>
      </c>
      <c r="U189" s="123">
        <f>IF($J$1="April","",Y188)</f>
        <v>0</v>
      </c>
      <c r="V189" s="77"/>
      <c r="W189" s="123">
        <f t="shared" si="35"/>
        <v>0</v>
      </c>
      <c r="X189" s="77"/>
      <c r="Y189" s="123">
        <f t="shared" si="36"/>
        <v>0</v>
      </c>
      <c r="Z189" s="80"/>
    </row>
    <row r="190" spans="1:26" s="29" customFormat="1" ht="21" customHeight="1" x14ac:dyDescent="0.2">
      <c r="A190" s="30"/>
      <c r="B190" s="40"/>
      <c r="C190" s="40"/>
      <c r="D190" s="31"/>
      <c r="E190" s="31"/>
      <c r="F190" s="49" t="s">
        <v>23</v>
      </c>
      <c r="G190" s="44">
        <f>IF($J$1="January",V185,IF($J$1="February",V186,IF($J$1="March",V187,IF($J$1="April",V188,IF($J$1="May",V189,IF($J$1="June",V190,IF($J$1="July",V191,IF($J$1="August",V192,IF($J$1="August",V192,IF($J$1="September",V193,IF($J$1="October",V194,IF($J$1="November",V195,IF($J$1="December",V196)))))))))))))</f>
        <v>0</v>
      </c>
      <c r="H190" s="48"/>
      <c r="I190" s="93"/>
      <c r="J190" s="51" t="s">
        <v>67</v>
      </c>
      <c r="K190" s="54">
        <f>K185/$K$2/8*I190</f>
        <v>0</v>
      </c>
      <c r="L190" s="55"/>
      <c r="M190" s="31"/>
      <c r="N190" s="74"/>
      <c r="O190" s="75" t="s">
        <v>54</v>
      </c>
      <c r="P190" s="75"/>
      <c r="Q190" s="75"/>
      <c r="R190" s="75" t="str">
        <f t="shared" ref="R190:R196" si="37">IF(Q190="","",R189-Q190)</f>
        <v/>
      </c>
      <c r="S190" s="79"/>
      <c r="T190" s="75" t="s">
        <v>54</v>
      </c>
      <c r="U190" s="123">
        <f>IF($J$1="May","",Y189)</f>
        <v>0</v>
      </c>
      <c r="V190" s="77"/>
      <c r="W190" s="123">
        <f t="shared" si="35"/>
        <v>0</v>
      </c>
      <c r="X190" s="77"/>
      <c r="Y190" s="123">
        <f t="shared" si="36"/>
        <v>0</v>
      </c>
      <c r="Z190" s="80"/>
    </row>
    <row r="191" spans="1:26" s="29" customFormat="1" ht="21" customHeight="1" x14ac:dyDescent="0.2">
      <c r="A191" s="30"/>
      <c r="B191" s="49" t="s">
        <v>7</v>
      </c>
      <c r="C191" s="40">
        <f>IF($J$1="January",P185,IF($J$1="February",P186,IF($J$1="March",P187,IF($J$1="April",P188,IF($J$1="May",P189,IF($J$1="June",P190,IF($J$1="July",P191,IF($J$1="August",P192,IF($J$1="August",P192,IF($J$1="September",P193,IF($J$1="October",P194,IF($J$1="November",P195,IF($J$1="December",P196)))))))))))))</f>
        <v>0</v>
      </c>
      <c r="D191" s="31"/>
      <c r="E191" s="31"/>
      <c r="F191" s="49" t="s">
        <v>70</v>
      </c>
      <c r="G191" s="44">
        <f>IF($J$1="January",W185,IF($J$1="February",W186,IF($J$1="March",W187,IF($J$1="April",W188,IF($J$1="May",W189,IF($J$1="June",W190,IF($J$1="July",W191,IF($J$1="August",W192,IF($J$1="August",W192,IF($J$1="September",W193,IF($J$1="October",W194,IF($J$1="November",W195,IF($J$1="December",W196)))))))))))))</f>
        <v>0</v>
      </c>
      <c r="H191" s="48"/>
      <c r="I191" s="455" t="s">
        <v>74</v>
      </c>
      <c r="J191" s="456"/>
      <c r="K191" s="54">
        <f>K189+K190</f>
        <v>25000</v>
      </c>
      <c r="L191" s="55"/>
      <c r="M191" s="31"/>
      <c r="N191" s="74"/>
      <c r="O191" s="75" t="s">
        <v>55</v>
      </c>
      <c r="P191" s="75"/>
      <c r="Q191" s="75"/>
      <c r="R191" s="75"/>
      <c r="S191" s="79"/>
      <c r="T191" s="75" t="s">
        <v>55</v>
      </c>
      <c r="U191" s="123" t="str">
        <f>IF($J$1="June","",Y190)</f>
        <v/>
      </c>
      <c r="V191" s="77"/>
      <c r="W191" s="123" t="str">
        <f t="shared" si="35"/>
        <v/>
      </c>
      <c r="X191" s="77"/>
      <c r="Y191" s="123" t="str">
        <f t="shared" si="36"/>
        <v/>
      </c>
      <c r="Z191" s="80"/>
    </row>
    <row r="192" spans="1:26" s="29" customFormat="1" ht="21" customHeight="1" x14ac:dyDescent="0.2">
      <c r="A192" s="30"/>
      <c r="B192" s="49" t="s">
        <v>6</v>
      </c>
      <c r="C192" s="40">
        <f>IF($J$1="January",Q185,IF($J$1="February",Q186,IF($J$1="March",Q187,IF($J$1="April",Q188,IF($J$1="May",Q189,IF($J$1="June",Q190,IF($J$1="July",Q191,IF($J$1="August",Q192,IF($J$1="August",Q192,IF($J$1="September",Q193,IF($J$1="October",Q194,IF($J$1="November",Q195,IF($J$1="December",Q196)))))))))))))</f>
        <v>0</v>
      </c>
      <c r="D192" s="31"/>
      <c r="E192" s="31"/>
      <c r="F192" s="49" t="s">
        <v>24</v>
      </c>
      <c r="G192" s="44">
        <f>IF($J$1="January",X185,IF($J$1="February",X186,IF($J$1="March",X187,IF($J$1="April",X188,IF($J$1="May",X189,IF($J$1="June",X190,IF($J$1="July",X191,IF($J$1="August",X192,IF($J$1="August",X192,IF($J$1="September",X193,IF($J$1="October",X194,IF($J$1="November",X195,IF($J$1="December",X196)))))))))))))</f>
        <v>0</v>
      </c>
      <c r="H192" s="48"/>
      <c r="I192" s="455" t="s">
        <v>75</v>
      </c>
      <c r="J192" s="456"/>
      <c r="K192" s="44">
        <f>G192</f>
        <v>0</v>
      </c>
      <c r="L192" s="56"/>
      <c r="M192" s="31"/>
      <c r="N192" s="74"/>
      <c r="O192" s="75" t="s">
        <v>56</v>
      </c>
      <c r="P192" s="75"/>
      <c r="Q192" s="75"/>
      <c r="R192" s="75">
        <v>0</v>
      </c>
      <c r="S192" s="79"/>
      <c r="T192" s="75" t="s">
        <v>56</v>
      </c>
      <c r="U192" s="123" t="str">
        <f>IF($J$1="July","",Y191)</f>
        <v/>
      </c>
      <c r="V192" s="77"/>
      <c r="W192" s="123" t="str">
        <f t="shared" si="35"/>
        <v/>
      </c>
      <c r="X192" s="77"/>
      <c r="Y192" s="123" t="str">
        <f t="shared" si="36"/>
        <v/>
      </c>
      <c r="Z192" s="80"/>
    </row>
    <row r="193" spans="1:27" s="29" customFormat="1" ht="21" customHeight="1" x14ac:dyDescent="0.2">
      <c r="A193" s="30"/>
      <c r="B193" s="57" t="s">
        <v>73</v>
      </c>
      <c r="C193" s="40" t="str">
        <f>IF($J$1="January",R185,IF($J$1="February",R186,IF($J$1="March",R187,IF($J$1="April",R188,IF($J$1="May",R189,IF($J$1="June",R190,IF($J$1="July",R191,IF($J$1="August",R192,IF($J$1="August",R192,IF($J$1="September",R193,IF($J$1="October",R194,IF($J$1="November",R195,IF($J$1="December",R196)))))))))))))</f>
        <v/>
      </c>
      <c r="D193" s="31"/>
      <c r="E193" s="31"/>
      <c r="F193" s="49" t="s">
        <v>72</v>
      </c>
      <c r="G193" s="44">
        <f>IF($J$1="January",Y185,IF($J$1="February",Y186,IF($J$1="March",Y187,IF($J$1="April",Y188,IF($J$1="May",Y189,IF($J$1="June",Y190,IF($J$1="July",Y191,IF($J$1="August",Y192,IF($J$1="August",Y192,IF($J$1="September",Y193,IF($J$1="October",Y194,IF($J$1="November",Y195,IF($J$1="December",Y196)))))))))))))</f>
        <v>0</v>
      </c>
      <c r="H193" s="31"/>
      <c r="I193" s="463" t="s">
        <v>68</v>
      </c>
      <c r="J193" s="464"/>
      <c r="K193" s="58"/>
      <c r="L193" s="59"/>
      <c r="M193" s="31"/>
      <c r="N193" s="74"/>
      <c r="O193" s="75" t="s">
        <v>61</v>
      </c>
      <c r="P193" s="75"/>
      <c r="Q193" s="75"/>
      <c r="R193" s="75">
        <v>0</v>
      </c>
      <c r="S193" s="79"/>
      <c r="T193" s="75" t="s">
        <v>61</v>
      </c>
      <c r="U193" s="123" t="str">
        <f>IF($J$1="August","",Y192)</f>
        <v/>
      </c>
      <c r="V193" s="77"/>
      <c r="W193" s="123" t="str">
        <f t="shared" si="35"/>
        <v/>
      </c>
      <c r="X193" s="77"/>
      <c r="Y193" s="123" t="str">
        <f t="shared" si="36"/>
        <v/>
      </c>
      <c r="Z193" s="80"/>
    </row>
    <row r="194" spans="1:27" s="29" customFormat="1" ht="21" customHeight="1" x14ac:dyDescent="0.2">
      <c r="A194" s="30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47"/>
      <c r="M194" s="31"/>
      <c r="N194" s="74"/>
      <c r="O194" s="75" t="s">
        <v>57</v>
      </c>
      <c r="P194" s="75"/>
      <c r="Q194" s="75"/>
      <c r="R194" s="75">
        <v>0</v>
      </c>
      <c r="S194" s="79"/>
      <c r="T194" s="75" t="s">
        <v>57</v>
      </c>
      <c r="U194" s="123" t="str">
        <f>IF($J$1="September","",Y193)</f>
        <v/>
      </c>
      <c r="V194" s="77"/>
      <c r="W194" s="123" t="str">
        <f t="shared" si="35"/>
        <v/>
      </c>
      <c r="X194" s="77"/>
      <c r="Y194" s="123" t="str">
        <f t="shared" si="36"/>
        <v/>
      </c>
      <c r="Z194" s="80"/>
    </row>
    <row r="195" spans="1:27" s="29" customFormat="1" ht="21" customHeight="1" x14ac:dyDescent="0.2">
      <c r="A195" s="30"/>
      <c r="B195" s="471" t="s">
        <v>101</v>
      </c>
      <c r="C195" s="471"/>
      <c r="D195" s="471"/>
      <c r="E195" s="471"/>
      <c r="F195" s="471"/>
      <c r="G195" s="471"/>
      <c r="H195" s="471"/>
      <c r="I195" s="471"/>
      <c r="J195" s="471"/>
      <c r="K195" s="471"/>
      <c r="L195" s="47"/>
      <c r="M195" s="31"/>
      <c r="N195" s="74"/>
      <c r="O195" s="75" t="s">
        <v>62</v>
      </c>
      <c r="P195" s="75"/>
      <c r="Q195" s="75"/>
      <c r="R195" s="75">
        <v>0</v>
      </c>
      <c r="S195" s="79"/>
      <c r="T195" s="75" t="s">
        <v>62</v>
      </c>
      <c r="U195" s="123" t="str">
        <f>IF($J$1="October","",Y194)</f>
        <v/>
      </c>
      <c r="V195" s="77"/>
      <c r="W195" s="123" t="str">
        <f t="shared" si="35"/>
        <v/>
      </c>
      <c r="X195" s="77"/>
      <c r="Y195" s="123" t="str">
        <f t="shared" si="36"/>
        <v/>
      </c>
      <c r="Z195" s="80"/>
    </row>
    <row r="196" spans="1:27" s="29" customFormat="1" ht="21" customHeight="1" x14ac:dyDescent="0.2">
      <c r="A196" s="30"/>
      <c r="B196" s="471"/>
      <c r="C196" s="471"/>
      <c r="D196" s="471"/>
      <c r="E196" s="471"/>
      <c r="F196" s="471"/>
      <c r="G196" s="471"/>
      <c r="H196" s="471"/>
      <c r="I196" s="471"/>
      <c r="J196" s="471"/>
      <c r="K196" s="471"/>
      <c r="L196" s="47"/>
      <c r="M196" s="31"/>
      <c r="N196" s="74"/>
      <c r="O196" s="75" t="s">
        <v>63</v>
      </c>
      <c r="P196" s="75"/>
      <c r="Q196" s="75"/>
      <c r="R196" s="75" t="str">
        <f t="shared" si="37"/>
        <v/>
      </c>
      <c r="S196" s="79"/>
      <c r="T196" s="75" t="s">
        <v>63</v>
      </c>
      <c r="U196" s="123" t="str">
        <f>IF($J$1="November","",Y195)</f>
        <v/>
      </c>
      <c r="V196" s="77"/>
      <c r="W196" s="123" t="str">
        <f t="shared" si="35"/>
        <v/>
      </c>
      <c r="X196" s="77"/>
      <c r="Y196" s="123" t="str">
        <f t="shared" si="36"/>
        <v/>
      </c>
      <c r="Z196" s="80"/>
    </row>
    <row r="197" spans="1:27" s="29" customFormat="1" ht="21" customHeight="1" thickBot="1" x14ac:dyDescent="0.25">
      <c r="A197" s="30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47"/>
      <c r="N197" s="81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3"/>
    </row>
    <row r="198" spans="1:27" s="29" customFormat="1" ht="21" customHeight="1" x14ac:dyDescent="0.2">
      <c r="A198" s="114"/>
      <c r="B198" s="114"/>
      <c r="C198" s="114"/>
      <c r="D198" s="114"/>
      <c r="E198" s="114"/>
      <c r="F198" s="114"/>
      <c r="G198" s="114"/>
      <c r="H198" s="114"/>
      <c r="I198" s="114"/>
      <c r="J198" s="114"/>
      <c r="K198" s="114"/>
      <c r="L198" s="114"/>
      <c r="N198" s="74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94"/>
    </row>
    <row r="199" spans="1:27" s="29" customFormat="1" ht="21" customHeight="1" thickBot="1" x14ac:dyDescent="0.2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N199" s="74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94"/>
    </row>
    <row r="200" spans="1:27" s="29" customFormat="1" ht="21" customHeight="1" x14ac:dyDescent="0.2">
      <c r="A200" s="510" t="s">
        <v>45</v>
      </c>
      <c r="B200" s="511"/>
      <c r="C200" s="511"/>
      <c r="D200" s="511"/>
      <c r="E200" s="511"/>
      <c r="F200" s="511"/>
      <c r="G200" s="511"/>
      <c r="H200" s="511"/>
      <c r="I200" s="511"/>
      <c r="J200" s="511"/>
      <c r="K200" s="511"/>
      <c r="L200" s="512"/>
      <c r="M200" s="28"/>
      <c r="N200" s="67"/>
      <c r="O200" s="450" t="s">
        <v>47</v>
      </c>
      <c r="P200" s="451"/>
      <c r="Q200" s="451"/>
      <c r="R200" s="452"/>
      <c r="S200" s="68"/>
      <c r="T200" s="450" t="s">
        <v>48</v>
      </c>
      <c r="U200" s="451"/>
      <c r="V200" s="451"/>
      <c r="W200" s="451"/>
      <c r="X200" s="451"/>
      <c r="Y200" s="452"/>
      <c r="Z200" s="69"/>
      <c r="AA200" s="28"/>
    </row>
    <row r="201" spans="1:27" s="29" customFormat="1" ht="21" customHeight="1" x14ac:dyDescent="0.2">
      <c r="A201" s="30"/>
      <c r="B201" s="31"/>
      <c r="C201" s="453" t="s">
        <v>99</v>
      </c>
      <c r="D201" s="453"/>
      <c r="E201" s="453"/>
      <c r="F201" s="453"/>
      <c r="G201" s="32" t="str">
        <f>$J$1</f>
        <v>June</v>
      </c>
      <c r="H201" s="454">
        <f>$K$1</f>
        <v>2021</v>
      </c>
      <c r="I201" s="454"/>
      <c r="J201" s="31"/>
      <c r="K201" s="33"/>
      <c r="L201" s="34"/>
      <c r="M201" s="33"/>
      <c r="N201" s="70"/>
      <c r="O201" s="71" t="s">
        <v>58</v>
      </c>
      <c r="P201" s="71" t="s">
        <v>7</v>
      </c>
      <c r="Q201" s="71" t="s">
        <v>6</v>
      </c>
      <c r="R201" s="71" t="s">
        <v>59</v>
      </c>
      <c r="S201" s="72"/>
      <c r="T201" s="71" t="s">
        <v>58</v>
      </c>
      <c r="U201" s="71" t="s">
        <v>60</v>
      </c>
      <c r="V201" s="71" t="s">
        <v>23</v>
      </c>
      <c r="W201" s="71" t="s">
        <v>22</v>
      </c>
      <c r="X201" s="71" t="s">
        <v>24</v>
      </c>
      <c r="Y201" s="71" t="s">
        <v>64</v>
      </c>
      <c r="Z201" s="73"/>
      <c r="AA201" s="33"/>
    </row>
    <row r="202" spans="1:27" s="29" customFormat="1" ht="21" customHeight="1" x14ac:dyDescent="0.2">
      <c r="A202" s="30"/>
      <c r="B202" s="31"/>
      <c r="C202" s="31"/>
      <c r="D202" s="36"/>
      <c r="E202" s="36"/>
      <c r="F202" s="36"/>
      <c r="G202" s="36"/>
      <c r="H202" s="36"/>
      <c r="I202" s="31"/>
      <c r="J202" s="37" t="s">
        <v>1</v>
      </c>
      <c r="K202" s="38">
        <v>28000</v>
      </c>
      <c r="L202" s="39"/>
      <c r="M202" s="31"/>
      <c r="N202" s="74"/>
      <c r="O202" s="75" t="s">
        <v>50</v>
      </c>
      <c r="P202" s="75">
        <v>31</v>
      </c>
      <c r="Q202" s="75"/>
      <c r="R202" s="75">
        <v>13</v>
      </c>
      <c r="S202" s="76"/>
      <c r="T202" s="75" t="s">
        <v>50</v>
      </c>
      <c r="U202" s="77"/>
      <c r="V202" s="77"/>
      <c r="W202" s="77">
        <f>V202+U202</f>
        <v>0</v>
      </c>
      <c r="X202" s="77"/>
      <c r="Y202" s="77">
        <f>W202-X202</f>
        <v>0</v>
      </c>
      <c r="Z202" s="73"/>
      <c r="AA202" s="31"/>
    </row>
    <row r="203" spans="1:27" s="29" customFormat="1" ht="21" customHeight="1" x14ac:dyDescent="0.2">
      <c r="A203" s="30"/>
      <c r="B203" s="31" t="s">
        <v>0</v>
      </c>
      <c r="C203" s="41" t="s">
        <v>135</v>
      </c>
      <c r="D203" s="31"/>
      <c r="E203" s="31"/>
      <c r="F203" s="31"/>
      <c r="G203" s="31"/>
      <c r="H203" s="42"/>
      <c r="I203" s="36"/>
      <c r="J203" s="31"/>
      <c r="K203" s="31"/>
      <c r="L203" s="43"/>
      <c r="M203" s="28"/>
      <c r="N203" s="78"/>
      <c r="O203" s="75" t="s">
        <v>76</v>
      </c>
      <c r="P203" s="75">
        <v>28</v>
      </c>
      <c r="Q203" s="75">
        <v>0</v>
      </c>
      <c r="R203" s="75">
        <f t="shared" ref="R203:R207" si="38">IF(Q203="","",R202-Q203)</f>
        <v>13</v>
      </c>
      <c r="S203" s="79"/>
      <c r="T203" s="75" t="s">
        <v>76</v>
      </c>
      <c r="U203" s="123"/>
      <c r="V203" s="77"/>
      <c r="W203" s="123" t="str">
        <f>IF(U203="","",U203+V203)</f>
        <v/>
      </c>
      <c r="X203" s="77"/>
      <c r="Y203" s="123" t="str">
        <f>IF(W203="","",W203-X203)</f>
        <v/>
      </c>
      <c r="Z203" s="80"/>
      <c r="AA203" s="28"/>
    </row>
    <row r="204" spans="1:27" s="29" customFormat="1" ht="21" customHeight="1" x14ac:dyDescent="0.2">
      <c r="A204" s="30"/>
      <c r="B204" s="45" t="s">
        <v>46</v>
      </c>
      <c r="C204" s="46"/>
      <c r="D204" s="31"/>
      <c r="E204" s="31"/>
      <c r="F204" s="462" t="s">
        <v>48</v>
      </c>
      <c r="G204" s="462"/>
      <c r="H204" s="31"/>
      <c r="I204" s="462" t="s">
        <v>49</v>
      </c>
      <c r="J204" s="462"/>
      <c r="K204" s="462"/>
      <c r="L204" s="47"/>
      <c r="M204" s="31"/>
      <c r="N204" s="74"/>
      <c r="O204" s="75" t="s">
        <v>51</v>
      </c>
      <c r="P204" s="75">
        <v>31</v>
      </c>
      <c r="Q204" s="75">
        <v>0</v>
      </c>
      <c r="R204" s="75">
        <f t="shared" si="38"/>
        <v>13</v>
      </c>
      <c r="S204" s="79"/>
      <c r="T204" s="75" t="s">
        <v>51</v>
      </c>
      <c r="U204" s="123"/>
      <c r="V204" s="77"/>
      <c r="W204" s="123" t="str">
        <f t="shared" ref="W204:W213" si="39">IF(U204="","",U204+V204)</f>
        <v/>
      </c>
      <c r="X204" s="77"/>
      <c r="Y204" s="123" t="str">
        <f t="shared" ref="Y204:Y213" si="40">IF(W204="","",W204-X204)</f>
        <v/>
      </c>
      <c r="Z204" s="80"/>
      <c r="AA204" s="31"/>
    </row>
    <row r="205" spans="1:27" s="29" customFormat="1" ht="21" customHeight="1" x14ac:dyDescent="0.2">
      <c r="A205" s="30"/>
      <c r="B205" s="31"/>
      <c r="C205" s="31"/>
      <c r="D205" s="31"/>
      <c r="E205" s="31"/>
      <c r="F205" s="31"/>
      <c r="G205" s="31"/>
      <c r="H205" s="48"/>
      <c r="L205" s="35"/>
      <c r="M205" s="31"/>
      <c r="N205" s="74"/>
      <c r="O205" s="75" t="s">
        <v>52</v>
      </c>
      <c r="P205" s="75">
        <v>30</v>
      </c>
      <c r="Q205" s="75">
        <v>0</v>
      </c>
      <c r="R205" s="75">
        <f t="shared" si="38"/>
        <v>13</v>
      </c>
      <c r="S205" s="79"/>
      <c r="T205" s="75" t="s">
        <v>52</v>
      </c>
      <c r="U205" s="123"/>
      <c r="V205" s="77"/>
      <c r="W205" s="123" t="str">
        <f t="shared" si="39"/>
        <v/>
      </c>
      <c r="X205" s="77"/>
      <c r="Y205" s="123" t="str">
        <f t="shared" si="40"/>
        <v/>
      </c>
      <c r="Z205" s="80"/>
      <c r="AA205" s="31"/>
    </row>
    <row r="206" spans="1:27" s="29" customFormat="1" ht="21" customHeight="1" x14ac:dyDescent="0.2">
      <c r="A206" s="30"/>
      <c r="B206" s="457" t="s">
        <v>47</v>
      </c>
      <c r="C206" s="458"/>
      <c r="D206" s="31"/>
      <c r="E206" s="31"/>
      <c r="F206" s="49" t="s">
        <v>69</v>
      </c>
      <c r="G206" s="44">
        <f>IF($J$1="January",U202,IF($J$1="February",U203,IF($J$1="March",U204,IF($J$1="April",U205,IF($J$1="May",U206,IF($J$1="June",U207,IF($J$1="July",U208,IF($J$1="August",U209,IF($J$1="August",U209,IF($J$1="September",U210,IF($J$1="October",U211,IF($J$1="November",U212,IF($J$1="December",U213)))))))))))))</f>
        <v>0</v>
      </c>
      <c r="H206" s="48"/>
      <c r="I206" s="50">
        <f>IF(C210&gt;0,$K$2,C208)</f>
        <v>30</v>
      </c>
      <c r="J206" s="51" t="s">
        <v>66</v>
      </c>
      <c r="K206" s="52">
        <f>K202/$K$2*I206</f>
        <v>28000</v>
      </c>
      <c r="L206" s="53"/>
      <c r="M206" s="31"/>
      <c r="N206" s="74"/>
      <c r="O206" s="75" t="s">
        <v>53</v>
      </c>
      <c r="P206" s="75">
        <v>31</v>
      </c>
      <c r="Q206" s="75">
        <v>0</v>
      </c>
      <c r="R206" s="75">
        <f t="shared" si="38"/>
        <v>13</v>
      </c>
      <c r="S206" s="79"/>
      <c r="T206" s="75" t="s">
        <v>53</v>
      </c>
      <c r="U206" s="123"/>
      <c r="V206" s="77"/>
      <c r="W206" s="123" t="str">
        <f t="shared" si="39"/>
        <v/>
      </c>
      <c r="X206" s="77"/>
      <c r="Y206" s="123" t="str">
        <f t="shared" si="40"/>
        <v/>
      </c>
      <c r="Z206" s="80"/>
      <c r="AA206" s="31"/>
    </row>
    <row r="207" spans="1:27" s="29" customFormat="1" ht="21" customHeight="1" x14ac:dyDescent="0.2">
      <c r="A207" s="30"/>
      <c r="B207" s="40"/>
      <c r="C207" s="40"/>
      <c r="D207" s="31"/>
      <c r="E207" s="31"/>
      <c r="F207" s="49" t="s">
        <v>23</v>
      </c>
      <c r="G207" s="44">
        <f>IF($J$1="January",V202,IF($J$1="February",V203,IF($J$1="March",V204,IF($J$1="April",V205,IF($J$1="May",V206,IF($J$1="June",V207,IF($J$1="July",V208,IF($J$1="August",V209,IF($J$1="August",V209,IF($J$1="September",V210,IF($J$1="October",V211,IF($J$1="November",V212,IF($J$1="December",V213)))))))))))))</f>
        <v>0</v>
      </c>
      <c r="H207" s="48"/>
      <c r="I207" s="50">
        <v>106</v>
      </c>
      <c r="J207" s="51" t="s">
        <v>67</v>
      </c>
      <c r="K207" s="106">
        <f>K202/$K$2/8*I207</f>
        <v>12366.666666666668</v>
      </c>
      <c r="L207" s="55"/>
      <c r="M207" s="31"/>
      <c r="N207" s="74"/>
      <c r="O207" s="75" t="s">
        <v>54</v>
      </c>
      <c r="P207" s="75">
        <v>30</v>
      </c>
      <c r="Q207" s="75">
        <v>0</v>
      </c>
      <c r="R207" s="75">
        <f t="shared" si="38"/>
        <v>13</v>
      </c>
      <c r="S207" s="79"/>
      <c r="T207" s="75" t="s">
        <v>54</v>
      </c>
      <c r="U207" s="123"/>
      <c r="V207" s="77"/>
      <c r="W207" s="123" t="str">
        <f t="shared" si="39"/>
        <v/>
      </c>
      <c r="X207" s="77"/>
      <c r="Y207" s="123" t="str">
        <f t="shared" si="40"/>
        <v/>
      </c>
      <c r="Z207" s="80"/>
      <c r="AA207" s="31"/>
    </row>
    <row r="208" spans="1:27" s="29" customFormat="1" ht="21" customHeight="1" x14ac:dyDescent="0.2">
      <c r="A208" s="30"/>
      <c r="B208" s="49" t="s">
        <v>7</v>
      </c>
      <c r="C208" s="40">
        <f>IF($J$1="January",P202,IF($J$1="February",P203,IF($J$1="March",P204,IF($J$1="April",P205,IF($J$1="May",P206,IF($J$1="June",P207,IF($J$1="July",P208,IF($J$1="August",P209,IF($J$1="August",P209,IF($J$1="September",P210,IF($J$1="October",P211,IF($J$1="November",P212,IF($J$1="December",P213)))))))))))))</f>
        <v>30</v>
      </c>
      <c r="D208" s="31"/>
      <c r="E208" s="31"/>
      <c r="F208" s="49" t="s">
        <v>70</v>
      </c>
      <c r="G208" s="44" t="str">
        <f>IF($J$1="January",W202,IF($J$1="February",W203,IF($J$1="March",W204,IF($J$1="April",W205,IF($J$1="May",W206,IF($J$1="June",W207,IF($J$1="July",W208,IF($J$1="August",W209,IF($J$1="August",W209,IF($J$1="September",W210,IF($J$1="October",W211,IF($J$1="November",W212,IF($J$1="December",W213)))))))))))))</f>
        <v/>
      </c>
      <c r="H208" s="48"/>
      <c r="I208" s="455" t="s">
        <v>74</v>
      </c>
      <c r="J208" s="456"/>
      <c r="K208" s="54">
        <f>K206+K207</f>
        <v>40366.666666666672</v>
      </c>
      <c r="L208" s="55"/>
      <c r="M208" s="31"/>
      <c r="N208" s="74"/>
      <c r="O208" s="75" t="s">
        <v>55</v>
      </c>
      <c r="P208" s="75"/>
      <c r="Q208" s="75"/>
      <c r="R208" s="75"/>
      <c r="S208" s="79"/>
      <c r="T208" s="75" t="s">
        <v>55</v>
      </c>
      <c r="U208" s="123"/>
      <c r="V208" s="77"/>
      <c r="W208" s="123">
        <f>V208+U208</f>
        <v>0</v>
      </c>
      <c r="X208" s="77"/>
      <c r="Y208" s="123">
        <f t="shared" si="40"/>
        <v>0</v>
      </c>
      <c r="Z208" s="80"/>
      <c r="AA208" s="31"/>
    </row>
    <row r="209" spans="1:27" s="29" customFormat="1" ht="21" customHeight="1" x14ac:dyDescent="0.2">
      <c r="A209" s="30"/>
      <c r="B209" s="49" t="s">
        <v>6</v>
      </c>
      <c r="C209" s="40">
        <f>IF($J$1="January",Q202,IF($J$1="February",Q203,IF($J$1="March",Q204,IF($J$1="April",Q205,IF($J$1="May",Q206,IF($J$1="June",Q207,IF($J$1="July",Q208,IF($J$1="August",Q209,IF($J$1="August",Q209,IF($J$1="September",Q210,IF($J$1="October",Q211,IF($J$1="November",Q212,IF($J$1="December",Q213)))))))))))))</f>
        <v>0</v>
      </c>
      <c r="D209" s="31"/>
      <c r="E209" s="31"/>
      <c r="F209" s="49" t="s">
        <v>24</v>
      </c>
      <c r="G209" s="44">
        <f>IF($J$1="January",X202,IF($J$1="February",X203,IF($J$1="March",X204,IF($J$1="April",X205,IF($J$1="May",X206,IF($J$1="June",X207,IF($J$1="July",X208,IF($J$1="August",X209,IF($J$1="August",X209,IF($J$1="September",X210,IF($J$1="October",X211,IF($J$1="November",X212,IF($J$1="December",X213)))))))))))))</f>
        <v>0</v>
      </c>
      <c r="H209" s="48"/>
      <c r="I209" s="455" t="s">
        <v>75</v>
      </c>
      <c r="J209" s="456"/>
      <c r="K209" s="44">
        <f>G209</f>
        <v>0</v>
      </c>
      <c r="L209" s="56"/>
      <c r="M209" s="31"/>
      <c r="N209" s="74"/>
      <c r="O209" s="75" t="s">
        <v>56</v>
      </c>
      <c r="P209" s="75"/>
      <c r="Q209" s="75"/>
      <c r="R209" s="75"/>
      <c r="S209" s="79"/>
      <c r="T209" s="75" t="s">
        <v>56</v>
      </c>
      <c r="U209" s="123">
        <f>Y208</f>
        <v>0</v>
      </c>
      <c r="V209" s="77"/>
      <c r="W209" s="123">
        <f t="shared" si="39"/>
        <v>0</v>
      </c>
      <c r="X209" s="77"/>
      <c r="Y209" s="123">
        <f t="shared" si="40"/>
        <v>0</v>
      </c>
      <c r="Z209" s="80"/>
      <c r="AA209" s="31"/>
    </row>
    <row r="210" spans="1:27" s="29" customFormat="1" ht="21" customHeight="1" x14ac:dyDescent="0.2">
      <c r="A210" s="30"/>
      <c r="B210" s="57" t="s">
        <v>73</v>
      </c>
      <c r="C210" s="40">
        <f>IF($J$1="January",R202,IF($J$1="February",R203,IF($J$1="March",R204,IF($J$1="April",R205,IF($J$1="May",R206,IF($J$1="June",R207,IF($J$1="July",R208,IF($J$1="August",R209,IF($J$1="August",R209,IF($J$1="September",R210,IF($J$1="October",R211,IF($J$1="November",R212,IF($J$1="December",R213)))))))))))))</f>
        <v>13</v>
      </c>
      <c r="D210" s="31"/>
      <c r="E210" s="31"/>
      <c r="F210" s="49" t="s">
        <v>72</v>
      </c>
      <c r="G210" s="44" t="str">
        <f>IF($J$1="January",Y202,IF($J$1="February",Y203,IF($J$1="March",Y204,IF($J$1="April",Y205,IF($J$1="May",Y206,IF($J$1="June",Y207,IF($J$1="July",Y208,IF($J$1="August",Y209,IF($J$1="August",Y209,IF($J$1="September",Y210,IF($J$1="October",Y211,IF($J$1="November",Y212,IF($J$1="December",Y213)))))))))))))</f>
        <v/>
      </c>
      <c r="H210" s="31"/>
      <c r="I210" s="463" t="s">
        <v>68</v>
      </c>
      <c r="J210" s="464"/>
      <c r="K210" s="58">
        <f>K208-K209</f>
        <v>40366.666666666672</v>
      </c>
      <c r="L210" s="59"/>
      <c r="M210" s="31"/>
      <c r="N210" s="74"/>
      <c r="O210" s="75" t="s">
        <v>61</v>
      </c>
      <c r="P210" s="75"/>
      <c r="Q210" s="75"/>
      <c r="R210" s="75"/>
      <c r="S210" s="79"/>
      <c r="T210" s="75" t="s">
        <v>61</v>
      </c>
      <c r="U210" s="123">
        <f>Y209</f>
        <v>0</v>
      </c>
      <c r="V210" s="77"/>
      <c r="W210" s="123">
        <f t="shared" si="39"/>
        <v>0</v>
      </c>
      <c r="X210" s="77"/>
      <c r="Y210" s="123">
        <f t="shared" si="40"/>
        <v>0</v>
      </c>
      <c r="Z210" s="80"/>
      <c r="AA210" s="31"/>
    </row>
    <row r="211" spans="1:27" s="29" customFormat="1" ht="21" customHeight="1" x14ac:dyDescent="0.2">
      <c r="A211" s="30"/>
      <c r="B211" s="31"/>
      <c r="C211" s="31"/>
      <c r="D211" s="31"/>
      <c r="E211" s="31"/>
      <c r="F211" s="31"/>
      <c r="G211" s="31"/>
      <c r="H211" s="31"/>
      <c r="I211" s="31"/>
      <c r="J211" s="31"/>
      <c r="K211" s="128"/>
      <c r="L211" s="47"/>
      <c r="M211" s="31"/>
      <c r="N211" s="74"/>
      <c r="O211" s="75" t="s">
        <v>57</v>
      </c>
      <c r="P211" s="75"/>
      <c r="Q211" s="75"/>
      <c r="R211" s="75"/>
      <c r="S211" s="79"/>
      <c r="T211" s="75" t="s">
        <v>57</v>
      </c>
      <c r="U211" s="123">
        <f>Y210</f>
        <v>0</v>
      </c>
      <c r="V211" s="77"/>
      <c r="W211" s="123">
        <f t="shared" si="39"/>
        <v>0</v>
      </c>
      <c r="X211" s="77"/>
      <c r="Y211" s="123">
        <f t="shared" si="40"/>
        <v>0</v>
      </c>
      <c r="Z211" s="80"/>
      <c r="AA211" s="31"/>
    </row>
    <row r="212" spans="1:27" s="29" customFormat="1" ht="21" customHeight="1" x14ac:dyDescent="0.2">
      <c r="A212" s="30"/>
      <c r="B212" s="471" t="s">
        <v>101</v>
      </c>
      <c r="C212" s="471"/>
      <c r="D212" s="471"/>
      <c r="E212" s="471"/>
      <c r="F212" s="471"/>
      <c r="G212" s="471"/>
      <c r="H212" s="471"/>
      <c r="I212" s="471"/>
      <c r="J212" s="471"/>
      <c r="K212" s="471"/>
      <c r="L212" s="47"/>
      <c r="M212" s="31"/>
      <c r="N212" s="74"/>
      <c r="O212" s="75" t="s">
        <v>62</v>
      </c>
      <c r="P212" s="75"/>
      <c r="Q212" s="75"/>
      <c r="R212" s="75"/>
      <c r="S212" s="79"/>
      <c r="T212" s="75" t="s">
        <v>62</v>
      </c>
      <c r="U212" s="123">
        <f>Y211</f>
        <v>0</v>
      </c>
      <c r="V212" s="77"/>
      <c r="W212" s="123">
        <f t="shared" si="39"/>
        <v>0</v>
      </c>
      <c r="X212" s="77"/>
      <c r="Y212" s="123">
        <f t="shared" si="40"/>
        <v>0</v>
      </c>
      <c r="Z212" s="80"/>
      <c r="AA212" s="31"/>
    </row>
    <row r="213" spans="1:27" s="29" customFormat="1" ht="21" customHeight="1" x14ac:dyDescent="0.2">
      <c r="A213" s="30"/>
      <c r="B213" s="471"/>
      <c r="C213" s="471"/>
      <c r="D213" s="471"/>
      <c r="E213" s="471"/>
      <c r="F213" s="471"/>
      <c r="G213" s="471"/>
      <c r="H213" s="471"/>
      <c r="I213" s="471"/>
      <c r="J213" s="471"/>
      <c r="K213" s="471"/>
      <c r="L213" s="47"/>
      <c r="M213" s="31"/>
      <c r="N213" s="74"/>
      <c r="O213" s="75" t="s">
        <v>63</v>
      </c>
      <c r="P213" s="75"/>
      <c r="Q213" s="75"/>
      <c r="R213" s="75"/>
      <c r="S213" s="79"/>
      <c r="T213" s="75" t="s">
        <v>63</v>
      </c>
      <c r="U213" s="123">
        <f>Y212</f>
        <v>0</v>
      </c>
      <c r="V213" s="77"/>
      <c r="W213" s="123">
        <f t="shared" si="39"/>
        <v>0</v>
      </c>
      <c r="X213" s="77"/>
      <c r="Y213" s="123">
        <f t="shared" si="40"/>
        <v>0</v>
      </c>
      <c r="Z213" s="80"/>
      <c r="AA213" s="31"/>
    </row>
    <row r="214" spans="1:27" s="29" customFormat="1" ht="21" customHeight="1" thickBot="1" x14ac:dyDescent="0.25">
      <c r="A214" s="60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2"/>
      <c r="N214" s="81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83"/>
    </row>
    <row r="215" spans="1:27" s="31" customFormat="1" ht="21" hidden="1" customHeight="1" x14ac:dyDescent="0.2"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</row>
    <row r="216" spans="1:27" s="31" customFormat="1" ht="21" hidden="1" customHeight="1" thickBot="1" x14ac:dyDescent="0.25"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</row>
    <row r="217" spans="1:27" s="29" customFormat="1" ht="21" hidden="1" customHeight="1" x14ac:dyDescent="0.2">
      <c r="A217" s="465" t="s">
        <v>45</v>
      </c>
      <c r="B217" s="466"/>
      <c r="C217" s="466"/>
      <c r="D217" s="466"/>
      <c r="E217" s="466"/>
      <c r="F217" s="466"/>
      <c r="G217" s="466"/>
      <c r="H217" s="466"/>
      <c r="I217" s="466"/>
      <c r="J217" s="466"/>
      <c r="K217" s="466"/>
      <c r="L217" s="467"/>
      <c r="M217" s="109"/>
      <c r="N217" s="67"/>
      <c r="O217" s="450" t="s">
        <v>47</v>
      </c>
      <c r="P217" s="451"/>
      <c r="Q217" s="451"/>
      <c r="R217" s="452"/>
      <c r="S217" s="68"/>
      <c r="T217" s="450" t="s">
        <v>48</v>
      </c>
      <c r="U217" s="451"/>
      <c r="V217" s="451"/>
      <c r="W217" s="451"/>
      <c r="X217" s="451"/>
      <c r="Y217" s="452"/>
      <c r="Z217" s="66"/>
    </row>
    <row r="218" spans="1:27" s="29" customFormat="1" ht="21" hidden="1" customHeight="1" x14ac:dyDescent="0.2">
      <c r="A218" s="30"/>
      <c r="B218" s="31"/>
      <c r="C218" s="453" t="s">
        <v>99</v>
      </c>
      <c r="D218" s="453"/>
      <c r="E218" s="453"/>
      <c r="F218" s="453"/>
      <c r="G218" s="32" t="str">
        <f>$J$1</f>
        <v>June</v>
      </c>
      <c r="H218" s="454">
        <f>$K$1</f>
        <v>2021</v>
      </c>
      <c r="I218" s="454"/>
      <c r="J218" s="31"/>
      <c r="K218" s="33"/>
      <c r="L218" s="34"/>
      <c r="M218" s="33"/>
      <c r="N218" s="70"/>
      <c r="O218" s="71" t="s">
        <v>58</v>
      </c>
      <c r="P218" s="71" t="s">
        <v>7</v>
      </c>
      <c r="Q218" s="71" t="s">
        <v>6</v>
      </c>
      <c r="R218" s="71" t="s">
        <v>59</v>
      </c>
      <c r="S218" s="72"/>
      <c r="T218" s="71" t="s">
        <v>58</v>
      </c>
      <c r="U218" s="71" t="s">
        <v>60</v>
      </c>
      <c r="V218" s="71" t="s">
        <v>23</v>
      </c>
      <c r="W218" s="71" t="s">
        <v>22</v>
      </c>
      <c r="X218" s="71" t="s">
        <v>24</v>
      </c>
      <c r="Y218" s="71" t="s">
        <v>64</v>
      </c>
      <c r="Z218" s="66"/>
    </row>
    <row r="219" spans="1:27" s="29" customFormat="1" ht="21" hidden="1" customHeight="1" x14ac:dyDescent="0.2">
      <c r="A219" s="30"/>
      <c r="B219" s="31"/>
      <c r="C219" s="31"/>
      <c r="D219" s="36"/>
      <c r="E219" s="36"/>
      <c r="F219" s="36"/>
      <c r="G219" s="36"/>
      <c r="H219" s="36"/>
      <c r="I219" s="31"/>
      <c r="J219" s="37" t="s">
        <v>1</v>
      </c>
      <c r="K219" s="38"/>
      <c r="L219" s="39"/>
      <c r="M219" s="31"/>
      <c r="N219" s="74"/>
      <c r="O219" s="75" t="s">
        <v>50</v>
      </c>
      <c r="P219" s="75"/>
      <c r="Q219" s="75"/>
      <c r="R219" s="75"/>
      <c r="S219" s="76"/>
      <c r="T219" s="75" t="s">
        <v>50</v>
      </c>
      <c r="U219" s="77"/>
      <c r="V219" s="77"/>
      <c r="W219" s="77">
        <f>V219+U219</f>
        <v>0</v>
      </c>
      <c r="X219" s="77"/>
      <c r="Y219" s="77">
        <f>W219-X219</f>
        <v>0</v>
      </c>
      <c r="Z219" s="66"/>
    </row>
    <row r="220" spans="1:27" s="29" customFormat="1" ht="21" hidden="1" customHeight="1" x14ac:dyDescent="0.2">
      <c r="A220" s="30"/>
      <c r="B220" s="31" t="s">
        <v>0</v>
      </c>
      <c r="C220" s="86"/>
      <c r="D220" s="31"/>
      <c r="E220" s="31"/>
      <c r="F220" s="31"/>
      <c r="G220" s="31"/>
      <c r="H220" s="42"/>
      <c r="I220" s="36"/>
      <c r="J220" s="31"/>
      <c r="K220" s="31"/>
      <c r="L220" s="43"/>
      <c r="M220" s="109"/>
      <c r="N220" s="78"/>
      <c r="O220" s="75" t="s">
        <v>76</v>
      </c>
      <c r="P220" s="75"/>
      <c r="Q220" s="75"/>
      <c r="R220" s="75"/>
      <c r="S220" s="79"/>
      <c r="T220" s="75" t="s">
        <v>76</v>
      </c>
      <c r="U220" s="123"/>
      <c r="V220" s="77"/>
      <c r="W220" s="123">
        <f>V220+U220</f>
        <v>0</v>
      </c>
      <c r="X220" s="77"/>
      <c r="Y220" s="123">
        <f>IF(W220="","",W220-X220)</f>
        <v>0</v>
      </c>
      <c r="Z220" s="66"/>
    </row>
    <row r="221" spans="1:27" s="29" customFormat="1" ht="21" hidden="1" customHeight="1" x14ac:dyDescent="0.2">
      <c r="A221" s="30"/>
      <c r="B221" s="45" t="s">
        <v>46</v>
      </c>
      <c r="C221" s="63"/>
      <c r="D221" s="31"/>
      <c r="E221" s="31"/>
      <c r="F221" s="462" t="s">
        <v>48</v>
      </c>
      <c r="G221" s="462"/>
      <c r="H221" s="31"/>
      <c r="I221" s="462" t="s">
        <v>49</v>
      </c>
      <c r="J221" s="462"/>
      <c r="K221" s="462"/>
      <c r="L221" s="47"/>
      <c r="M221" s="31"/>
      <c r="N221" s="74"/>
      <c r="O221" s="75" t="s">
        <v>51</v>
      </c>
      <c r="P221" s="75"/>
      <c r="Q221" s="75"/>
      <c r="R221" s="75" t="str">
        <f>IF(Q221="","",R220-Q221)</f>
        <v/>
      </c>
      <c r="S221" s="79"/>
      <c r="T221" s="75" t="s">
        <v>51</v>
      </c>
      <c r="U221" s="123"/>
      <c r="V221" s="77"/>
      <c r="W221" s="123" t="str">
        <f t="shared" ref="W221:W230" si="41">IF(U221="","",U221+V221)</f>
        <v/>
      </c>
      <c r="X221" s="77"/>
      <c r="Y221" s="123" t="str">
        <f t="shared" ref="Y221:Y230" si="42">IF(W221="","",W221-X221)</f>
        <v/>
      </c>
      <c r="Z221" s="66"/>
    </row>
    <row r="222" spans="1:27" s="29" customFormat="1" ht="21" hidden="1" customHeight="1" x14ac:dyDescent="0.2">
      <c r="A222" s="30"/>
      <c r="B222" s="31"/>
      <c r="C222" s="31"/>
      <c r="D222" s="31"/>
      <c r="E222" s="31"/>
      <c r="F222" s="31"/>
      <c r="G222" s="31"/>
      <c r="H222" s="48"/>
      <c r="L222" s="35"/>
      <c r="M222" s="31"/>
      <c r="N222" s="74"/>
      <c r="O222" s="75" t="s">
        <v>52</v>
      </c>
      <c r="P222" s="75"/>
      <c r="Q222" s="75"/>
      <c r="R222" s="75">
        <v>0</v>
      </c>
      <c r="S222" s="79"/>
      <c r="T222" s="75" t="s">
        <v>52</v>
      </c>
      <c r="U222" s="123" t="str">
        <f>IF($J$1="April",Y221,Y221)</f>
        <v/>
      </c>
      <c r="V222" s="77"/>
      <c r="W222" s="123" t="str">
        <f t="shared" si="41"/>
        <v/>
      </c>
      <c r="X222" s="77"/>
      <c r="Y222" s="123" t="str">
        <f t="shared" si="42"/>
        <v/>
      </c>
      <c r="Z222" s="66"/>
    </row>
    <row r="223" spans="1:27" s="29" customFormat="1" ht="21" hidden="1" customHeight="1" x14ac:dyDescent="0.2">
      <c r="A223" s="30"/>
      <c r="B223" s="457" t="s">
        <v>47</v>
      </c>
      <c r="C223" s="458"/>
      <c r="D223" s="31"/>
      <c r="E223" s="31"/>
      <c r="F223" s="49" t="s">
        <v>69</v>
      </c>
      <c r="G223" s="44" t="str">
        <f>IF($J$1="January",U219,IF($J$1="February",U220,IF($J$1="March",U221,IF($J$1="April",U222,IF($J$1="May",U223,IF($J$1="June",U224,IF($J$1="July",U225,IF($J$1="August",U226,IF($J$1="August",U226,IF($J$1="September",U227,IF($J$1="October",U228,IF($J$1="November",U229,IF($J$1="December",U230)))))))))))))</f>
        <v/>
      </c>
      <c r="H223" s="48"/>
      <c r="I223" s="50">
        <f>IF(C227&gt;=C226,$K$2,C225+C227)</f>
        <v>30</v>
      </c>
      <c r="J223" s="51" t="s">
        <v>66</v>
      </c>
      <c r="K223" s="52">
        <f>K219/$K$2*I223</f>
        <v>0</v>
      </c>
      <c r="L223" s="53"/>
      <c r="M223" s="31"/>
      <c r="N223" s="74"/>
      <c r="O223" s="75" t="s">
        <v>53</v>
      </c>
      <c r="P223" s="75"/>
      <c r="Q223" s="75"/>
      <c r="R223" s="75" t="str">
        <f t="shared" ref="R223:R228" si="43">IF(Q223="","",R222-Q223)</f>
        <v/>
      </c>
      <c r="S223" s="79"/>
      <c r="T223" s="75" t="s">
        <v>53</v>
      </c>
      <c r="U223" s="123" t="str">
        <f>IF($J$1="May",Y222,"")</f>
        <v/>
      </c>
      <c r="V223" s="77"/>
      <c r="W223" s="123" t="str">
        <f t="shared" si="41"/>
        <v/>
      </c>
      <c r="X223" s="77"/>
      <c r="Y223" s="123" t="str">
        <f t="shared" si="42"/>
        <v/>
      </c>
      <c r="Z223" s="66"/>
    </row>
    <row r="224" spans="1:27" s="29" customFormat="1" ht="21" hidden="1" customHeight="1" x14ac:dyDescent="0.2">
      <c r="A224" s="30"/>
      <c r="B224" s="40"/>
      <c r="C224" s="40"/>
      <c r="D224" s="31"/>
      <c r="E224" s="31"/>
      <c r="F224" s="49" t="s">
        <v>23</v>
      </c>
      <c r="G224" s="44">
        <f>IF($J$1="January",V219,IF($J$1="February",V220,IF($J$1="March",V221,IF($J$1="April",V222,IF($J$1="May",V223,IF($J$1="June",V224,IF($J$1="July",V225,IF($J$1="August",V226,IF($J$1="August",V226,IF($J$1="September",V227,IF($J$1="October",V228,IF($J$1="November",V229,IF($J$1="December",V230)))))))))))))</f>
        <v>0</v>
      </c>
      <c r="H224" s="48"/>
      <c r="I224" s="50"/>
      <c r="J224" s="51" t="s">
        <v>67</v>
      </c>
      <c r="K224" s="54"/>
      <c r="L224" s="55"/>
      <c r="M224" s="31"/>
      <c r="N224" s="74"/>
      <c r="O224" s="75" t="s">
        <v>54</v>
      </c>
      <c r="P224" s="75"/>
      <c r="Q224" s="75"/>
      <c r="R224" s="75" t="str">
        <f t="shared" si="43"/>
        <v/>
      </c>
      <c r="S224" s="79"/>
      <c r="T224" s="75" t="s">
        <v>54</v>
      </c>
      <c r="U224" s="123" t="str">
        <f>IF($J$1="May",Y223,Y223)</f>
        <v/>
      </c>
      <c r="V224" s="77"/>
      <c r="W224" s="123" t="str">
        <f t="shared" si="41"/>
        <v/>
      </c>
      <c r="X224" s="77"/>
      <c r="Y224" s="123" t="str">
        <f t="shared" si="42"/>
        <v/>
      </c>
      <c r="Z224" s="66"/>
    </row>
    <row r="225" spans="1:26" s="29" customFormat="1" ht="21" hidden="1" customHeight="1" x14ac:dyDescent="0.2">
      <c r="A225" s="30"/>
      <c r="B225" s="49" t="s">
        <v>7</v>
      </c>
      <c r="C225" s="40">
        <f>IF($J$1="January",P219,IF($J$1="February",P220,IF($J$1="March",P221,IF($J$1="April",P222,IF($J$1="May",P223,IF($J$1="June",P224,IF($J$1="July",P225,IF($J$1="August",P226,IF($J$1="August",P226,IF($J$1="September",P227,IF($J$1="October",P228,IF($J$1="November",P229,IF($J$1="December",P230)))))))))))))</f>
        <v>0</v>
      </c>
      <c r="D225" s="31"/>
      <c r="E225" s="31"/>
      <c r="F225" s="49" t="s">
        <v>70</v>
      </c>
      <c r="G225" s="44" t="str">
        <f>IF($J$1="January",W219,IF($J$1="February",W220,IF($J$1="March",W221,IF($J$1="April",W222,IF($J$1="May",W223,IF($J$1="June",W224,IF($J$1="July",W225,IF($J$1="August",W226,IF($J$1="August",W226,IF($J$1="September",W227,IF($J$1="October",W228,IF($J$1="November",W229,IF($J$1="December",W230)))))))))))))</f>
        <v/>
      </c>
      <c r="H225" s="48"/>
      <c r="I225" s="455" t="s">
        <v>74</v>
      </c>
      <c r="J225" s="456"/>
      <c r="K225" s="54">
        <f>K223+K224</f>
        <v>0</v>
      </c>
      <c r="L225" s="55"/>
      <c r="M225" s="31"/>
      <c r="N225" s="74"/>
      <c r="O225" s="75" t="s">
        <v>55</v>
      </c>
      <c r="P225" s="75"/>
      <c r="Q225" s="75"/>
      <c r="R225" s="75" t="str">
        <f t="shared" si="43"/>
        <v/>
      </c>
      <c r="S225" s="79"/>
      <c r="T225" s="75" t="s">
        <v>55</v>
      </c>
      <c r="U225" s="123" t="str">
        <f>IF($J$1="July",Y224,"")</f>
        <v/>
      </c>
      <c r="V225" s="77"/>
      <c r="W225" s="123" t="str">
        <f t="shared" si="41"/>
        <v/>
      </c>
      <c r="X225" s="77"/>
      <c r="Y225" s="123" t="str">
        <f t="shared" si="42"/>
        <v/>
      </c>
      <c r="Z225" s="66"/>
    </row>
    <row r="226" spans="1:26" s="29" customFormat="1" ht="21" hidden="1" customHeight="1" x14ac:dyDescent="0.2">
      <c r="A226" s="30"/>
      <c r="B226" s="49" t="s">
        <v>6</v>
      </c>
      <c r="C226" s="40">
        <f>IF($J$1="January",Q219,IF($J$1="February",Q220,IF($J$1="March",Q221,IF($J$1="April",Q222,IF($J$1="May",Q223,IF($J$1="June",Q224,IF($J$1="July",Q225,IF($J$1="August",Q226,IF($J$1="August",Q226,IF($J$1="September",Q227,IF($J$1="October",Q228,IF($J$1="November",Q229,IF($J$1="December",Q230)))))))))))))</f>
        <v>0</v>
      </c>
      <c r="D226" s="31"/>
      <c r="E226" s="31"/>
      <c r="F226" s="49" t="s">
        <v>24</v>
      </c>
      <c r="G226" s="44">
        <f>IF($J$1="January",X219,IF($J$1="February",X220,IF($J$1="March",X221,IF($J$1="April",X222,IF($J$1="May",X223,IF($J$1="June",X224,IF($J$1="July",X225,IF($J$1="August",X226,IF($J$1="August",X226,IF($J$1="September",X227,IF($J$1="October",X228,IF($J$1="November",X229,IF($J$1="December",X230)))))))))))))</f>
        <v>0</v>
      </c>
      <c r="H226" s="48"/>
      <c r="I226" s="455" t="s">
        <v>75</v>
      </c>
      <c r="J226" s="456"/>
      <c r="K226" s="44">
        <f>G226</f>
        <v>0</v>
      </c>
      <c r="L226" s="56"/>
      <c r="M226" s="31"/>
      <c r="N226" s="74"/>
      <c r="O226" s="75" t="s">
        <v>56</v>
      </c>
      <c r="P226" s="75"/>
      <c r="Q226" s="75"/>
      <c r="R226" s="75" t="str">
        <f t="shared" si="43"/>
        <v/>
      </c>
      <c r="S226" s="79"/>
      <c r="T226" s="75" t="s">
        <v>56</v>
      </c>
      <c r="U226" s="123" t="str">
        <f>IF($J$1="August",Y225,"")</f>
        <v/>
      </c>
      <c r="V226" s="77"/>
      <c r="W226" s="123" t="str">
        <f t="shared" si="41"/>
        <v/>
      </c>
      <c r="X226" s="77"/>
      <c r="Y226" s="123" t="str">
        <f t="shared" si="42"/>
        <v/>
      </c>
      <c r="Z226" s="66"/>
    </row>
    <row r="227" spans="1:26" s="29" customFormat="1" ht="21" hidden="1" customHeight="1" x14ac:dyDescent="0.2">
      <c r="A227" s="30"/>
      <c r="B227" s="57" t="s">
        <v>73</v>
      </c>
      <c r="C227" s="40" t="str">
        <f>IF($J$1="January",R219,IF($J$1="February",R220,IF($J$1="March",R221,IF($J$1="April",R222,IF($J$1="May",R223,IF($J$1="June",R224,IF($J$1="July",R225,IF($J$1="August",R226,IF($J$1="August",R226,IF($J$1="September",R227,IF($J$1="October",R228,IF($J$1="November",R229,IF($J$1="December",R230)))))))))))))</f>
        <v/>
      </c>
      <c r="D227" s="31"/>
      <c r="E227" s="31"/>
      <c r="F227" s="49" t="s">
        <v>72</v>
      </c>
      <c r="G227" s="44" t="str">
        <f>IF($J$1="January",Y219,IF($J$1="February",Y220,IF($J$1="March",Y221,IF($J$1="April",Y222,IF($J$1="May",Y223,IF($J$1="June",Y224,IF($J$1="July",Y225,IF($J$1="August",Y226,IF($J$1="August",Y226,IF($J$1="September",Y227,IF($J$1="October",Y228,IF($J$1="November",Y229,IF($J$1="December",Y230)))))))))))))</f>
        <v/>
      </c>
      <c r="H227" s="31"/>
      <c r="I227" s="463" t="s">
        <v>68</v>
      </c>
      <c r="J227" s="464"/>
      <c r="K227" s="58">
        <f>K225-K226</f>
        <v>0</v>
      </c>
      <c r="L227" s="59"/>
      <c r="M227" s="31"/>
      <c r="N227" s="74"/>
      <c r="O227" s="75" t="s">
        <v>61</v>
      </c>
      <c r="P227" s="75"/>
      <c r="Q227" s="75"/>
      <c r="R227" s="75" t="str">
        <f t="shared" si="43"/>
        <v/>
      </c>
      <c r="S227" s="79"/>
      <c r="T227" s="75" t="s">
        <v>61</v>
      </c>
      <c r="U227" s="123" t="str">
        <f>IF($J$1="Sept",Y226,"")</f>
        <v/>
      </c>
      <c r="V227" s="77"/>
      <c r="W227" s="123" t="str">
        <f t="shared" si="41"/>
        <v/>
      </c>
      <c r="X227" s="77"/>
      <c r="Y227" s="123" t="str">
        <f t="shared" si="42"/>
        <v/>
      </c>
      <c r="Z227" s="66"/>
    </row>
    <row r="228" spans="1:26" s="29" customFormat="1" ht="21" hidden="1" customHeight="1" x14ac:dyDescent="0.2">
      <c r="A228" s="30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47"/>
      <c r="M228" s="31"/>
      <c r="N228" s="74"/>
      <c r="O228" s="75" t="s">
        <v>57</v>
      </c>
      <c r="P228" s="75"/>
      <c r="Q228" s="75"/>
      <c r="R228" s="75" t="str">
        <f t="shared" si="43"/>
        <v/>
      </c>
      <c r="S228" s="79"/>
      <c r="T228" s="75" t="s">
        <v>57</v>
      </c>
      <c r="U228" s="123" t="str">
        <f>IF($J$1="October",Y227,"")</f>
        <v/>
      </c>
      <c r="V228" s="77"/>
      <c r="W228" s="123" t="str">
        <f t="shared" si="41"/>
        <v/>
      </c>
      <c r="X228" s="77"/>
      <c r="Y228" s="123" t="str">
        <f t="shared" si="42"/>
        <v/>
      </c>
      <c r="Z228" s="66"/>
    </row>
    <row r="229" spans="1:26" s="29" customFormat="1" ht="21" hidden="1" customHeight="1" x14ac:dyDescent="0.2">
      <c r="A229" s="30"/>
      <c r="B229" s="471" t="s">
        <v>101</v>
      </c>
      <c r="C229" s="471"/>
      <c r="D229" s="471"/>
      <c r="E229" s="471"/>
      <c r="F229" s="471"/>
      <c r="G229" s="471"/>
      <c r="H229" s="471"/>
      <c r="I229" s="471"/>
      <c r="J229" s="471"/>
      <c r="K229" s="471"/>
      <c r="L229" s="47"/>
      <c r="M229" s="31"/>
      <c r="N229" s="74"/>
      <c r="O229" s="75" t="s">
        <v>62</v>
      </c>
      <c r="P229" s="75"/>
      <c r="Q229" s="75"/>
      <c r="R229" s="75">
        <v>0</v>
      </c>
      <c r="S229" s="79"/>
      <c r="T229" s="75" t="s">
        <v>62</v>
      </c>
      <c r="U229" s="123" t="str">
        <f>IF($J$1="November",Y228,"")</f>
        <v/>
      </c>
      <c r="V229" s="77"/>
      <c r="W229" s="123" t="str">
        <f t="shared" si="41"/>
        <v/>
      </c>
      <c r="X229" s="77"/>
      <c r="Y229" s="123" t="str">
        <f t="shared" si="42"/>
        <v/>
      </c>
      <c r="Z229" s="66"/>
    </row>
    <row r="230" spans="1:26" s="29" customFormat="1" ht="21" hidden="1" customHeight="1" x14ac:dyDescent="0.2">
      <c r="A230" s="30"/>
      <c r="B230" s="471"/>
      <c r="C230" s="471"/>
      <c r="D230" s="471"/>
      <c r="E230" s="471"/>
      <c r="F230" s="471"/>
      <c r="G230" s="471"/>
      <c r="H230" s="471"/>
      <c r="I230" s="471"/>
      <c r="J230" s="471"/>
      <c r="K230" s="471"/>
      <c r="L230" s="47"/>
      <c r="M230" s="31"/>
      <c r="N230" s="74"/>
      <c r="O230" s="75" t="s">
        <v>63</v>
      </c>
      <c r="P230" s="75"/>
      <c r="Q230" s="75"/>
      <c r="R230" s="75">
        <v>0</v>
      </c>
      <c r="S230" s="79"/>
      <c r="T230" s="75" t="s">
        <v>63</v>
      </c>
      <c r="U230" s="123" t="str">
        <f>IF($J$1="Dec",Y229,"")</f>
        <v/>
      </c>
      <c r="V230" s="77"/>
      <c r="W230" s="123" t="str">
        <f t="shared" si="41"/>
        <v/>
      </c>
      <c r="X230" s="77"/>
      <c r="Y230" s="123" t="str">
        <f t="shared" si="42"/>
        <v/>
      </c>
      <c r="Z230" s="66"/>
    </row>
    <row r="231" spans="1:26" s="29" customFormat="1" ht="21" hidden="1" customHeight="1" thickBot="1" x14ac:dyDescent="0.25">
      <c r="A231" s="60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2"/>
      <c r="N231" s="81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  <c r="Z231" s="66"/>
    </row>
    <row r="232" spans="1:26" s="31" customFormat="1" ht="21" hidden="1" customHeight="1" thickBot="1" x14ac:dyDescent="0.25"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</row>
    <row r="233" spans="1:26" s="29" customFormat="1" ht="21" hidden="1" customHeight="1" x14ac:dyDescent="0.2">
      <c r="A233" s="459" t="s">
        <v>45</v>
      </c>
      <c r="B233" s="460"/>
      <c r="C233" s="460"/>
      <c r="D233" s="460"/>
      <c r="E233" s="460"/>
      <c r="F233" s="460"/>
      <c r="G233" s="460"/>
      <c r="H233" s="460"/>
      <c r="I233" s="460"/>
      <c r="J233" s="460"/>
      <c r="K233" s="460"/>
      <c r="L233" s="461"/>
      <c r="M233" s="109"/>
      <c r="N233" s="67"/>
      <c r="O233" s="450" t="s">
        <v>47</v>
      </c>
      <c r="P233" s="451"/>
      <c r="Q233" s="451"/>
      <c r="R233" s="452"/>
      <c r="S233" s="68"/>
      <c r="T233" s="450" t="s">
        <v>48</v>
      </c>
      <c r="U233" s="451"/>
      <c r="V233" s="451"/>
      <c r="W233" s="451"/>
      <c r="X233" s="451"/>
      <c r="Y233" s="452"/>
      <c r="Z233" s="66"/>
    </row>
    <row r="234" spans="1:26" s="29" customFormat="1" ht="21" hidden="1" customHeight="1" x14ac:dyDescent="0.2">
      <c r="A234" s="30"/>
      <c r="B234" s="31"/>
      <c r="C234" s="453" t="s">
        <v>99</v>
      </c>
      <c r="D234" s="453"/>
      <c r="E234" s="453"/>
      <c r="F234" s="453"/>
      <c r="G234" s="32" t="str">
        <f>$J$1</f>
        <v>June</v>
      </c>
      <c r="H234" s="454">
        <f>$K$1</f>
        <v>2021</v>
      </c>
      <c r="I234" s="454"/>
      <c r="J234" s="31"/>
      <c r="K234" s="33"/>
      <c r="L234" s="34"/>
      <c r="M234" s="33"/>
      <c r="N234" s="70"/>
      <c r="O234" s="71" t="s">
        <v>58</v>
      </c>
      <c r="P234" s="71" t="s">
        <v>7</v>
      </c>
      <c r="Q234" s="71" t="s">
        <v>6</v>
      </c>
      <c r="R234" s="71" t="s">
        <v>59</v>
      </c>
      <c r="S234" s="72"/>
      <c r="T234" s="71" t="s">
        <v>58</v>
      </c>
      <c r="U234" s="71" t="s">
        <v>60</v>
      </c>
      <c r="V234" s="71" t="s">
        <v>23</v>
      </c>
      <c r="W234" s="71" t="s">
        <v>22</v>
      </c>
      <c r="X234" s="71" t="s">
        <v>24</v>
      </c>
      <c r="Y234" s="71" t="s">
        <v>64</v>
      </c>
      <c r="Z234" s="66"/>
    </row>
    <row r="235" spans="1:26" s="29" customFormat="1" ht="21" hidden="1" customHeight="1" x14ac:dyDescent="0.2">
      <c r="A235" s="30"/>
      <c r="B235" s="31"/>
      <c r="C235" s="31"/>
      <c r="D235" s="36"/>
      <c r="E235" s="36"/>
      <c r="F235" s="36"/>
      <c r="G235" s="36"/>
      <c r="H235" s="36"/>
      <c r="I235" s="31"/>
      <c r="J235" s="37" t="s">
        <v>1</v>
      </c>
      <c r="K235" s="38"/>
      <c r="L235" s="39"/>
      <c r="M235" s="31"/>
      <c r="N235" s="74"/>
      <c r="O235" s="75" t="s">
        <v>50</v>
      </c>
      <c r="P235" s="75"/>
      <c r="Q235" s="75"/>
      <c r="R235" s="75">
        <f>5-Q235</f>
        <v>5</v>
      </c>
      <c r="S235" s="76"/>
      <c r="T235" s="75" t="s">
        <v>50</v>
      </c>
      <c r="U235" s="77"/>
      <c r="V235" s="77"/>
      <c r="W235" s="77">
        <f>V235+U235</f>
        <v>0</v>
      </c>
      <c r="X235" s="77"/>
      <c r="Y235" s="77">
        <f>W235-X235</f>
        <v>0</v>
      </c>
      <c r="Z235" s="66"/>
    </row>
    <row r="236" spans="1:26" s="29" customFormat="1" ht="21" hidden="1" customHeight="1" x14ac:dyDescent="0.2">
      <c r="A236" s="30"/>
      <c r="B236" s="31" t="s">
        <v>0</v>
      </c>
      <c r="C236" s="86"/>
      <c r="D236" s="31"/>
      <c r="E236" s="31"/>
      <c r="F236" s="31"/>
      <c r="G236" s="31"/>
      <c r="H236" s="42"/>
      <c r="I236" s="36"/>
      <c r="J236" s="31"/>
      <c r="K236" s="31"/>
      <c r="L236" s="43"/>
      <c r="M236" s="109"/>
      <c r="N236" s="78"/>
      <c r="O236" s="75" t="s">
        <v>76</v>
      </c>
      <c r="P236" s="75"/>
      <c r="Q236" s="75"/>
      <c r="R236" s="75">
        <f t="shared" ref="R236:R241" si="44">R235-Q236</f>
        <v>5</v>
      </c>
      <c r="S236" s="79"/>
      <c r="T236" s="75" t="s">
        <v>76</v>
      </c>
      <c r="U236" s="123">
        <f>Y235</f>
        <v>0</v>
      </c>
      <c r="V236" s="77"/>
      <c r="W236" s="123">
        <f>IF(U236="","",U236+V236)</f>
        <v>0</v>
      </c>
      <c r="X236" s="77"/>
      <c r="Y236" s="123">
        <f>IF(W236="","",W236-X236)</f>
        <v>0</v>
      </c>
      <c r="Z236" s="66"/>
    </row>
    <row r="237" spans="1:26" s="29" customFormat="1" ht="21" hidden="1" customHeight="1" x14ac:dyDescent="0.2">
      <c r="A237" s="30"/>
      <c r="B237" s="45" t="s">
        <v>46</v>
      </c>
      <c r="C237" s="63"/>
      <c r="D237" s="31"/>
      <c r="E237" s="31"/>
      <c r="F237" s="462" t="s">
        <v>48</v>
      </c>
      <c r="G237" s="462"/>
      <c r="H237" s="31"/>
      <c r="I237" s="462" t="s">
        <v>49</v>
      </c>
      <c r="J237" s="462"/>
      <c r="K237" s="462"/>
      <c r="L237" s="47"/>
      <c r="M237" s="31"/>
      <c r="N237" s="74"/>
      <c r="O237" s="75" t="s">
        <v>51</v>
      </c>
      <c r="P237" s="75"/>
      <c r="Q237" s="75"/>
      <c r="R237" s="75">
        <f t="shared" si="44"/>
        <v>5</v>
      </c>
      <c r="S237" s="79"/>
      <c r="T237" s="75" t="s">
        <v>51</v>
      </c>
      <c r="U237" s="123"/>
      <c r="V237" s="77"/>
      <c r="W237" s="123" t="str">
        <f t="shared" ref="W237:W246" si="45">IF(U237="","",U237+V237)</f>
        <v/>
      </c>
      <c r="X237" s="77"/>
      <c r="Y237" s="123" t="str">
        <f t="shared" ref="Y237:Y246" si="46">IF(W237="","",W237-X237)</f>
        <v/>
      </c>
      <c r="Z237" s="66"/>
    </row>
    <row r="238" spans="1:26" s="29" customFormat="1" ht="21" hidden="1" customHeight="1" x14ac:dyDescent="0.2">
      <c r="A238" s="30"/>
      <c r="B238" s="31"/>
      <c r="C238" s="31"/>
      <c r="D238" s="31"/>
      <c r="E238" s="31"/>
      <c r="F238" s="31"/>
      <c r="G238" s="31"/>
      <c r="H238" s="48"/>
      <c r="L238" s="35"/>
      <c r="M238" s="31"/>
      <c r="N238" s="74"/>
      <c r="O238" s="75" t="s">
        <v>52</v>
      </c>
      <c r="P238" s="75"/>
      <c r="Q238" s="75"/>
      <c r="R238" s="75">
        <f t="shared" si="44"/>
        <v>5</v>
      </c>
      <c r="S238" s="79"/>
      <c r="T238" s="75" t="s">
        <v>52</v>
      </c>
      <c r="U238" s="123"/>
      <c r="V238" s="77"/>
      <c r="W238" s="123" t="str">
        <f t="shared" si="45"/>
        <v/>
      </c>
      <c r="X238" s="77"/>
      <c r="Y238" s="123" t="str">
        <f t="shared" si="46"/>
        <v/>
      </c>
      <c r="Z238" s="66"/>
    </row>
    <row r="239" spans="1:26" s="29" customFormat="1" ht="21" hidden="1" customHeight="1" x14ac:dyDescent="0.2">
      <c r="A239" s="30"/>
      <c r="B239" s="457" t="s">
        <v>47</v>
      </c>
      <c r="C239" s="458"/>
      <c r="D239" s="31"/>
      <c r="E239" s="31"/>
      <c r="F239" s="49" t="s">
        <v>69</v>
      </c>
      <c r="G239" s="44">
        <f>IF($J$1="January",U235,IF($J$1="February",U236,IF($J$1="March",U237,IF($J$1="April",U238,IF($J$1="May",U239,IF($J$1="June",U240,IF($J$1="July",U241,IF($J$1="August",U242,IF($J$1="August",U242,IF($J$1="September",U243,IF($J$1="October",U244,IF($J$1="November",U245,IF($J$1="December",U246)))))))))))))</f>
        <v>0</v>
      </c>
      <c r="H239" s="48"/>
      <c r="I239" s="50">
        <v>28</v>
      </c>
      <c r="J239" s="51" t="s">
        <v>66</v>
      </c>
      <c r="K239" s="52">
        <f>K235/$K$2*I239</f>
        <v>0</v>
      </c>
      <c r="L239" s="53"/>
      <c r="M239" s="31"/>
      <c r="N239" s="74"/>
      <c r="O239" s="75" t="s">
        <v>53</v>
      </c>
      <c r="P239" s="75"/>
      <c r="Q239" s="75"/>
      <c r="R239" s="75">
        <f t="shared" si="44"/>
        <v>5</v>
      </c>
      <c r="S239" s="79"/>
      <c r="T239" s="75" t="s">
        <v>53</v>
      </c>
      <c r="U239" s="123"/>
      <c r="V239" s="77"/>
      <c r="W239" s="77">
        <f>V239+U239</f>
        <v>0</v>
      </c>
      <c r="X239" s="77"/>
      <c r="Y239" s="123">
        <f t="shared" si="46"/>
        <v>0</v>
      </c>
      <c r="Z239" s="66"/>
    </row>
    <row r="240" spans="1:26" s="29" customFormat="1" ht="21" hidden="1" customHeight="1" x14ac:dyDescent="0.2">
      <c r="A240" s="30"/>
      <c r="B240" s="40"/>
      <c r="C240" s="40"/>
      <c r="D240" s="31"/>
      <c r="E240" s="31"/>
      <c r="F240" s="49" t="s">
        <v>23</v>
      </c>
      <c r="G240" s="44">
        <f>IF($J$1="January",V235,IF($J$1="February",V236,IF($J$1="March",V237,IF($J$1="April",V238,IF($J$1="May",V239,IF($J$1="June",V240,IF($J$1="July",V241,IF($J$1="August",V242,IF($J$1="August",V242,IF($J$1="September",V243,IF($J$1="October",V244,IF($J$1="November",V245,IF($J$1="December",V246)))))))))))))</f>
        <v>0</v>
      </c>
      <c r="H240" s="48"/>
      <c r="I240" s="50">
        <v>12</v>
      </c>
      <c r="J240" s="51" t="s">
        <v>67</v>
      </c>
      <c r="K240" s="54">
        <f>K235/$K$2/8*I240</f>
        <v>0</v>
      </c>
      <c r="L240" s="55"/>
      <c r="M240" s="31"/>
      <c r="N240" s="74"/>
      <c r="O240" s="75" t="s">
        <v>54</v>
      </c>
      <c r="P240" s="75"/>
      <c r="Q240" s="75"/>
      <c r="R240" s="75">
        <f t="shared" si="44"/>
        <v>5</v>
      </c>
      <c r="S240" s="79"/>
      <c r="T240" s="75" t="s">
        <v>54</v>
      </c>
      <c r="U240" s="123">
        <f t="shared" ref="U240:U245" si="47">Y239</f>
        <v>0</v>
      </c>
      <c r="V240" s="77"/>
      <c r="W240" s="123">
        <f t="shared" si="45"/>
        <v>0</v>
      </c>
      <c r="X240" s="77"/>
      <c r="Y240" s="123">
        <f t="shared" si="46"/>
        <v>0</v>
      </c>
      <c r="Z240" s="66"/>
    </row>
    <row r="241" spans="1:27" s="29" customFormat="1" ht="21" hidden="1" customHeight="1" x14ac:dyDescent="0.2">
      <c r="A241" s="30"/>
      <c r="B241" s="49" t="s">
        <v>7</v>
      </c>
      <c r="C241" s="40">
        <f>IF($J$1="January",P235,IF($J$1="February",P236,IF($J$1="March",P237,IF($J$1="April",P238,IF($J$1="May",P239,IF($J$1="June",P240,IF($J$1="July",P241,IF($J$1="August",P242,IF($J$1="August",P242,IF($J$1="September",P243,IF($J$1="October",P244,IF($J$1="November",P245,IF($J$1="December",P246)))))))))))))</f>
        <v>0</v>
      </c>
      <c r="D241" s="31"/>
      <c r="E241" s="31"/>
      <c r="F241" s="49" t="s">
        <v>70</v>
      </c>
      <c r="G241" s="44">
        <f>IF($J$1="January",W235,IF($J$1="February",W236,IF($J$1="March",W237,IF($J$1="April",W238,IF($J$1="May",W239,IF($J$1="June",W240,IF($J$1="July",W241,IF($J$1="August",W242,IF($J$1="August",W242,IF($J$1="September",W243,IF($J$1="October",W244,IF($J$1="November",W245,IF($J$1="December",W246)))))))))))))</f>
        <v>0</v>
      </c>
      <c r="H241" s="48"/>
      <c r="I241" s="455" t="s">
        <v>74</v>
      </c>
      <c r="J241" s="456"/>
      <c r="K241" s="54">
        <f>K239+K240</f>
        <v>0</v>
      </c>
      <c r="L241" s="55"/>
      <c r="M241" s="31"/>
      <c r="N241" s="74"/>
      <c r="O241" s="75" t="s">
        <v>55</v>
      </c>
      <c r="P241" s="75"/>
      <c r="Q241" s="75"/>
      <c r="R241" s="75">
        <f t="shared" si="44"/>
        <v>5</v>
      </c>
      <c r="S241" s="79"/>
      <c r="T241" s="75" t="s">
        <v>55</v>
      </c>
      <c r="U241" s="123">
        <f t="shared" si="47"/>
        <v>0</v>
      </c>
      <c r="V241" s="77"/>
      <c r="W241" s="123">
        <f t="shared" si="45"/>
        <v>0</v>
      </c>
      <c r="X241" s="77"/>
      <c r="Y241" s="123">
        <f t="shared" si="46"/>
        <v>0</v>
      </c>
      <c r="Z241" s="66"/>
    </row>
    <row r="242" spans="1:27" s="29" customFormat="1" ht="21" hidden="1" customHeight="1" x14ac:dyDescent="0.2">
      <c r="A242" s="30"/>
      <c r="B242" s="49" t="s">
        <v>6</v>
      </c>
      <c r="C242" s="40">
        <f>IF($J$1="January",Q235,IF($J$1="February",Q236,IF($J$1="March",Q237,IF($J$1="April",Q238,IF($J$1="May",Q239,IF($J$1="June",Q240,IF($J$1="July",Q241,IF($J$1="August",Q242,IF($J$1="August",Q242,IF($J$1="September",Q243,IF($J$1="October",Q244,IF($J$1="November",Q245,IF($J$1="December",Q246)))))))))))))</f>
        <v>0</v>
      </c>
      <c r="D242" s="31"/>
      <c r="E242" s="31"/>
      <c r="F242" s="49" t="s">
        <v>24</v>
      </c>
      <c r="G242" s="44">
        <f>IF($J$1="January",X235,IF($J$1="February",X236,IF($J$1="March",X237,IF($J$1="April",X238,IF($J$1="May",X239,IF($J$1="June",X240,IF($J$1="July",X241,IF($J$1="August",X242,IF($J$1="August",X242,IF($J$1="September",X243,IF($J$1="October",X244,IF($J$1="November",X245,IF($J$1="December",X246)))))))))))))</f>
        <v>0</v>
      </c>
      <c r="H242" s="48"/>
      <c r="I242" s="455" t="s">
        <v>75</v>
      </c>
      <c r="J242" s="456"/>
      <c r="K242" s="44">
        <f>G242</f>
        <v>0</v>
      </c>
      <c r="L242" s="56"/>
      <c r="M242" s="31"/>
      <c r="N242" s="74"/>
      <c r="O242" s="75" t="s">
        <v>56</v>
      </c>
      <c r="P242" s="75"/>
      <c r="Q242" s="75"/>
      <c r="R242" s="75">
        <v>0</v>
      </c>
      <c r="S242" s="79"/>
      <c r="T242" s="75" t="s">
        <v>56</v>
      </c>
      <c r="U242" s="123">
        <f t="shared" si="47"/>
        <v>0</v>
      </c>
      <c r="V242" s="77"/>
      <c r="W242" s="123">
        <f t="shared" si="45"/>
        <v>0</v>
      </c>
      <c r="X242" s="77"/>
      <c r="Y242" s="123">
        <f t="shared" si="46"/>
        <v>0</v>
      </c>
      <c r="Z242" s="66"/>
    </row>
    <row r="243" spans="1:27" s="29" customFormat="1" ht="21" hidden="1" customHeight="1" x14ac:dyDescent="0.2">
      <c r="A243" s="30"/>
      <c r="B243" s="57" t="s">
        <v>73</v>
      </c>
      <c r="C243" s="40">
        <f>IF($J$1="January",R235,IF($J$1="February",R236,IF($J$1="March",R237,IF($J$1="April",R238,IF($J$1="May",R239,IF($J$1="June",R240,IF($J$1="July",R241,IF($J$1="August",R242,IF($J$1="August",R242,IF($J$1="September",R243,IF($J$1="October",R244,IF($J$1="November",R245,IF($J$1="December",R246)))))))))))))</f>
        <v>5</v>
      </c>
      <c r="D243" s="31"/>
      <c r="E243" s="31"/>
      <c r="F243" s="49" t="s">
        <v>72</v>
      </c>
      <c r="G243" s="44">
        <f>IF($J$1="January",Y235,IF($J$1="February",Y236,IF($J$1="March",Y237,IF($J$1="April",Y238,IF($J$1="May",Y239,IF($J$1="June",Y240,IF($J$1="July",Y241,IF($J$1="August",Y242,IF($J$1="August",Y242,IF($J$1="September",Y243,IF($J$1="October",Y244,IF($J$1="November",Y245,IF($J$1="December",Y246)))))))))))))</f>
        <v>0</v>
      </c>
      <c r="H243" s="31"/>
      <c r="I243" s="463" t="s">
        <v>68</v>
      </c>
      <c r="J243" s="464"/>
      <c r="K243" s="58">
        <f>K241-K242</f>
        <v>0</v>
      </c>
      <c r="L243" s="59"/>
      <c r="M243" s="31"/>
      <c r="N243" s="74"/>
      <c r="O243" s="75" t="s">
        <v>61</v>
      </c>
      <c r="P243" s="75"/>
      <c r="Q243" s="75"/>
      <c r="R243" s="75">
        <v>13</v>
      </c>
      <c r="S243" s="79"/>
      <c r="T243" s="75" t="s">
        <v>61</v>
      </c>
      <c r="U243" s="123">
        <f t="shared" si="47"/>
        <v>0</v>
      </c>
      <c r="V243" s="77"/>
      <c r="W243" s="123">
        <f t="shared" si="45"/>
        <v>0</v>
      </c>
      <c r="X243" s="77"/>
      <c r="Y243" s="123">
        <f t="shared" si="46"/>
        <v>0</v>
      </c>
      <c r="Z243" s="66"/>
    </row>
    <row r="244" spans="1:27" s="29" customFormat="1" ht="21" hidden="1" customHeight="1" x14ac:dyDescent="0.2">
      <c r="A244" s="30"/>
      <c r="B244" s="31"/>
      <c r="C244" s="31"/>
      <c r="D244" s="31"/>
      <c r="E244" s="31"/>
      <c r="F244" s="31"/>
      <c r="G244" s="31"/>
      <c r="H244" s="31"/>
      <c r="I244" s="31"/>
      <c r="J244" s="31"/>
      <c r="K244" s="128"/>
      <c r="L244" s="47"/>
      <c r="M244" s="31"/>
      <c r="N244" s="74"/>
      <c r="O244" s="75" t="s">
        <v>57</v>
      </c>
      <c r="P244" s="75"/>
      <c r="Q244" s="75"/>
      <c r="R244" s="75">
        <f t="shared" ref="R244:R246" si="48">R243-Q244</f>
        <v>13</v>
      </c>
      <c r="S244" s="79"/>
      <c r="T244" s="75" t="s">
        <v>57</v>
      </c>
      <c r="U244" s="123">
        <f t="shared" si="47"/>
        <v>0</v>
      </c>
      <c r="V244" s="77"/>
      <c r="W244" s="123">
        <f t="shared" si="45"/>
        <v>0</v>
      </c>
      <c r="X244" s="77"/>
      <c r="Y244" s="123">
        <f t="shared" si="46"/>
        <v>0</v>
      </c>
      <c r="Z244" s="66"/>
    </row>
    <row r="245" spans="1:27" s="29" customFormat="1" ht="21" hidden="1" customHeight="1" x14ac:dyDescent="0.2">
      <c r="A245" s="30"/>
      <c r="B245" s="471" t="s">
        <v>101</v>
      </c>
      <c r="C245" s="471"/>
      <c r="D245" s="471"/>
      <c r="E245" s="471"/>
      <c r="F245" s="471"/>
      <c r="G245" s="471"/>
      <c r="H245" s="471"/>
      <c r="I245" s="471"/>
      <c r="J245" s="471"/>
      <c r="K245" s="471"/>
      <c r="L245" s="47"/>
      <c r="M245" s="31"/>
      <c r="N245" s="74"/>
      <c r="O245" s="75" t="s">
        <v>62</v>
      </c>
      <c r="P245" s="75"/>
      <c r="Q245" s="75"/>
      <c r="R245" s="75">
        <f t="shared" si="48"/>
        <v>13</v>
      </c>
      <c r="S245" s="79"/>
      <c r="T245" s="75" t="s">
        <v>62</v>
      </c>
      <c r="U245" s="123">
        <f t="shared" si="47"/>
        <v>0</v>
      </c>
      <c r="V245" s="77"/>
      <c r="W245" s="123">
        <f t="shared" si="45"/>
        <v>0</v>
      </c>
      <c r="X245" s="77"/>
      <c r="Y245" s="123">
        <f t="shared" si="46"/>
        <v>0</v>
      </c>
      <c r="Z245" s="66"/>
    </row>
    <row r="246" spans="1:27" s="29" customFormat="1" ht="21" hidden="1" customHeight="1" x14ac:dyDescent="0.2">
      <c r="A246" s="30"/>
      <c r="B246" s="471"/>
      <c r="C246" s="471"/>
      <c r="D246" s="471"/>
      <c r="E246" s="471"/>
      <c r="F246" s="471"/>
      <c r="G246" s="471"/>
      <c r="H246" s="471"/>
      <c r="I246" s="471"/>
      <c r="J246" s="471"/>
      <c r="K246" s="471"/>
      <c r="L246" s="47"/>
      <c r="M246" s="31"/>
      <c r="N246" s="74"/>
      <c r="O246" s="75" t="s">
        <v>63</v>
      </c>
      <c r="P246" s="75"/>
      <c r="Q246" s="75"/>
      <c r="R246" s="75">
        <f t="shared" si="48"/>
        <v>13</v>
      </c>
      <c r="S246" s="79"/>
      <c r="T246" s="75" t="s">
        <v>63</v>
      </c>
      <c r="U246" s="123">
        <f>Y245</f>
        <v>0</v>
      </c>
      <c r="V246" s="77"/>
      <c r="W246" s="123">
        <f t="shared" si="45"/>
        <v>0</v>
      </c>
      <c r="X246" s="77"/>
      <c r="Y246" s="123">
        <f t="shared" si="46"/>
        <v>0</v>
      </c>
      <c r="Z246" s="66"/>
    </row>
    <row r="247" spans="1:27" s="29" customFormat="1" ht="21" hidden="1" customHeight="1" thickBot="1" x14ac:dyDescent="0.25">
      <c r="A247" s="60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2"/>
      <c r="N247" s="81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66"/>
    </row>
    <row r="248" spans="1:27" s="29" customFormat="1" ht="21" customHeight="1" thickBot="1" x14ac:dyDescent="0.25"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</row>
    <row r="249" spans="1:27" s="29" customFormat="1" ht="21" customHeight="1" x14ac:dyDescent="0.2">
      <c r="A249" s="485" t="s">
        <v>45</v>
      </c>
      <c r="B249" s="486"/>
      <c r="C249" s="486"/>
      <c r="D249" s="486"/>
      <c r="E249" s="486"/>
      <c r="F249" s="486"/>
      <c r="G249" s="486"/>
      <c r="H249" s="486"/>
      <c r="I249" s="486"/>
      <c r="J249" s="486"/>
      <c r="K249" s="486"/>
      <c r="L249" s="487"/>
      <c r="M249" s="28"/>
      <c r="N249" s="67"/>
      <c r="O249" s="450" t="s">
        <v>47</v>
      </c>
      <c r="P249" s="451"/>
      <c r="Q249" s="451"/>
      <c r="R249" s="452"/>
      <c r="S249" s="68"/>
      <c r="T249" s="450" t="s">
        <v>48</v>
      </c>
      <c r="U249" s="451"/>
      <c r="V249" s="451"/>
      <c r="W249" s="451"/>
      <c r="X249" s="451"/>
      <c r="Y249" s="452"/>
      <c r="Z249" s="69"/>
      <c r="AA249" s="28"/>
    </row>
    <row r="250" spans="1:27" s="29" customFormat="1" ht="21" customHeight="1" x14ac:dyDescent="0.2">
      <c r="A250" s="30"/>
      <c r="B250" s="31"/>
      <c r="C250" s="453" t="s">
        <v>99</v>
      </c>
      <c r="D250" s="453"/>
      <c r="E250" s="453"/>
      <c r="F250" s="453"/>
      <c r="G250" s="32" t="str">
        <f>$J$1</f>
        <v>June</v>
      </c>
      <c r="H250" s="454">
        <f>$K$1</f>
        <v>2021</v>
      </c>
      <c r="I250" s="454"/>
      <c r="J250" s="31"/>
      <c r="K250" s="33"/>
      <c r="L250" s="34"/>
      <c r="M250" s="33"/>
      <c r="N250" s="70"/>
      <c r="O250" s="71" t="s">
        <v>58</v>
      </c>
      <c r="P250" s="71" t="s">
        <v>7</v>
      </c>
      <c r="Q250" s="71" t="s">
        <v>6</v>
      </c>
      <c r="R250" s="71" t="s">
        <v>59</v>
      </c>
      <c r="S250" s="72"/>
      <c r="T250" s="71" t="s">
        <v>58</v>
      </c>
      <c r="U250" s="71" t="s">
        <v>60</v>
      </c>
      <c r="V250" s="71" t="s">
        <v>23</v>
      </c>
      <c r="W250" s="71" t="s">
        <v>22</v>
      </c>
      <c r="X250" s="71" t="s">
        <v>24</v>
      </c>
      <c r="Y250" s="71" t="s">
        <v>64</v>
      </c>
      <c r="Z250" s="73"/>
      <c r="AA250" s="33"/>
    </row>
    <row r="251" spans="1:27" s="29" customFormat="1" ht="21" customHeight="1" x14ac:dyDescent="0.2">
      <c r="A251" s="30"/>
      <c r="B251" s="31"/>
      <c r="C251" s="31"/>
      <c r="D251" s="36"/>
      <c r="E251" s="36"/>
      <c r="F251" s="36"/>
      <c r="G251" s="36"/>
      <c r="H251" s="36"/>
      <c r="I251" s="31"/>
      <c r="J251" s="37" t="s">
        <v>1</v>
      </c>
      <c r="K251" s="38">
        <v>35000</v>
      </c>
      <c r="L251" s="39"/>
      <c r="M251" s="31"/>
      <c r="N251" s="74"/>
      <c r="O251" s="75" t="s">
        <v>50</v>
      </c>
      <c r="P251" s="75">
        <v>31</v>
      </c>
      <c r="Q251" s="75">
        <v>0</v>
      </c>
      <c r="R251" s="75">
        <f>10-Q251</f>
        <v>10</v>
      </c>
      <c r="S251" s="76"/>
      <c r="T251" s="75" t="s">
        <v>50</v>
      </c>
      <c r="U251" s="77">
        <v>142600</v>
      </c>
      <c r="V251" s="77">
        <v>4000</v>
      </c>
      <c r="W251" s="77">
        <f>V251+U251</f>
        <v>146600</v>
      </c>
      <c r="X251" s="77">
        <v>9000</v>
      </c>
      <c r="Y251" s="77">
        <f>W251-X251</f>
        <v>137600</v>
      </c>
      <c r="Z251" s="73"/>
      <c r="AA251" s="31"/>
    </row>
    <row r="252" spans="1:27" s="29" customFormat="1" ht="21" customHeight="1" x14ac:dyDescent="0.2">
      <c r="A252" s="30"/>
      <c r="B252" s="31" t="s">
        <v>0</v>
      </c>
      <c r="C252" s="41" t="s">
        <v>97</v>
      </c>
      <c r="D252" s="31"/>
      <c r="E252" s="31"/>
      <c r="F252" s="31"/>
      <c r="G252" s="31"/>
      <c r="H252" s="42"/>
      <c r="I252" s="36"/>
      <c r="J252" s="31"/>
      <c r="K252" s="31"/>
      <c r="L252" s="43"/>
      <c r="M252" s="28"/>
      <c r="N252" s="78"/>
      <c r="O252" s="75" t="s">
        <v>76</v>
      </c>
      <c r="P252" s="75">
        <v>28</v>
      </c>
      <c r="Q252" s="75">
        <v>0</v>
      </c>
      <c r="R252" s="75">
        <f>10-Q252</f>
        <v>10</v>
      </c>
      <c r="S252" s="79"/>
      <c r="T252" s="75" t="s">
        <v>76</v>
      </c>
      <c r="U252" s="123">
        <f>Y251</f>
        <v>137600</v>
      </c>
      <c r="V252" s="77">
        <f>5000+1300</f>
        <v>6300</v>
      </c>
      <c r="W252" s="123">
        <f>IF(U252="","",U252+V252)</f>
        <v>143900</v>
      </c>
      <c r="X252" s="77">
        <v>5000</v>
      </c>
      <c r="Y252" s="123">
        <f>IF(W252="","",W252-X252)</f>
        <v>138900</v>
      </c>
      <c r="Z252" s="80"/>
      <c r="AA252" s="28"/>
    </row>
    <row r="253" spans="1:27" s="29" customFormat="1" ht="21" customHeight="1" x14ac:dyDescent="0.2">
      <c r="A253" s="30"/>
      <c r="B253" s="45" t="s">
        <v>46</v>
      </c>
      <c r="C253" s="46" t="s">
        <v>98</v>
      </c>
      <c r="D253" s="31"/>
      <c r="E253" s="31"/>
      <c r="F253" s="462" t="s">
        <v>48</v>
      </c>
      <c r="G253" s="462"/>
      <c r="H253" s="31"/>
      <c r="I253" s="462" t="s">
        <v>49</v>
      </c>
      <c r="J253" s="462"/>
      <c r="K253" s="462"/>
      <c r="L253" s="47"/>
      <c r="M253" s="31"/>
      <c r="N253" s="74"/>
      <c r="O253" s="75" t="s">
        <v>51</v>
      </c>
      <c r="P253" s="75">
        <v>30</v>
      </c>
      <c r="Q253" s="75">
        <v>1</v>
      </c>
      <c r="R253" s="75">
        <f>R252-Q253</f>
        <v>9</v>
      </c>
      <c r="S253" s="79"/>
      <c r="T253" s="75" t="s">
        <v>51</v>
      </c>
      <c r="U253" s="123">
        <f>Y252</f>
        <v>138900</v>
      </c>
      <c r="V253" s="77">
        <f>2000+5000</f>
        <v>7000</v>
      </c>
      <c r="W253" s="123">
        <f t="shared" ref="W253:W262" si="49">IF(U253="","",U253+V253)</f>
        <v>145900</v>
      </c>
      <c r="X253" s="77">
        <v>7000</v>
      </c>
      <c r="Y253" s="123">
        <f t="shared" ref="Y253:Y262" si="50">IF(W253="","",W253-X253)</f>
        <v>138900</v>
      </c>
      <c r="Z253" s="80"/>
      <c r="AA253" s="31"/>
    </row>
    <row r="254" spans="1:27" s="29" customFormat="1" ht="21" customHeight="1" x14ac:dyDescent="0.2">
      <c r="A254" s="30"/>
      <c r="B254" s="31"/>
      <c r="C254" s="31"/>
      <c r="D254" s="31"/>
      <c r="E254" s="31"/>
      <c r="F254" s="31"/>
      <c r="G254" s="31"/>
      <c r="H254" s="48"/>
      <c r="L254" s="35"/>
      <c r="M254" s="31"/>
      <c r="N254" s="74"/>
      <c r="O254" s="75" t="s">
        <v>52</v>
      </c>
      <c r="P254" s="75">
        <v>30</v>
      </c>
      <c r="Q254" s="75">
        <v>0</v>
      </c>
      <c r="R254" s="75">
        <f>R253-Q254</f>
        <v>9</v>
      </c>
      <c r="S254" s="79"/>
      <c r="T254" s="75" t="s">
        <v>52</v>
      </c>
      <c r="U254" s="123">
        <f>Y253</f>
        <v>138900</v>
      </c>
      <c r="V254" s="77">
        <f>5000+3000</f>
        <v>8000</v>
      </c>
      <c r="W254" s="123">
        <f t="shared" si="49"/>
        <v>146900</v>
      </c>
      <c r="X254" s="77"/>
      <c r="Y254" s="123">
        <f t="shared" si="50"/>
        <v>146900</v>
      </c>
      <c r="Z254" s="80"/>
      <c r="AA254" s="31"/>
    </row>
    <row r="255" spans="1:27" s="29" customFormat="1" ht="21" customHeight="1" x14ac:dyDescent="0.2">
      <c r="A255" s="30"/>
      <c r="B255" s="457" t="s">
        <v>47</v>
      </c>
      <c r="C255" s="458"/>
      <c r="D255" s="31"/>
      <c r="E255" s="31"/>
      <c r="F255" s="49" t="s">
        <v>69</v>
      </c>
      <c r="G255" s="130">
        <f>IF($J$1="January",U251,IF($J$1="February",U252,IF($J$1="March",U253,IF($J$1="April",U254,IF($J$1="May",U255,IF($J$1="June",U256,IF($J$1="July",U257,IF($J$1="August",U258,IF($J$1="August",U258,IF($J$1="September",U259,IF($J$1="October",U260,IF($J$1="November",U261,IF($J$1="December",U262)))))))))))))</f>
        <v>139900</v>
      </c>
      <c r="H255" s="48"/>
      <c r="I255" s="50">
        <f>IF(C259&gt;0,$K$2,C257)</f>
        <v>30</v>
      </c>
      <c r="J255" s="51" t="s">
        <v>66</v>
      </c>
      <c r="K255" s="52">
        <f>K251/$K$2*I255</f>
        <v>35000</v>
      </c>
      <c r="L255" s="53"/>
      <c r="M255" s="31"/>
      <c r="N255" s="74"/>
      <c r="O255" s="75" t="s">
        <v>53</v>
      </c>
      <c r="P255" s="75">
        <v>29</v>
      </c>
      <c r="Q255" s="75">
        <v>2</v>
      </c>
      <c r="R255" s="75">
        <f t="shared" ref="R255:R260" si="51">IF(Q255="","",R254-Q255)</f>
        <v>7</v>
      </c>
      <c r="S255" s="79"/>
      <c r="T255" s="75" t="s">
        <v>53</v>
      </c>
      <c r="U255" s="123">
        <f>Y254</f>
        <v>146900</v>
      </c>
      <c r="V255" s="77"/>
      <c r="W255" s="123">
        <f t="shared" si="49"/>
        <v>146900</v>
      </c>
      <c r="X255" s="77">
        <v>7000</v>
      </c>
      <c r="Y255" s="123">
        <f t="shared" si="50"/>
        <v>139900</v>
      </c>
      <c r="Z255" s="80"/>
      <c r="AA255" s="31"/>
    </row>
    <row r="256" spans="1:27" s="29" customFormat="1" ht="21" customHeight="1" x14ac:dyDescent="0.2">
      <c r="A256" s="30"/>
      <c r="B256" s="40"/>
      <c r="C256" s="40"/>
      <c r="D256" s="31"/>
      <c r="E256" s="31"/>
      <c r="F256" s="49" t="s">
        <v>23</v>
      </c>
      <c r="G256" s="130">
        <f>IF($J$1="January",V251,IF($J$1="February",V252,IF($J$1="March",V253,IF($J$1="April",V254,IF($J$1="May",V255,IF($J$1="June",V256,IF($J$1="July",V257,IF($J$1="August",V258,IF($J$1="August",V258,IF($J$1="September",V259,IF($J$1="October",V260,IF($J$1="November",V261,IF($J$1="December",V262)))))))))))))</f>
        <v>7000</v>
      </c>
      <c r="H256" s="48"/>
      <c r="I256" s="93">
        <v>29</v>
      </c>
      <c r="J256" s="51" t="s">
        <v>67</v>
      </c>
      <c r="K256" s="54">
        <f>K251/$K$2/8*I256</f>
        <v>4229.166666666667</v>
      </c>
      <c r="L256" s="55"/>
      <c r="M256" s="31"/>
      <c r="N256" s="74"/>
      <c r="O256" s="75" t="s">
        <v>54</v>
      </c>
      <c r="P256" s="75">
        <v>30</v>
      </c>
      <c r="Q256" s="75">
        <v>0</v>
      </c>
      <c r="R256" s="75">
        <f t="shared" si="51"/>
        <v>7</v>
      </c>
      <c r="S256" s="79"/>
      <c r="T256" s="75" t="s">
        <v>54</v>
      </c>
      <c r="U256" s="123">
        <f>Y255</f>
        <v>139900</v>
      </c>
      <c r="V256" s="77">
        <v>7000</v>
      </c>
      <c r="W256" s="123">
        <f t="shared" si="49"/>
        <v>146900</v>
      </c>
      <c r="X256" s="77">
        <v>7000</v>
      </c>
      <c r="Y256" s="123">
        <f t="shared" si="50"/>
        <v>139900</v>
      </c>
      <c r="Z256" s="80"/>
      <c r="AA256" s="31"/>
    </row>
    <row r="257" spans="1:27" s="29" customFormat="1" ht="21" customHeight="1" x14ac:dyDescent="0.2">
      <c r="A257" s="30"/>
      <c r="B257" s="49" t="s">
        <v>7</v>
      </c>
      <c r="C257" s="40">
        <f>IF($J$1="January",P251,IF($J$1="February",P252,IF($J$1="March",P253,IF($J$1="April",P254,IF($J$1="May",P255,IF($J$1="June",P256,IF($J$1="July",P257,IF($J$1="August",P258,IF($J$1="August",P258,IF($J$1="September",P259,IF($J$1="October",P260,IF($J$1="November",P261,IF($J$1="December",P262)))))))))))))</f>
        <v>30</v>
      </c>
      <c r="D257" s="31"/>
      <c r="E257" s="31"/>
      <c r="F257" s="49" t="s">
        <v>70</v>
      </c>
      <c r="G257" s="130">
        <f>IF($J$1="January",W251,IF($J$1="February",W252,IF($J$1="March",W253,IF($J$1="April",W254,IF($J$1="May",W255,IF($J$1="June",W256,IF($J$1="July",W257,IF($J$1="August",W258,IF($J$1="August",W258,IF($J$1="September",W259,IF($J$1="October",W260,IF($J$1="November",W261,IF($J$1="December",W262)))))))))))))</f>
        <v>146900</v>
      </c>
      <c r="H257" s="48"/>
      <c r="I257" s="455" t="s">
        <v>74</v>
      </c>
      <c r="J257" s="456"/>
      <c r="K257" s="54">
        <f>K255+K256</f>
        <v>39229.166666666664</v>
      </c>
      <c r="L257" s="55"/>
      <c r="M257" s="31"/>
      <c r="N257" s="74"/>
      <c r="O257" s="75" t="s">
        <v>55</v>
      </c>
      <c r="P257" s="75"/>
      <c r="Q257" s="75"/>
      <c r="R257" s="75" t="str">
        <f t="shared" si="51"/>
        <v/>
      </c>
      <c r="S257" s="79"/>
      <c r="T257" s="75" t="s">
        <v>55</v>
      </c>
      <c r="U257" s="123"/>
      <c r="V257" s="77"/>
      <c r="W257" s="123" t="str">
        <f t="shared" si="49"/>
        <v/>
      </c>
      <c r="X257" s="77"/>
      <c r="Y257" s="123" t="str">
        <f t="shared" si="50"/>
        <v/>
      </c>
      <c r="Z257" s="80"/>
      <c r="AA257" s="31"/>
    </row>
    <row r="258" spans="1:27" s="29" customFormat="1" ht="21" customHeight="1" x14ac:dyDescent="0.2">
      <c r="A258" s="30"/>
      <c r="B258" s="49" t="s">
        <v>6</v>
      </c>
      <c r="C258" s="40">
        <f>IF($J$1="January",Q251,IF($J$1="February",Q252,IF($J$1="March",Q253,IF($J$1="April",Q254,IF($J$1="May",Q255,IF($J$1="June",Q256,IF($J$1="July",Q257,IF($J$1="August",Q258,IF($J$1="August",Q258,IF($J$1="September",Q259,IF($J$1="October",Q260,IF($J$1="November",Q261,IF($J$1="December",Q262)))))))))))))</f>
        <v>0</v>
      </c>
      <c r="D258" s="31"/>
      <c r="E258" s="31"/>
      <c r="F258" s="49" t="s">
        <v>24</v>
      </c>
      <c r="G258" s="130">
        <f>IF($J$1="January",X251,IF($J$1="February",X252,IF($J$1="March",X253,IF($J$1="April",X254,IF($J$1="May",X255,IF($J$1="June",X256,IF($J$1="July",X257,IF($J$1="August",X258,IF($J$1="August",X258,IF($J$1="September",X259,IF($J$1="October",X260,IF($J$1="November",X261,IF($J$1="December",X262)))))))))))))</f>
        <v>7000</v>
      </c>
      <c r="H258" s="48"/>
      <c r="I258" s="455" t="s">
        <v>75</v>
      </c>
      <c r="J258" s="456"/>
      <c r="K258" s="44">
        <f>G258</f>
        <v>7000</v>
      </c>
      <c r="L258" s="56"/>
      <c r="M258" s="31"/>
      <c r="N258" s="74"/>
      <c r="O258" s="75" t="s">
        <v>56</v>
      </c>
      <c r="P258" s="75"/>
      <c r="Q258" s="75"/>
      <c r="R258" s="75" t="str">
        <f t="shared" si="51"/>
        <v/>
      </c>
      <c r="S258" s="79"/>
      <c r="T258" s="75" t="s">
        <v>56</v>
      </c>
      <c r="U258" s="123" t="str">
        <f t="shared" ref="U258:U259" si="52">Y257</f>
        <v/>
      </c>
      <c r="V258" s="77"/>
      <c r="W258" s="123" t="str">
        <f t="shared" si="49"/>
        <v/>
      </c>
      <c r="X258" s="77"/>
      <c r="Y258" s="123" t="str">
        <f t="shared" si="50"/>
        <v/>
      </c>
      <c r="Z258" s="80"/>
      <c r="AA258" s="31"/>
    </row>
    <row r="259" spans="1:27" s="29" customFormat="1" ht="21" customHeight="1" x14ac:dyDescent="0.2">
      <c r="A259" s="30"/>
      <c r="B259" s="57" t="s">
        <v>73</v>
      </c>
      <c r="C259" s="40">
        <f>IF($J$1="January",R251,IF($J$1="February",R252,IF($J$1="March",R253,IF($J$1="April",R254,IF($J$1="May",R255,IF($J$1="June",R256,IF($J$1="July",R257,IF($J$1="August",R258,IF($J$1="August",R258,IF($J$1="September",R259,IF($J$1="October",R260,IF($J$1="November",R261,IF($J$1="December",R262)))))))))))))</f>
        <v>7</v>
      </c>
      <c r="D259" s="31"/>
      <c r="E259" s="31"/>
      <c r="F259" s="49" t="s">
        <v>72</v>
      </c>
      <c r="G259" s="130">
        <f>IF($J$1="January",Y251,IF($J$1="February",Y252,IF($J$1="March",Y253,IF($J$1="April",Y254,IF($J$1="May",Y255,IF($J$1="June",Y256,IF($J$1="July",Y257,IF($J$1="August",Y258,IF($J$1="August",Y258,IF($J$1="September",Y259,IF($J$1="October",Y260,IF($J$1="November",Y261,IF($J$1="December",Y262)))))))))))))</f>
        <v>139900</v>
      </c>
      <c r="H259" s="31"/>
      <c r="I259" s="463" t="s">
        <v>68</v>
      </c>
      <c r="J259" s="464"/>
      <c r="K259" s="58">
        <f>K257-K258</f>
        <v>32229.166666666664</v>
      </c>
      <c r="L259" s="59"/>
      <c r="M259" s="31"/>
      <c r="N259" s="74"/>
      <c r="O259" s="75" t="s">
        <v>61</v>
      </c>
      <c r="P259" s="75"/>
      <c r="Q259" s="75"/>
      <c r="R259" s="75" t="str">
        <f t="shared" si="51"/>
        <v/>
      </c>
      <c r="S259" s="79"/>
      <c r="T259" s="75" t="s">
        <v>61</v>
      </c>
      <c r="U259" s="123" t="str">
        <f t="shared" si="52"/>
        <v/>
      </c>
      <c r="V259" s="77"/>
      <c r="W259" s="123" t="str">
        <f t="shared" si="49"/>
        <v/>
      </c>
      <c r="X259" s="77"/>
      <c r="Y259" s="123" t="str">
        <f t="shared" si="50"/>
        <v/>
      </c>
      <c r="Z259" s="80"/>
      <c r="AA259" s="31"/>
    </row>
    <row r="260" spans="1:27" s="29" customFormat="1" ht="21" customHeight="1" x14ac:dyDescent="0.2">
      <c r="A260" s="30"/>
      <c r="B260" s="31"/>
      <c r="C260" s="31"/>
      <c r="D260" s="31"/>
      <c r="E260" s="31"/>
      <c r="F260" s="31"/>
      <c r="G260" s="31"/>
      <c r="H260" s="31"/>
      <c r="I260" s="31"/>
      <c r="J260" s="48"/>
      <c r="K260" s="128"/>
      <c r="L260" s="47"/>
      <c r="M260" s="31"/>
      <c r="N260" s="74"/>
      <c r="O260" s="75" t="s">
        <v>57</v>
      </c>
      <c r="P260" s="75"/>
      <c r="Q260" s="75"/>
      <c r="R260" s="75" t="str">
        <f t="shared" si="51"/>
        <v/>
      </c>
      <c r="S260" s="79"/>
      <c r="T260" s="75" t="s">
        <v>57</v>
      </c>
      <c r="U260" s="123" t="str">
        <f>Y259</f>
        <v/>
      </c>
      <c r="V260" s="77"/>
      <c r="W260" s="123" t="str">
        <f t="shared" si="49"/>
        <v/>
      </c>
      <c r="X260" s="77"/>
      <c r="Y260" s="123" t="str">
        <f t="shared" si="50"/>
        <v/>
      </c>
      <c r="Z260" s="80"/>
      <c r="AA260" s="31"/>
    </row>
    <row r="261" spans="1:27" s="29" customFormat="1" ht="21" customHeight="1" x14ac:dyDescent="0.2">
      <c r="A261" s="30"/>
      <c r="B261" s="471" t="s">
        <v>101</v>
      </c>
      <c r="C261" s="471"/>
      <c r="D261" s="471"/>
      <c r="E261" s="471"/>
      <c r="F261" s="471"/>
      <c r="G261" s="471"/>
      <c r="H261" s="471"/>
      <c r="I261" s="471"/>
      <c r="J261" s="471"/>
      <c r="K261" s="471"/>
      <c r="L261" s="47"/>
      <c r="M261" s="31"/>
      <c r="N261" s="74"/>
      <c r="O261" s="75" t="s">
        <v>62</v>
      </c>
      <c r="P261" s="75"/>
      <c r="Q261" s="75"/>
      <c r="R261" s="75">
        <v>0</v>
      </c>
      <c r="S261" s="79"/>
      <c r="T261" s="75" t="s">
        <v>62</v>
      </c>
      <c r="U261" s="123" t="str">
        <f>Y260</f>
        <v/>
      </c>
      <c r="V261" s="77"/>
      <c r="W261" s="123" t="str">
        <f t="shared" si="49"/>
        <v/>
      </c>
      <c r="X261" s="77"/>
      <c r="Y261" s="123" t="str">
        <f t="shared" si="50"/>
        <v/>
      </c>
      <c r="Z261" s="80"/>
      <c r="AA261" s="31"/>
    </row>
    <row r="262" spans="1:27" s="29" customFormat="1" ht="21" customHeight="1" x14ac:dyDescent="0.2">
      <c r="A262" s="30"/>
      <c r="B262" s="471"/>
      <c r="C262" s="471"/>
      <c r="D262" s="471"/>
      <c r="E262" s="471"/>
      <c r="F262" s="471"/>
      <c r="G262" s="471"/>
      <c r="H262" s="471"/>
      <c r="I262" s="471"/>
      <c r="J262" s="471"/>
      <c r="K262" s="471"/>
      <c r="L262" s="47"/>
      <c r="M262" s="31"/>
      <c r="N262" s="74"/>
      <c r="O262" s="75" t="s">
        <v>63</v>
      </c>
      <c r="P262" s="75"/>
      <c r="Q262" s="75"/>
      <c r="R262" s="75">
        <v>0</v>
      </c>
      <c r="S262" s="79"/>
      <c r="T262" s="75" t="s">
        <v>63</v>
      </c>
      <c r="U262" s="123" t="str">
        <f>Y261</f>
        <v/>
      </c>
      <c r="V262" s="77"/>
      <c r="W262" s="123" t="str">
        <f t="shared" si="49"/>
        <v/>
      </c>
      <c r="X262" s="77"/>
      <c r="Y262" s="123" t="str">
        <f t="shared" si="50"/>
        <v/>
      </c>
      <c r="Z262" s="80"/>
      <c r="AA262" s="31"/>
    </row>
    <row r="263" spans="1:27" s="29" customFormat="1" ht="21" customHeight="1" thickBot="1" x14ac:dyDescent="0.25">
      <c r="A263" s="60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2"/>
      <c r="N263" s="81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3"/>
    </row>
    <row r="264" spans="1:27" s="29" customFormat="1" ht="21" customHeight="1" thickBot="1" x14ac:dyDescent="0.25"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</row>
    <row r="265" spans="1:27" s="29" customFormat="1" ht="21" customHeight="1" x14ac:dyDescent="0.2">
      <c r="A265" s="459" t="s">
        <v>45</v>
      </c>
      <c r="B265" s="460"/>
      <c r="C265" s="460"/>
      <c r="D265" s="460"/>
      <c r="E265" s="460"/>
      <c r="F265" s="460"/>
      <c r="G265" s="460"/>
      <c r="H265" s="460"/>
      <c r="I265" s="460"/>
      <c r="J265" s="460"/>
      <c r="K265" s="460"/>
      <c r="L265" s="461"/>
      <c r="M265" s="28"/>
      <c r="N265" s="67"/>
      <c r="O265" s="450" t="s">
        <v>47</v>
      </c>
      <c r="P265" s="451"/>
      <c r="Q265" s="451"/>
      <c r="R265" s="452"/>
      <c r="S265" s="68"/>
      <c r="T265" s="450" t="s">
        <v>48</v>
      </c>
      <c r="U265" s="451"/>
      <c r="V265" s="451"/>
      <c r="W265" s="451"/>
      <c r="X265" s="451"/>
      <c r="Y265" s="452"/>
      <c r="Z265" s="69"/>
      <c r="AA265" s="28"/>
    </row>
    <row r="266" spans="1:27" s="29" customFormat="1" ht="21" customHeight="1" x14ac:dyDescent="0.2">
      <c r="A266" s="30"/>
      <c r="B266" s="31"/>
      <c r="C266" s="453" t="s">
        <v>99</v>
      </c>
      <c r="D266" s="453"/>
      <c r="E266" s="453"/>
      <c r="F266" s="453"/>
      <c r="G266" s="32" t="str">
        <f>$J$1</f>
        <v>June</v>
      </c>
      <c r="H266" s="454">
        <f>$K$1</f>
        <v>2021</v>
      </c>
      <c r="I266" s="454"/>
      <c r="J266" s="31"/>
      <c r="K266" s="33"/>
      <c r="L266" s="34"/>
      <c r="M266" s="33"/>
      <c r="N266" s="70"/>
      <c r="O266" s="71" t="s">
        <v>58</v>
      </c>
      <c r="P266" s="71" t="s">
        <v>7</v>
      </c>
      <c r="Q266" s="71" t="s">
        <v>6</v>
      </c>
      <c r="R266" s="71" t="s">
        <v>59</v>
      </c>
      <c r="S266" s="72"/>
      <c r="T266" s="71" t="s">
        <v>58</v>
      </c>
      <c r="U266" s="71" t="s">
        <v>60</v>
      </c>
      <c r="V266" s="71" t="s">
        <v>23</v>
      </c>
      <c r="W266" s="71" t="s">
        <v>22</v>
      </c>
      <c r="X266" s="71" t="s">
        <v>24</v>
      </c>
      <c r="Y266" s="71" t="s">
        <v>64</v>
      </c>
      <c r="Z266" s="73"/>
      <c r="AA266" s="33"/>
    </row>
    <row r="267" spans="1:27" s="29" customFormat="1" ht="21" customHeight="1" x14ac:dyDescent="0.2">
      <c r="A267" s="30"/>
      <c r="B267" s="31"/>
      <c r="C267" s="31"/>
      <c r="D267" s="36"/>
      <c r="E267" s="36"/>
      <c r="F267" s="36"/>
      <c r="G267" s="36"/>
      <c r="H267" s="36"/>
      <c r="I267" s="31"/>
      <c r="J267" s="37" t="s">
        <v>1</v>
      </c>
      <c r="K267" s="38">
        <v>28000</v>
      </c>
      <c r="L267" s="39"/>
      <c r="M267" s="31"/>
      <c r="N267" s="74"/>
      <c r="O267" s="75" t="s">
        <v>50</v>
      </c>
      <c r="P267" s="75">
        <v>29</v>
      </c>
      <c r="Q267" s="75">
        <v>2</v>
      </c>
      <c r="R267" s="75">
        <f>15-Q267</f>
        <v>13</v>
      </c>
      <c r="S267" s="76"/>
      <c r="T267" s="75" t="s">
        <v>50</v>
      </c>
      <c r="U267" s="77"/>
      <c r="V267" s="77"/>
      <c r="W267" s="77">
        <f>V267+U267</f>
        <v>0</v>
      </c>
      <c r="X267" s="77"/>
      <c r="Y267" s="77">
        <f>W267-X267</f>
        <v>0</v>
      </c>
      <c r="Z267" s="73"/>
      <c r="AA267" s="31"/>
    </row>
    <row r="268" spans="1:27" s="29" customFormat="1" ht="21" customHeight="1" x14ac:dyDescent="0.2">
      <c r="A268" s="30"/>
      <c r="B268" s="31" t="s">
        <v>0</v>
      </c>
      <c r="C268" s="41" t="s">
        <v>91</v>
      </c>
      <c r="D268" s="31"/>
      <c r="E268" s="31"/>
      <c r="F268" s="31"/>
      <c r="G268" s="31"/>
      <c r="H268" s="42"/>
      <c r="I268" s="36"/>
      <c r="J268" s="31"/>
      <c r="K268" s="31"/>
      <c r="L268" s="43"/>
      <c r="M268" s="28"/>
      <c r="N268" s="78"/>
      <c r="O268" s="75" t="s">
        <v>76</v>
      </c>
      <c r="P268" s="75">
        <v>26</v>
      </c>
      <c r="Q268" s="75">
        <v>2</v>
      </c>
      <c r="R268" s="75">
        <f t="shared" ref="R268:R275" si="53">IF(Q268="","",R267-Q268)</f>
        <v>11</v>
      </c>
      <c r="S268" s="79"/>
      <c r="T268" s="75" t="s">
        <v>76</v>
      </c>
      <c r="U268" s="123"/>
      <c r="V268" s="77"/>
      <c r="W268" s="123" t="str">
        <f>IF(U268="","",U268+V268)</f>
        <v/>
      </c>
      <c r="X268" s="77"/>
      <c r="Y268" s="123" t="str">
        <f>IF(W268="","",W268-X268)</f>
        <v/>
      </c>
      <c r="Z268" s="80"/>
      <c r="AA268" s="28"/>
    </row>
    <row r="269" spans="1:27" s="29" customFormat="1" ht="21" customHeight="1" x14ac:dyDescent="0.2">
      <c r="A269" s="30"/>
      <c r="B269" s="45" t="s">
        <v>46</v>
      </c>
      <c r="C269" s="46"/>
      <c r="D269" s="31"/>
      <c r="E269" s="31"/>
      <c r="F269" s="462" t="s">
        <v>48</v>
      </c>
      <c r="G269" s="462"/>
      <c r="H269" s="31"/>
      <c r="I269" s="462" t="s">
        <v>49</v>
      </c>
      <c r="J269" s="462"/>
      <c r="K269" s="462"/>
      <c r="L269" s="47"/>
      <c r="M269" s="31"/>
      <c r="N269" s="74"/>
      <c r="O269" s="75" t="s">
        <v>51</v>
      </c>
      <c r="P269" s="75">
        <v>30</v>
      </c>
      <c r="Q269" s="75">
        <v>1</v>
      </c>
      <c r="R269" s="75">
        <f t="shared" si="53"/>
        <v>10</v>
      </c>
      <c r="S269" s="79"/>
      <c r="T269" s="75" t="s">
        <v>51</v>
      </c>
      <c r="U269" s="123"/>
      <c r="V269" s="77"/>
      <c r="W269" s="123" t="str">
        <f t="shared" ref="W269:W278" si="54">IF(U269="","",U269+V269)</f>
        <v/>
      </c>
      <c r="X269" s="77"/>
      <c r="Y269" s="123" t="str">
        <f t="shared" ref="Y269:Y278" si="55">IF(W269="","",W269-X269)</f>
        <v/>
      </c>
      <c r="Z269" s="80"/>
      <c r="AA269" s="31"/>
    </row>
    <row r="270" spans="1:27" s="29" customFormat="1" ht="21" customHeight="1" x14ac:dyDescent="0.2">
      <c r="A270" s="30"/>
      <c r="B270" s="31"/>
      <c r="C270" s="31"/>
      <c r="D270" s="31"/>
      <c r="E270" s="31"/>
      <c r="F270" s="31"/>
      <c r="G270" s="31"/>
      <c r="H270" s="48"/>
      <c r="L270" s="35"/>
      <c r="M270" s="31"/>
      <c r="N270" s="74"/>
      <c r="O270" s="75" t="s">
        <v>52</v>
      </c>
      <c r="P270" s="75">
        <v>28</v>
      </c>
      <c r="Q270" s="75">
        <v>2</v>
      </c>
      <c r="R270" s="75">
        <f t="shared" si="53"/>
        <v>8</v>
      </c>
      <c r="S270" s="79"/>
      <c r="T270" s="75" t="s">
        <v>52</v>
      </c>
      <c r="U270" s="123"/>
      <c r="V270" s="77"/>
      <c r="W270" s="123" t="str">
        <f t="shared" si="54"/>
        <v/>
      </c>
      <c r="X270" s="77"/>
      <c r="Y270" s="123" t="str">
        <f t="shared" si="55"/>
        <v/>
      </c>
      <c r="Z270" s="80"/>
      <c r="AA270" s="31"/>
    </row>
    <row r="271" spans="1:27" s="29" customFormat="1" ht="21" customHeight="1" x14ac:dyDescent="0.2">
      <c r="A271" s="30"/>
      <c r="B271" s="457" t="s">
        <v>47</v>
      </c>
      <c r="C271" s="458"/>
      <c r="D271" s="31"/>
      <c r="E271" s="31"/>
      <c r="F271" s="49" t="s">
        <v>69</v>
      </c>
      <c r="G271" s="44">
        <f>IF($J$1="January",U267,IF($J$1="February",U268,IF($J$1="March",U269,IF($J$1="April",U270,IF($J$1="May",U271,IF($J$1="June",U272,IF($J$1="July",U273,IF($J$1="August",U274,IF($J$1="August",U274,IF($J$1="September",U275,IF($J$1="October",U276,IF($J$1="November",U277,IF($J$1="December",U278)))))))))))))</f>
        <v>0</v>
      </c>
      <c r="H271" s="48"/>
      <c r="I271" s="50">
        <f>IF(C275&gt;0,$K$2,C273)</f>
        <v>30</v>
      </c>
      <c r="J271" s="51" t="s">
        <v>66</v>
      </c>
      <c r="K271" s="52">
        <f>K267/$K$2*I271</f>
        <v>28000</v>
      </c>
      <c r="L271" s="53"/>
      <c r="M271" s="31"/>
      <c r="N271" s="74"/>
      <c r="O271" s="75" t="s">
        <v>53</v>
      </c>
      <c r="P271" s="75">
        <v>29</v>
      </c>
      <c r="Q271" s="75">
        <v>2</v>
      </c>
      <c r="R271" s="75">
        <f t="shared" si="53"/>
        <v>6</v>
      </c>
      <c r="S271" s="79"/>
      <c r="T271" s="75" t="s">
        <v>53</v>
      </c>
      <c r="U271" s="123"/>
      <c r="V271" s="77"/>
      <c r="W271" s="123" t="str">
        <f t="shared" si="54"/>
        <v/>
      </c>
      <c r="X271" s="77"/>
      <c r="Y271" s="123" t="str">
        <f t="shared" si="55"/>
        <v/>
      </c>
      <c r="Z271" s="80"/>
      <c r="AA271" s="31"/>
    </row>
    <row r="272" spans="1:27" s="29" customFormat="1" ht="21" customHeight="1" x14ac:dyDescent="0.2">
      <c r="A272" s="30"/>
      <c r="B272" s="40"/>
      <c r="C272" s="40"/>
      <c r="D272" s="31"/>
      <c r="E272" s="31"/>
      <c r="F272" s="49" t="s">
        <v>23</v>
      </c>
      <c r="G272" s="44">
        <f>IF($J$1="January",V267,IF($J$1="February",V268,IF($J$1="March",V269,IF($J$1="April",V270,IF($J$1="May",V271,IF($J$1="June",V272,IF($J$1="July",V273,IF($J$1="August",V274,IF($J$1="August",V274,IF($J$1="September",V275,IF($J$1="October",V276,IF($J$1="November",V277,IF($J$1="December",V278)))))))))))))</f>
        <v>0</v>
      </c>
      <c r="H272" s="48"/>
      <c r="I272" s="121"/>
      <c r="J272" s="51" t="s">
        <v>67</v>
      </c>
      <c r="K272" s="54">
        <f>K267/$K$2/8*I272</f>
        <v>0</v>
      </c>
      <c r="L272" s="55"/>
      <c r="M272" s="31"/>
      <c r="N272" s="74"/>
      <c r="O272" s="75" t="s">
        <v>54</v>
      </c>
      <c r="P272" s="75">
        <v>30</v>
      </c>
      <c r="Q272" s="75">
        <v>0</v>
      </c>
      <c r="R272" s="75">
        <f t="shared" si="53"/>
        <v>6</v>
      </c>
      <c r="S272" s="79"/>
      <c r="T272" s="75" t="s">
        <v>54</v>
      </c>
      <c r="U272" s="123"/>
      <c r="V272" s="77"/>
      <c r="W272" s="123" t="str">
        <f t="shared" si="54"/>
        <v/>
      </c>
      <c r="X272" s="77"/>
      <c r="Y272" s="123" t="str">
        <f t="shared" si="55"/>
        <v/>
      </c>
      <c r="Z272" s="80"/>
      <c r="AA272" s="31"/>
    </row>
    <row r="273" spans="1:27" s="29" customFormat="1" ht="21" customHeight="1" x14ac:dyDescent="0.2">
      <c r="A273" s="30"/>
      <c r="B273" s="49" t="s">
        <v>7</v>
      </c>
      <c r="C273" s="40">
        <f>IF($J$1="January",P267,IF($J$1="February",P268,IF($J$1="March",P269,IF($J$1="April",P270,IF($J$1="May",P271,IF($J$1="June",P272,IF($J$1="July",P273,IF($J$1="August",P274,IF($J$1="August",P274,IF($J$1="September",P275,IF($J$1="October",P276,IF($J$1="November",P277,IF($J$1="December",P278)))))))))))))</f>
        <v>30</v>
      </c>
      <c r="D273" s="31"/>
      <c r="E273" s="31"/>
      <c r="F273" s="49" t="s">
        <v>70</v>
      </c>
      <c r="G273" s="44" t="str">
        <f>IF($J$1="January",W267,IF($J$1="February",W268,IF($J$1="March",W269,IF($J$1="April",W270,IF($J$1="May",W271,IF($J$1="June",W272,IF($J$1="July",W273,IF($J$1="August",W274,IF($J$1="August",W274,IF($J$1="September",W275,IF($J$1="October",W276,IF($J$1="November",W277,IF($J$1="December",W278)))))))))))))</f>
        <v/>
      </c>
      <c r="H273" s="48"/>
      <c r="I273" s="455" t="s">
        <v>74</v>
      </c>
      <c r="J273" s="456"/>
      <c r="K273" s="54">
        <f>K271+K272</f>
        <v>28000</v>
      </c>
      <c r="L273" s="55"/>
      <c r="M273" s="31"/>
      <c r="N273" s="74"/>
      <c r="O273" s="75" t="s">
        <v>55</v>
      </c>
      <c r="P273" s="75"/>
      <c r="Q273" s="75"/>
      <c r="R273" s="75" t="str">
        <f t="shared" si="53"/>
        <v/>
      </c>
      <c r="S273" s="79"/>
      <c r="T273" s="75" t="s">
        <v>55</v>
      </c>
      <c r="U273" s="123"/>
      <c r="V273" s="77"/>
      <c r="W273" s="123" t="str">
        <f t="shared" si="54"/>
        <v/>
      </c>
      <c r="X273" s="77"/>
      <c r="Y273" s="123" t="str">
        <f t="shared" si="55"/>
        <v/>
      </c>
      <c r="Z273" s="80"/>
      <c r="AA273" s="31"/>
    </row>
    <row r="274" spans="1:27" s="29" customFormat="1" ht="21" customHeight="1" x14ac:dyDescent="0.2">
      <c r="A274" s="30"/>
      <c r="B274" s="49" t="s">
        <v>6</v>
      </c>
      <c r="C274" s="40">
        <f>IF($J$1="January",Q267,IF($J$1="February",Q268,IF($J$1="March",Q269,IF($J$1="April",Q270,IF($J$1="May",Q271,IF($J$1="June",Q272,IF($J$1="July",Q273,IF($J$1="August",Q274,IF($J$1="August",Q274,IF($J$1="September",Q275,IF($J$1="October",Q276,IF($J$1="November",Q277,IF($J$1="December",Q278)))))))))))))</f>
        <v>0</v>
      </c>
      <c r="D274" s="31"/>
      <c r="E274" s="31"/>
      <c r="F274" s="49" t="s">
        <v>24</v>
      </c>
      <c r="G274" s="44">
        <f>IF($J$1="January",X267,IF($J$1="February",X268,IF($J$1="March",X269,IF($J$1="April",X270,IF($J$1="May",X271,IF($J$1="June",X272,IF($J$1="July",X273,IF($J$1="August",X274,IF($J$1="August",X274,IF($J$1="September",X275,IF($J$1="October",X276,IF($J$1="November",X277,IF($J$1="December",X278)))))))))))))</f>
        <v>0</v>
      </c>
      <c r="H274" s="48"/>
      <c r="I274" s="455" t="s">
        <v>75</v>
      </c>
      <c r="J274" s="456"/>
      <c r="K274" s="44">
        <f>G274</f>
        <v>0</v>
      </c>
      <c r="L274" s="56"/>
      <c r="M274" s="31"/>
      <c r="N274" s="74"/>
      <c r="O274" s="75" t="s">
        <v>56</v>
      </c>
      <c r="P274" s="75"/>
      <c r="Q274" s="75"/>
      <c r="R274" s="75" t="str">
        <f t="shared" si="53"/>
        <v/>
      </c>
      <c r="S274" s="79"/>
      <c r="T274" s="75" t="s">
        <v>56</v>
      </c>
      <c r="U274" s="123"/>
      <c r="V274" s="77"/>
      <c r="W274" s="123" t="str">
        <f t="shared" si="54"/>
        <v/>
      </c>
      <c r="X274" s="77"/>
      <c r="Y274" s="123" t="str">
        <f t="shared" si="55"/>
        <v/>
      </c>
      <c r="Z274" s="80"/>
      <c r="AA274" s="31"/>
    </row>
    <row r="275" spans="1:27" s="29" customFormat="1" ht="21" customHeight="1" x14ac:dyDescent="0.2">
      <c r="A275" s="30"/>
      <c r="B275" s="57" t="s">
        <v>73</v>
      </c>
      <c r="C275" s="40">
        <f>IF($J$1="January",R267,IF($J$1="February",R268,IF($J$1="March",R269,IF($J$1="April",R270,IF($J$1="May",R271,IF($J$1="June",R272,IF($J$1="July",R273,IF($J$1="August",R274,IF($J$1="August",R274,IF($J$1="September",R275,IF($J$1="October",R276,IF($J$1="November",R277,IF($J$1="December",R278)))))))))))))</f>
        <v>6</v>
      </c>
      <c r="D275" s="31"/>
      <c r="E275" s="31"/>
      <c r="F275" s="49" t="s">
        <v>72</v>
      </c>
      <c r="G275" s="44" t="str">
        <f>IF($J$1="January",Y267,IF($J$1="February",Y268,IF($J$1="March",Y269,IF($J$1="April",Y270,IF($J$1="May",Y271,IF($J$1="June",Y272,IF($J$1="July",Y273,IF($J$1="August",Y274,IF($J$1="August",Y274,IF($J$1="September",Y275,IF($J$1="October",Y276,IF($J$1="November",Y277,IF($J$1="December",Y278)))))))))))))</f>
        <v/>
      </c>
      <c r="H275" s="31"/>
      <c r="I275" s="463" t="s">
        <v>68</v>
      </c>
      <c r="J275" s="464"/>
      <c r="K275" s="58">
        <f>K273-K274</f>
        <v>28000</v>
      </c>
      <c r="L275" s="59"/>
      <c r="M275" s="31"/>
      <c r="N275" s="74"/>
      <c r="O275" s="75" t="s">
        <v>61</v>
      </c>
      <c r="P275" s="75"/>
      <c r="Q275" s="75"/>
      <c r="R275" s="75" t="str">
        <f t="shared" si="53"/>
        <v/>
      </c>
      <c r="S275" s="79"/>
      <c r="T275" s="75" t="s">
        <v>61</v>
      </c>
      <c r="U275" s="123"/>
      <c r="V275" s="77"/>
      <c r="W275" s="123" t="str">
        <f t="shared" si="54"/>
        <v/>
      </c>
      <c r="X275" s="77"/>
      <c r="Y275" s="123" t="str">
        <f t="shared" si="55"/>
        <v/>
      </c>
      <c r="Z275" s="80"/>
      <c r="AA275" s="31"/>
    </row>
    <row r="276" spans="1:27" s="29" customFormat="1" ht="21" customHeight="1" x14ac:dyDescent="0.2">
      <c r="A276" s="30"/>
      <c r="B276" s="31"/>
      <c r="C276" s="31"/>
      <c r="D276" s="31"/>
      <c r="E276" s="31"/>
      <c r="F276" s="31"/>
      <c r="G276" s="31"/>
      <c r="H276" s="31"/>
      <c r="I276" s="31"/>
      <c r="J276" s="31"/>
      <c r="K276" s="128"/>
      <c r="L276" s="47"/>
      <c r="M276" s="31"/>
      <c r="N276" s="74"/>
      <c r="O276" s="75" t="s">
        <v>57</v>
      </c>
      <c r="P276" s="75"/>
      <c r="Q276" s="75"/>
      <c r="R276" s="75"/>
      <c r="S276" s="79"/>
      <c r="T276" s="75" t="s">
        <v>57</v>
      </c>
      <c r="U276" s="123"/>
      <c r="V276" s="77"/>
      <c r="W276" s="123" t="str">
        <f t="shared" si="54"/>
        <v/>
      </c>
      <c r="X276" s="77"/>
      <c r="Y276" s="123" t="str">
        <f t="shared" si="55"/>
        <v/>
      </c>
      <c r="Z276" s="80"/>
      <c r="AA276" s="31"/>
    </row>
    <row r="277" spans="1:27" s="29" customFormat="1" ht="21" customHeight="1" x14ac:dyDescent="0.2">
      <c r="A277" s="30"/>
      <c r="B277" s="471" t="s">
        <v>101</v>
      </c>
      <c r="C277" s="471"/>
      <c r="D277" s="471"/>
      <c r="E277" s="471"/>
      <c r="F277" s="471"/>
      <c r="G277" s="471"/>
      <c r="H277" s="471"/>
      <c r="I277" s="471"/>
      <c r="J277" s="471"/>
      <c r="K277" s="471"/>
      <c r="L277" s="47"/>
      <c r="M277" s="31"/>
      <c r="N277" s="74"/>
      <c r="O277" s="75" t="s">
        <v>62</v>
      </c>
      <c r="P277" s="75"/>
      <c r="Q277" s="75"/>
      <c r="R277" s="75"/>
      <c r="S277" s="79"/>
      <c r="T277" s="75" t="s">
        <v>62</v>
      </c>
      <c r="U277" s="123"/>
      <c r="V277" s="77"/>
      <c r="W277" s="123" t="str">
        <f t="shared" si="54"/>
        <v/>
      </c>
      <c r="X277" s="77"/>
      <c r="Y277" s="123" t="str">
        <f t="shared" si="55"/>
        <v/>
      </c>
      <c r="Z277" s="80"/>
      <c r="AA277" s="31"/>
    </row>
    <row r="278" spans="1:27" s="29" customFormat="1" ht="21" customHeight="1" x14ac:dyDescent="0.2">
      <c r="A278" s="30"/>
      <c r="B278" s="471"/>
      <c r="C278" s="471"/>
      <c r="D278" s="471"/>
      <c r="E278" s="471"/>
      <c r="F278" s="471"/>
      <c r="G278" s="471"/>
      <c r="H278" s="471"/>
      <c r="I278" s="471"/>
      <c r="J278" s="471"/>
      <c r="K278" s="471"/>
      <c r="L278" s="47"/>
      <c r="M278" s="31"/>
      <c r="N278" s="74"/>
      <c r="O278" s="75" t="s">
        <v>63</v>
      </c>
      <c r="P278" s="75"/>
      <c r="Q278" s="75"/>
      <c r="R278" s="75" t="str">
        <f t="shared" ref="R278" si="56">IF(Q278="","",R277-Q278)</f>
        <v/>
      </c>
      <c r="S278" s="79"/>
      <c r="T278" s="75" t="s">
        <v>63</v>
      </c>
      <c r="U278" s="123"/>
      <c r="V278" s="77"/>
      <c r="W278" s="123" t="str">
        <f t="shared" si="54"/>
        <v/>
      </c>
      <c r="X278" s="77"/>
      <c r="Y278" s="123" t="str">
        <f t="shared" si="55"/>
        <v/>
      </c>
      <c r="Z278" s="80"/>
      <c r="AA278" s="31"/>
    </row>
    <row r="279" spans="1:27" s="29" customFormat="1" ht="21" customHeight="1" thickBot="1" x14ac:dyDescent="0.25">
      <c r="A279" s="60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2"/>
      <c r="N279" s="81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3"/>
    </row>
    <row r="280" spans="1:27" s="29" customFormat="1" ht="21" customHeight="1" thickBot="1" x14ac:dyDescent="0.25">
      <c r="A280" s="30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47"/>
      <c r="N280" s="74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94"/>
    </row>
    <row r="281" spans="1:27" s="29" customFormat="1" ht="21.4" customHeight="1" x14ac:dyDescent="0.2">
      <c r="A281" s="459" t="s">
        <v>45</v>
      </c>
      <c r="B281" s="460"/>
      <c r="C281" s="460"/>
      <c r="D281" s="460"/>
      <c r="E281" s="460"/>
      <c r="F281" s="460"/>
      <c r="G281" s="460"/>
      <c r="H281" s="460"/>
      <c r="I281" s="460"/>
      <c r="J281" s="460"/>
      <c r="K281" s="460"/>
      <c r="L281" s="461"/>
      <c r="M281" s="28"/>
      <c r="N281" s="67"/>
      <c r="O281" s="450" t="s">
        <v>47</v>
      </c>
      <c r="P281" s="451"/>
      <c r="Q281" s="451"/>
      <c r="R281" s="452"/>
      <c r="S281" s="68"/>
      <c r="T281" s="450" t="s">
        <v>48</v>
      </c>
      <c r="U281" s="451"/>
      <c r="V281" s="451"/>
      <c r="W281" s="451"/>
      <c r="X281" s="451"/>
      <c r="Y281" s="452"/>
      <c r="Z281" s="69"/>
      <c r="AA281" s="28"/>
    </row>
    <row r="282" spans="1:27" s="29" customFormat="1" ht="21.4" customHeight="1" x14ac:dyDescent="0.2">
      <c r="A282" s="30"/>
      <c r="B282" s="31"/>
      <c r="C282" s="453" t="s">
        <v>99</v>
      </c>
      <c r="D282" s="453"/>
      <c r="E282" s="453"/>
      <c r="F282" s="453"/>
      <c r="G282" s="32" t="str">
        <f>$J$1</f>
        <v>June</v>
      </c>
      <c r="H282" s="454">
        <f>$K$1</f>
        <v>2021</v>
      </c>
      <c r="I282" s="454"/>
      <c r="J282" s="31"/>
      <c r="K282" s="33"/>
      <c r="L282" s="34"/>
      <c r="M282" s="33"/>
      <c r="N282" s="70"/>
      <c r="O282" s="71" t="s">
        <v>58</v>
      </c>
      <c r="P282" s="71" t="s">
        <v>7</v>
      </c>
      <c r="Q282" s="71" t="s">
        <v>6</v>
      </c>
      <c r="R282" s="71" t="s">
        <v>59</v>
      </c>
      <c r="S282" s="72"/>
      <c r="T282" s="71" t="s">
        <v>58</v>
      </c>
      <c r="U282" s="71" t="s">
        <v>60</v>
      </c>
      <c r="V282" s="71" t="s">
        <v>23</v>
      </c>
      <c r="W282" s="71" t="s">
        <v>22</v>
      </c>
      <c r="X282" s="71" t="s">
        <v>24</v>
      </c>
      <c r="Y282" s="71" t="s">
        <v>64</v>
      </c>
      <c r="Z282" s="73"/>
      <c r="AA282" s="33"/>
    </row>
    <row r="283" spans="1:27" s="29" customFormat="1" ht="21.4" customHeight="1" x14ac:dyDescent="0.2">
      <c r="A283" s="30"/>
      <c r="B283" s="31"/>
      <c r="C283" s="31"/>
      <c r="D283" s="36"/>
      <c r="E283" s="36"/>
      <c r="F283" s="36"/>
      <c r="G283" s="36"/>
      <c r="H283" s="36"/>
      <c r="I283" s="31"/>
      <c r="J283" s="37" t="s">
        <v>1</v>
      </c>
      <c r="K283" s="38">
        <v>20000</v>
      </c>
      <c r="L283" s="39"/>
      <c r="M283" s="31"/>
      <c r="N283" s="74"/>
      <c r="O283" s="75" t="s">
        <v>50</v>
      </c>
      <c r="P283" s="75"/>
      <c r="Q283" s="75"/>
      <c r="R283" s="75"/>
      <c r="S283" s="76"/>
      <c r="T283" s="75" t="s">
        <v>50</v>
      </c>
      <c r="U283" s="77"/>
      <c r="V283" s="77"/>
      <c r="W283" s="77">
        <f>V283+U283</f>
        <v>0</v>
      </c>
      <c r="X283" s="77"/>
      <c r="Y283" s="77">
        <f>W283-X283</f>
        <v>0</v>
      </c>
      <c r="Z283" s="73"/>
      <c r="AA283" s="31"/>
    </row>
    <row r="284" spans="1:27" s="29" customFormat="1" ht="21.4" customHeight="1" x14ac:dyDescent="0.2">
      <c r="A284" s="30"/>
      <c r="B284" s="31" t="s">
        <v>0</v>
      </c>
      <c r="C284" s="41" t="s">
        <v>133</v>
      </c>
      <c r="D284" s="31"/>
      <c r="E284" s="31"/>
      <c r="F284" s="31"/>
      <c r="G284" s="31"/>
      <c r="H284" s="42"/>
      <c r="I284" s="36"/>
      <c r="J284" s="31"/>
      <c r="K284" s="31"/>
      <c r="L284" s="43"/>
      <c r="M284" s="28"/>
      <c r="N284" s="78"/>
      <c r="O284" s="75" t="s">
        <v>76</v>
      </c>
      <c r="P284" s="75"/>
      <c r="Q284" s="75"/>
      <c r="R284" s="75"/>
      <c r="S284" s="79"/>
      <c r="T284" s="75" t="s">
        <v>76</v>
      </c>
      <c r="U284" s="123">
        <f>IF($J$1="January","",Y283)</f>
        <v>0</v>
      </c>
      <c r="V284" s="77"/>
      <c r="W284" s="123">
        <f>IF(U284="","",U284+V284)</f>
        <v>0</v>
      </c>
      <c r="X284" s="77"/>
      <c r="Y284" s="123">
        <f>IF(W284="","",W284-X284)</f>
        <v>0</v>
      </c>
      <c r="Z284" s="80"/>
      <c r="AA284" s="28"/>
    </row>
    <row r="285" spans="1:27" s="29" customFormat="1" ht="21.4" customHeight="1" x14ac:dyDescent="0.2">
      <c r="A285" s="30"/>
      <c r="B285" s="45" t="s">
        <v>46</v>
      </c>
      <c r="C285" s="46"/>
      <c r="D285" s="31"/>
      <c r="E285" s="31"/>
      <c r="F285" s="462" t="s">
        <v>48</v>
      </c>
      <c r="G285" s="462"/>
      <c r="H285" s="31"/>
      <c r="I285" s="462" t="s">
        <v>49</v>
      </c>
      <c r="J285" s="462"/>
      <c r="K285" s="462"/>
      <c r="L285" s="47"/>
      <c r="M285" s="31"/>
      <c r="N285" s="74"/>
      <c r="O285" s="75" t="s">
        <v>51</v>
      </c>
      <c r="P285" s="75">
        <v>20</v>
      </c>
      <c r="Q285" s="75">
        <v>11</v>
      </c>
      <c r="R285" s="75">
        <v>0</v>
      </c>
      <c r="S285" s="79"/>
      <c r="T285" s="75" t="s">
        <v>51</v>
      </c>
      <c r="U285" s="123">
        <f>IF($J$1="February","",Y284)</f>
        <v>0</v>
      </c>
      <c r="V285" s="77"/>
      <c r="W285" s="123">
        <f t="shared" ref="W285:W294" si="57">IF(U285="","",U285+V285)</f>
        <v>0</v>
      </c>
      <c r="X285" s="77"/>
      <c r="Y285" s="123">
        <f t="shared" ref="Y285:Y294" si="58">IF(W285="","",W285-X285)</f>
        <v>0</v>
      </c>
      <c r="Z285" s="80"/>
      <c r="AA285" s="31"/>
    </row>
    <row r="286" spans="1:27" s="29" customFormat="1" ht="21.4" customHeight="1" x14ac:dyDescent="0.2">
      <c r="A286" s="30"/>
      <c r="B286" s="31"/>
      <c r="C286" s="31"/>
      <c r="D286" s="31"/>
      <c r="E286" s="31"/>
      <c r="F286" s="31"/>
      <c r="G286" s="31"/>
      <c r="H286" s="48"/>
      <c r="L286" s="35"/>
      <c r="M286" s="31"/>
      <c r="N286" s="74"/>
      <c r="O286" s="75" t="s">
        <v>52</v>
      </c>
      <c r="P286" s="75"/>
      <c r="Q286" s="75"/>
      <c r="R286" s="75">
        <f>R285-Q286</f>
        <v>0</v>
      </c>
      <c r="S286" s="79"/>
      <c r="T286" s="75" t="s">
        <v>52</v>
      </c>
      <c r="U286" s="123">
        <f>IF($J$1="March","",Y285)</f>
        <v>0</v>
      </c>
      <c r="V286" s="77"/>
      <c r="W286" s="123">
        <f t="shared" si="57"/>
        <v>0</v>
      </c>
      <c r="X286" s="77"/>
      <c r="Y286" s="123">
        <f t="shared" si="58"/>
        <v>0</v>
      </c>
      <c r="Z286" s="80"/>
      <c r="AA286" s="31"/>
    </row>
    <row r="287" spans="1:27" s="29" customFormat="1" ht="21.4" customHeight="1" x14ac:dyDescent="0.2">
      <c r="A287" s="30"/>
      <c r="B287" s="457" t="s">
        <v>47</v>
      </c>
      <c r="C287" s="458"/>
      <c r="D287" s="31"/>
      <c r="E287" s="31"/>
      <c r="F287" s="49" t="s">
        <v>69</v>
      </c>
      <c r="G287" s="44">
        <f>IF($J$1="January",U283,IF($J$1="February",U284,IF($J$1="March",U285,IF($J$1="April",U286,IF($J$1="May",U287,IF($J$1="June",U288,IF($J$1="July",U289,IF($J$1="August",U290,IF($J$1="August",U290,IF($J$1="September",U291,IF($J$1="October",U292,IF($J$1="November",U293,IF($J$1="December",U294)))))))))))))</f>
        <v>0</v>
      </c>
      <c r="H287" s="48"/>
      <c r="I287" s="50">
        <f>IF(C291&gt;0,$K$2,C289)</f>
        <v>22</v>
      </c>
      <c r="J287" s="51" t="s">
        <v>66</v>
      </c>
      <c r="K287" s="52">
        <f>K283/$K$2*I287</f>
        <v>14666.666666666666</v>
      </c>
      <c r="L287" s="53"/>
      <c r="M287" s="31"/>
      <c r="N287" s="74"/>
      <c r="O287" s="75" t="s">
        <v>53</v>
      </c>
      <c r="P287" s="75"/>
      <c r="Q287" s="75"/>
      <c r="R287" s="75">
        <v>0</v>
      </c>
      <c r="S287" s="79"/>
      <c r="T287" s="75" t="s">
        <v>53</v>
      </c>
      <c r="U287" s="123">
        <f>IF($J$1="April","",Y286)</f>
        <v>0</v>
      </c>
      <c r="V287" s="77"/>
      <c r="W287" s="123">
        <f t="shared" si="57"/>
        <v>0</v>
      </c>
      <c r="X287" s="77"/>
      <c r="Y287" s="123">
        <f t="shared" si="58"/>
        <v>0</v>
      </c>
      <c r="Z287" s="80"/>
      <c r="AA287" s="31"/>
    </row>
    <row r="288" spans="1:27" s="29" customFormat="1" ht="21.4" customHeight="1" x14ac:dyDescent="0.2">
      <c r="A288" s="30"/>
      <c r="B288" s="40"/>
      <c r="C288" s="40"/>
      <c r="D288" s="31"/>
      <c r="E288" s="31"/>
      <c r="F288" s="49" t="s">
        <v>23</v>
      </c>
      <c r="G288" s="44">
        <f>IF($J$1="January",V283,IF($J$1="February",V284,IF($J$1="March",V285,IF($J$1="April",V286,IF($J$1="May",V287,IF($J$1="June",V288,IF($J$1="July",V289,IF($J$1="August",V290,IF($J$1="August",V290,IF($J$1="September",V291,IF($J$1="October",V292,IF($J$1="November",V293,IF($J$1="December",V294)))))))))))))</f>
        <v>15000</v>
      </c>
      <c r="H288" s="48"/>
      <c r="I288" s="93">
        <v>7.5</v>
      </c>
      <c r="J288" s="51" t="s">
        <v>67</v>
      </c>
      <c r="K288" s="54">
        <f>K283/$K$2/8*I288</f>
        <v>625</v>
      </c>
      <c r="L288" s="55"/>
      <c r="M288" s="31"/>
      <c r="N288" s="74"/>
      <c r="O288" s="75" t="s">
        <v>54</v>
      </c>
      <c r="P288" s="75">
        <v>22</v>
      </c>
      <c r="Q288" s="75">
        <v>8</v>
      </c>
      <c r="R288" s="75">
        <v>0</v>
      </c>
      <c r="S288" s="79"/>
      <c r="T288" s="75" t="s">
        <v>54</v>
      </c>
      <c r="U288" s="123">
        <f>IF($J$1="May","",Y287)</f>
        <v>0</v>
      </c>
      <c r="V288" s="77">
        <v>15000</v>
      </c>
      <c r="W288" s="123">
        <f t="shared" si="57"/>
        <v>15000</v>
      </c>
      <c r="X288" s="77">
        <v>5000</v>
      </c>
      <c r="Y288" s="123">
        <f t="shared" si="58"/>
        <v>10000</v>
      </c>
      <c r="Z288" s="80"/>
      <c r="AA288" s="31"/>
    </row>
    <row r="289" spans="1:27" s="29" customFormat="1" ht="21.4" customHeight="1" x14ac:dyDescent="0.2">
      <c r="A289" s="30"/>
      <c r="B289" s="49" t="s">
        <v>7</v>
      </c>
      <c r="C289" s="40">
        <f>IF($J$1="January",P283,IF($J$1="February",P284,IF($J$1="March",P285,IF($J$1="April",P286,IF($J$1="May",P287,IF($J$1="June",P288,IF($J$1="July",P289,IF($J$1="August",P290,IF($J$1="August",P290,IF($J$1="September",P291,IF($J$1="October",P292,IF($J$1="November",P293,IF($J$1="December",P294)))))))))))))</f>
        <v>22</v>
      </c>
      <c r="D289" s="31"/>
      <c r="E289" s="31"/>
      <c r="F289" s="49" t="s">
        <v>70</v>
      </c>
      <c r="G289" s="44">
        <f>IF($J$1="January",W283,IF($J$1="February",W284,IF($J$1="March",W285,IF($J$1="April",W286,IF($J$1="May",W287,IF($J$1="June",W288,IF($J$1="July",W289,IF($J$1="August",W290,IF($J$1="August",W290,IF($J$1="September",W291,IF($J$1="October",W292,IF($J$1="November",W293,IF($J$1="December",W294)))))))))))))</f>
        <v>15000</v>
      </c>
      <c r="H289" s="48"/>
      <c r="I289" s="455" t="s">
        <v>74</v>
      </c>
      <c r="J289" s="456"/>
      <c r="K289" s="54">
        <f>K287+K288</f>
        <v>15291.666666666666</v>
      </c>
      <c r="L289" s="55"/>
      <c r="M289" s="31"/>
      <c r="N289" s="74"/>
      <c r="O289" s="75" t="s">
        <v>55</v>
      </c>
      <c r="P289" s="75"/>
      <c r="Q289" s="75"/>
      <c r="R289" s="75">
        <v>0</v>
      </c>
      <c r="S289" s="79"/>
      <c r="T289" s="75" t="s">
        <v>55</v>
      </c>
      <c r="U289" s="123" t="str">
        <f>IF($J$1="June","",Y288)</f>
        <v/>
      </c>
      <c r="V289" s="77"/>
      <c r="W289" s="123" t="str">
        <f t="shared" si="57"/>
        <v/>
      </c>
      <c r="X289" s="77"/>
      <c r="Y289" s="123" t="str">
        <f t="shared" si="58"/>
        <v/>
      </c>
      <c r="Z289" s="80"/>
      <c r="AA289" s="31"/>
    </row>
    <row r="290" spans="1:27" s="29" customFormat="1" ht="21.4" customHeight="1" x14ac:dyDescent="0.2">
      <c r="A290" s="30"/>
      <c r="B290" s="49" t="s">
        <v>6</v>
      </c>
      <c r="C290" s="40">
        <f>IF($J$1="January",Q283,IF($J$1="February",Q284,IF($J$1="March",Q285,IF($J$1="April",Q286,IF($J$1="May",Q287,IF($J$1="June",Q288,IF($J$1="July",Q289,IF($J$1="August",Q290,IF($J$1="August",Q290,IF($J$1="September",Q291,IF($J$1="October",Q292,IF($J$1="November",Q293,IF($J$1="December",Q294)))))))))))))</f>
        <v>8</v>
      </c>
      <c r="D290" s="31"/>
      <c r="E290" s="31"/>
      <c r="F290" s="49" t="s">
        <v>24</v>
      </c>
      <c r="G290" s="44">
        <f>IF($J$1="January",X283,IF($J$1="February",X284,IF($J$1="March",X285,IF($J$1="April",X286,IF($J$1="May",X287,IF($J$1="June",X288,IF($J$1="July",X289,IF($J$1="August",X290,IF($J$1="August",X290,IF($J$1="September",X291,IF($J$1="October",X292,IF($J$1="November",X293,IF($J$1="December",X294)))))))))))))</f>
        <v>5000</v>
      </c>
      <c r="H290" s="48"/>
      <c r="I290" s="455" t="s">
        <v>75</v>
      </c>
      <c r="J290" s="456"/>
      <c r="K290" s="44">
        <f>G290</f>
        <v>5000</v>
      </c>
      <c r="L290" s="56"/>
      <c r="M290" s="31"/>
      <c r="N290" s="74"/>
      <c r="O290" s="75" t="s">
        <v>56</v>
      </c>
      <c r="P290" s="75"/>
      <c r="Q290" s="75"/>
      <c r="R290" s="75">
        <v>0</v>
      </c>
      <c r="S290" s="79"/>
      <c r="T290" s="75" t="s">
        <v>56</v>
      </c>
      <c r="U290" s="123" t="str">
        <f>IF($J$1="July","",Y289)</f>
        <v/>
      </c>
      <c r="V290" s="77"/>
      <c r="W290" s="123" t="str">
        <f t="shared" si="57"/>
        <v/>
      </c>
      <c r="X290" s="77"/>
      <c r="Y290" s="123" t="str">
        <f t="shared" si="58"/>
        <v/>
      </c>
      <c r="Z290" s="80"/>
      <c r="AA290" s="31"/>
    </row>
    <row r="291" spans="1:27" s="29" customFormat="1" ht="21.4" customHeight="1" x14ac:dyDescent="0.2">
      <c r="A291" s="30"/>
      <c r="B291" s="57" t="s">
        <v>73</v>
      </c>
      <c r="C291" s="40">
        <f>IF($J$1="January",R283,IF($J$1="February",R284,IF($J$1="March",R285,IF($J$1="April",R286,IF($J$1="May",R287,IF($J$1="June",R288,IF($J$1="July",R289,IF($J$1="August",R290,IF($J$1="August",R290,IF($J$1="September",R291,IF($J$1="October",R292,IF($J$1="November",R293,IF($J$1="December",R294)))))))))))))</f>
        <v>0</v>
      </c>
      <c r="D291" s="31"/>
      <c r="E291" s="31"/>
      <c r="F291" s="49" t="s">
        <v>72</v>
      </c>
      <c r="G291" s="44">
        <f>IF($J$1="January",Y283,IF($J$1="February",Y284,IF($J$1="March",Y285,IF($J$1="April",Y286,IF($J$1="May",Y287,IF($J$1="June",Y288,IF($J$1="July",Y289,IF($J$1="August",Y290,IF($J$1="August",Y290,IF($J$1="September",Y291,IF($J$1="October",Y292,IF($J$1="November",Y293,IF($J$1="December",Y294)))))))))))))</f>
        <v>10000</v>
      </c>
      <c r="H291" s="31"/>
      <c r="I291" s="463" t="s">
        <v>68</v>
      </c>
      <c r="J291" s="464"/>
      <c r="K291" s="58">
        <f>K289-K290</f>
        <v>10291.666666666666</v>
      </c>
      <c r="L291" s="59"/>
      <c r="M291" s="31"/>
      <c r="N291" s="74"/>
      <c r="O291" s="75" t="s">
        <v>61</v>
      </c>
      <c r="P291" s="75"/>
      <c r="Q291" s="75"/>
      <c r="R291" s="75">
        <v>0</v>
      </c>
      <c r="S291" s="79"/>
      <c r="T291" s="75" t="s">
        <v>61</v>
      </c>
      <c r="U291" s="123" t="str">
        <f>IF($J$1="August","",Y290)</f>
        <v/>
      </c>
      <c r="V291" s="77"/>
      <c r="W291" s="123" t="str">
        <f t="shared" si="57"/>
        <v/>
      </c>
      <c r="X291" s="77"/>
      <c r="Y291" s="123" t="str">
        <f t="shared" si="58"/>
        <v/>
      </c>
      <c r="Z291" s="80"/>
      <c r="AA291" s="31"/>
    </row>
    <row r="292" spans="1:27" s="29" customFormat="1" ht="21.4" customHeight="1" x14ac:dyDescent="0.2">
      <c r="A292" s="30"/>
      <c r="B292" s="31"/>
      <c r="C292" s="31"/>
      <c r="D292" s="31"/>
      <c r="E292" s="31"/>
      <c r="F292" s="31"/>
      <c r="G292" s="31"/>
      <c r="H292" s="31"/>
      <c r="I292" s="31"/>
      <c r="J292" s="31"/>
      <c r="K292" s="128"/>
      <c r="L292" s="47"/>
      <c r="M292" s="31"/>
      <c r="N292" s="74"/>
      <c r="O292" s="75" t="s">
        <v>57</v>
      </c>
      <c r="P292" s="75"/>
      <c r="Q292" s="75"/>
      <c r="R292" s="75">
        <v>0</v>
      </c>
      <c r="S292" s="79"/>
      <c r="T292" s="75" t="s">
        <v>57</v>
      </c>
      <c r="U292" s="123" t="str">
        <f>IF($J$1="September","",Y291)</f>
        <v/>
      </c>
      <c r="V292" s="77"/>
      <c r="W292" s="123" t="str">
        <f t="shared" si="57"/>
        <v/>
      </c>
      <c r="X292" s="77"/>
      <c r="Y292" s="123" t="str">
        <f t="shared" si="58"/>
        <v/>
      </c>
      <c r="Z292" s="80"/>
      <c r="AA292" s="31"/>
    </row>
    <row r="293" spans="1:27" s="29" customFormat="1" ht="21.4" customHeight="1" x14ac:dyDescent="0.2">
      <c r="A293" s="30"/>
      <c r="B293" s="471" t="s">
        <v>101</v>
      </c>
      <c r="C293" s="471"/>
      <c r="D293" s="471"/>
      <c r="E293" s="471"/>
      <c r="F293" s="471"/>
      <c r="G293" s="471"/>
      <c r="H293" s="471"/>
      <c r="I293" s="471"/>
      <c r="J293" s="471"/>
      <c r="K293" s="471"/>
      <c r="L293" s="47"/>
      <c r="M293" s="31"/>
      <c r="N293" s="74"/>
      <c r="O293" s="75" t="s">
        <v>62</v>
      </c>
      <c r="P293" s="75"/>
      <c r="Q293" s="75"/>
      <c r="R293" s="75">
        <v>0</v>
      </c>
      <c r="S293" s="79"/>
      <c r="T293" s="75" t="s">
        <v>62</v>
      </c>
      <c r="U293" s="123" t="str">
        <f>IF($J$1="October","",Y292)</f>
        <v/>
      </c>
      <c r="V293" s="77"/>
      <c r="W293" s="123" t="str">
        <f t="shared" si="57"/>
        <v/>
      </c>
      <c r="X293" s="77"/>
      <c r="Y293" s="123" t="str">
        <f t="shared" si="58"/>
        <v/>
      </c>
      <c r="Z293" s="80"/>
      <c r="AA293" s="31"/>
    </row>
    <row r="294" spans="1:27" s="29" customFormat="1" ht="21.4" customHeight="1" x14ac:dyDescent="0.2">
      <c r="A294" s="30"/>
      <c r="B294" s="471"/>
      <c r="C294" s="471"/>
      <c r="D294" s="471"/>
      <c r="E294" s="471"/>
      <c r="F294" s="471"/>
      <c r="G294" s="471"/>
      <c r="H294" s="471"/>
      <c r="I294" s="471"/>
      <c r="J294" s="471"/>
      <c r="K294" s="471"/>
      <c r="L294" s="47"/>
      <c r="M294" s="31"/>
      <c r="N294" s="74"/>
      <c r="O294" s="75" t="s">
        <v>63</v>
      </c>
      <c r="P294" s="75"/>
      <c r="Q294" s="75"/>
      <c r="R294" s="75">
        <v>0</v>
      </c>
      <c r="S294" s="79"/>
      <c r="T294" s="75" t="s">
        <v>63</v>
      </c>
      <c r="U294" s="123" t="str">
        <f>IF($J$1="November","",Y293)</f>
        <v/>
      </c>
      <c r="V294" s="77"/>
      <c r="W294" s="123" t="str">
        <f t="shared" si="57"/>
        <v/>
      </c>
      <c r="X294" s="77"/>
      <c r="Y294" s="123" t="str">
        <f t="shared" si="58"/>
        <v/>
      </c>
      <c r="Z294" s="80"/>
      <c r="AA294" s="31"/>
    </row>
    <row r="295" spans="1:27" s="29" customFormat="1" ht="21.4" customHeight="1" thickBot="1" x14ac:dyDescent="0.25">
      <c r="A295" s="60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2"/>
      <c r="N295" s="81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3"/>
    </row>
    <row r="296" spans="1:27" s="29" customFormat="1" ht="21" customHeight="1" thickBot="1" x14ac:dyDescent="0.25"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</row>
    <row r="297" spans="1:27" s="29" customFormat="1" ht="21" customHeight="1" x14ac:dyDescent="0.2">
      <c r="A297" s="459" t="s">
        <v>45</v>
      </c>
      <c r="B297" s="460"/>
      <c r="C297" s="460"/>
      <c r="D297" s="460"/>
      <c r="E297" s="460"/>
      <c r="F297" s="460"/>
      <c r="G297" s="460"/>
      <c r="H297" s="460"/>
      <c r="I297" s="460"/>
      <c r="J297" s="460"/>
      <c r="K297" s="460"/>
      <c r="L297" s="461"/>
      <c r="M297" s="28"/>
      <c r="N297" s="67"/>
      <c r="O297" s="450" t="s">
        <v>47</v>
      </c>
      <c r="P297" s="451"/>
      <c r="Q297" s="451"/>
      <c r="R297" s="452"/>
      <c r="S297" s="68"/>
      <c r="T297" s="450" t="s">
        <v>48</v>
      </c>
      <c r="U297" s="451"/>
      <c r="V297" s="451"/>
      <c r="W297" s="451"/>
      <c r="X297" s="451"/>
      <c r="Y297" s="452"/>
      <c r="Z297" s="69"/>
      <c r="AA297" s="28"/>
    </row>
    <row r="298" spans="1:27" s="29" customFormat="1" ht="21" customHeight="1" x14ac:dyDescent="0.2">
      <c r="A298" s="30"/>
      <c r="B298" s="31"/>
      <c r="C298" s="453" t="s">
        <v>99</v>
      </c>
      <c r="D298" s="453"/>
      <c r="E298" s="453"/>
      <c r="F298" s="453"/>
      <c r="G298" s="32" t="str">
        <f>$J$1</f>
        <v>June</v>
      </c>
      <c r="H298" s="454">
        <f>$K$1</f>
        <v>2021</v>
      </c>
      <c r="I298" s="454"/>
      <c r="J298" s="31"/>
      <c r="K298" s="33"/>
      <c r="L298" s="34"/>
      <c r="M298" s="33"/>
      <c r="N298" s="70"/>
      <c r="O298" s="71" t="s">
        <v>58</v>
      </c>
      <c r="P298" s="71" t="s">
        <v>7</v>
      </c>
      <c r="Q298" s="71" t="s">
        <v>6</v>
      </c>
      <c r="R298" s="71" t="s">
        <v>59</v>
      </c>
      <c r="S298" s="72"/>
      <c r="T298" s="71" t="s">
        <v>58</v>
      </c>
      <c r="U298" s="71" t="s">
        <v>60</v>
      </c>
      <c r="V298" s="71" t="s">
        <v>23</v>
      </c>
      <c r="W298" s="71" t="s">
        <v>22</v>
      </c>
      <c r="X298" s="71" t="s">
        <v>24</v>
      </c>
      <c r="Y298" s="71" t="s">
        <v>64</v>
      </c>
      <c r="Z298" s="73"/>
      <c r="AA298" s="33"/>
    </row>
    <row r="299" spans="1:27" s="29" customFormat="1" ht="21" customHeight="1" x14ac:dyDescent="0.2">
      <c r="A299" s="30"/>
      <c r="B299" s="31"/>
      <c r="C299" s="31"/>
      <c r="D299" s="36"/>
      <c r="E299" s="36"/>
      <c r="F299" s="36"/>
      <c r="G299" s="36"/>
      <c r="H299" s="36"/>
      <c r="I299" s="31"/>
      <c r="J299" s="37" t="s">
        <v>1</v>
      </c>
      <c r="K299" s="38">
        <f>21500+3000</f>
        <v>24500</v>
      </c>
      <c r="L299" s="39"/>
      <c r="M299" s="31"/>
      <c r="N299" s="74"/>
      <c r="O299" s="75" t="s">
        <v>50</v>
      </c>
      <c r="P299" s="75">
        <v>31</v>
      </c>
      <c r="Q299" s="75">
        <v>0</v>
      </c>
      <c r="R299" s="75">
        <f>15-Q299+3</f>
        <v>18</v>
      </c>
      <c r="S299" s="76"/>
      <c r="T299" s="75" t="s">
        <v>50</v>
      </c>
      <c r="U299" s="77">
        <v>26000</v>
      </c>
      <c r="V299" s="77">
        <f>3000+2000</f>
        <v>5000</v>
      </c>
      <c r="W299" s="77">
        <f>V299+U299</f>
        <v>31000</v>
      </c>
      <c r="X299" s="77">
        <v>5000</v>
      </c>
      <c r="Y299" s="77">
        <f>W299-X299</f>
        <v>26000</v>
      </c>
      <c r="Z299" s="73"/>
      <c r="AA299" s="31"/>
    </row>
    <row r="300" spans="1:27" s="29" customFormat="1" ht="21" customHeight="1" x14ac:dyDescent="0.2">
      <c r="A300" s="30"/>
      <c r="B300" s="31" t="s">
        <v>0</v>
      </c>
      <c r="C300" s="41" t="s">
        <v>26</v>
      </c>
      <c r="D300" s="31"/>
      <c r="E300" s="31"/>
      <c r="F300" s="31"/>
      <c r="G300" s="31"/>
      <c r="H300" s="42"/>
      <c r="I300" s="36"/>
      <c r="J300" s="31"/>
      <c r="K300" s="31"/>
      <c r="L300" s="43"/>
      <c r="M300" s="28"/>
      <c r="N300" s="78"/>
      <c r="O300" s="75" t="s">
        <v>76</v>
      </c>
      <c r="P300" s="75">
        <v>27</v>
      </c>
      <c r="Q300" s="75">
        <v>1</v>
      </c>
      <c r="R300" s="75">
        <f t="shared" ref="R300:R307" si="59">IF(Q300="","",R299-Q300)</f>
        <v>17</v>
      </c>
      <c r="S300" s="79"/>
      <c r="T300" s="75" t="s">
        <v>76</v>
      </c>
      <c r="U300" s="123">
        <f>Y299</f>
        <v>26000</v>
      </c>
      <c r="V300" s="77">
        <v>2000</v>
      </c>
      <c r="W300" s="123">
        <f>IF(U300="","",U300+V300)</f>
        <v>28000</v>
      </c>
      <c r="X300" s="77">
        <v>7000</v>
      </c>
      <c r="Y300" s="123">
        <f>IF(W300="","",W300-X300)</f>
        <v>21000</v>
      </c>
      <c r="Z300" s="80"/>
      <c r="AA300" s="28"/>
    </row>
    <row r="301" spans="1:27" s="29" customFormat="1" ht="21" customHeight="1" x14ac:dyDescent="0.2">
      <c r="A301" s="30"/>
      <c r="B301" s="45" t="s">
        <v>46</v>
      </c>
      <c r="C301" s="46"/>
      <c r="D301" s="31"/>
      <c r="E301" s="31"/>
      <c r="F301" s="462" t="s">
        <v>48</v>
      </c>
      <c r="G301" s="462"/>
      <c r="H301" s="31"/>
      <c r="I301" s="462" t="s">
        <v>49</v>
      </c>
      <c r="J301" s="462"/>
      <c r="K301" s="462"/>
      <c r="L301" s="47"/>
      <c r="M301" s="31"/>
      <c r="N301" s="74"/>
      <c r="O301" s="75" t="s">
        <v>51</v>
      </c>
      <c r="P301" s="75">
        <v>29</v>
      </c>
      <c r="Q301" s="75">
        <v>2</v>
      </c>
      <c r="R301" s="75">
        <f t="shared" si="59"/>
        <v>15</v>
      </c>
      <c r="S301" s="79"/>
      <c r="T301" s="75" t="s">
        <v>51</v>
      </c>
      <c r="U301" s="123">
        <f>Y300</f>
        <v>21000</v>
      </c>
      <c r="V301" s="77">
        <f>2000+2000+1000+500</f>
        <v>5500</v>
      </c>
      <c r="W301" s="123">
        <f t="shared" ref="W301:W310" si="60">IF(U301="","",U301+V301)</f>
        <v>26500</v>
      </c>
      <c r="X301" s="244"/>
      <c r="Y301" s="123">
        <f t="shared" ref="Y301:Y310" si="61">IF(W301="","",W301-X301)</f>
        <v>26500</v>
      </c>
      <c r="Z301" s="80"/>
      <c r="AA301" s="31"/>
    </row>
    <row r="302" spans="1:27" s="29" customFormat="1" ht="21" customHeight="1" x14ac:dyDescent="0.2">
      <c r="A302" s="30"/>
      <c r="B302" s="31"/>
      <c r="C302" s="31"/>
      <c r="D302" s="31"/>
      <c r="E302" s="31"/>
      <c r="F302" s="31"/>
      <c r="G302" s="31"/>
      <c r="H302" s="48"/>
      <c r="L302" s="35"/>
      <c r="M302" s="31"/>
      <c r="N302" s="74"/>
      <c r="O302" s="75" t="s">
        <v>52</v>
      </c>
      <c r="P302" s="75">
        <v>29</v>
      </c>
      <c r="Q302" s="75">
        <v>1</v>
      </c>
      <c r="R302" s="75">
        <f t="shared" si="59"/>
        <v>14</v>
      </c>
      <c r="S302" s="79"/>
      <c r="T302" s="75" t="s">
        <v>52</v>
      </c>
      <c r="U302" s="123">
        <f>Y301</f>
        <v>26500</v>
      </c>
      <c r="V302" s="77"/>
      <c r="W302" s="123">
        <f t="shared" si="60"/>
        <v>26500</v>
      </c>
      <c r="X302" s="77"/>
      <c r="Y302" s="123">
        <f t="shared" si="61"/>
        <v>26500</v>
      </c>
      <c r="Z302" s="80"/>
      <c r="AA302" s="31"/>
    </row>
    <row r="303" spans="1:27" s="29" customFormat="1" ht="21" customHeight="1" x14ac:dyDescent="0.2">
      <c r="A303" s="30"/>
      <c r="B303" s="457" t="s">
        <v>47</v>
      </c>
      <c r="C303" s="458"/>
      <c r="D303" s="31"/>
      <c r="E303" s="31"/>
      <c r="F303" s="49" t="s">
        <v>69</v>
      </c>
      <c r="G303" s="130">
        <f>IF($J$1="January",U299,IF($J$1="February",U300,IF($J$1="March",U301,IF($J$1="April",U302,IF($J$1="May",U303,IF($J$1="June",U304,IF($J$1="July",U305,IF($J$1="August",U306,IF($J$1="August",U306,IF($J$1="September",U307,IF($J$1="October",U308,IF($J$1="November",U309,IF($J$1="December",U310)))))))))))))</f>
        <v>27500</v>
      </c>
      <c r="H303" s="48"/>
      <c r="I303" s="50">
        <f>IF(C307&gt;0,$K$2,C305)</f>
        <v>30</v>
      </c>
      <c r="J303" s="51" t="s">
        <v>66</v>
      </c>
      <c r="K303" s="52">
        <f>K299/$K$2*I303</f>
        <v>24500</v>
      </c>
      <c r="L303" s="53"/>
      <c r="M303" s="31"/>
      <c r="N303" s="74"/>
      <c r="O303" s="75" t="s">
        <v>53</v>
      </c>
      <c r="P303" s="75">
        <v>31</v>
      </c>
      <c r="Q303" s="75">
        <v>0</v>
      </c>
      <c r="R303" s="75">
        <f t="shared" si="59"/>
        <v>14</v>
      </c>
      <c r="S303" s="79"/>
      <c r="T303" s="75" t="s">
        <v>53</v>
      </c>
      <c r="U303" s="123">
        <f>Y302</f>
        <v>26500</v>
      </c>
      <c r="V303" s="77">
        <v>1000</v>
      </c>
      <c r="W303" s="123">
        <f t="shared" si="60"/>
        <v>27500</v>
      </c>
      <c r="X303" s="77"/>
      <c r="Y303" s="123">
        <f t="shared" si="61"/>
        <v>27500</v>
      </c>
      <c r="Z303" s="80"/>
      <c r="AA303" s="31"/>
    </row>
    <row r="304" spans="1:27" s="29" customFormat="1" ht="21" customHeight="1" x14ac:dyDescent="0.2">
      <c r="A304" s="30"/>
      <c r="B304" s="40"/>
      <c r="C304" s="40"/>
      <c r="D304" s="31"/>
      <c r="E304" s="31"/>
      <c r="F304" s="49" t="s">
        <v>23</v>
      </c>
      <c r="G304" s="130">
        <f>IF($J$1="January",V299,IF($J$1="February",V300,IF($J$1="March",V301,IF($J$1="April",V302,IF($J$1="May",V303,IF($J$1="June",V304,IF($J$1="July",V305,IF($J$1="August",V306,IF($J$1="August",V306,IF($J$1="September",V307,IF($J$1="October",V308,IF($J$1="November",V309,IF($J$1="December",V310)))))))))))))</f>
        <v>1000</v>
      </c>
      <c r="H304" s="48"/>
      <c r="I304" s="93">
        <v>67</v>
      </c>
      <c r="J304" s="51" t="s">
        <v>67</v>
      </c>
      <c r="K304" s="54">
        <f>K299/$K$2/8*I304</f>
        <v>6839.583333333333</v>
      </c>
      <c r="L304" s="55"/>
      <c r="M304" s="31"/>
      <c r="N304" s="74"/>
      <c r="O304" s="75" t="s">
        <v>54</v>
      </c>
      <c r="P304" s="75">
        <v>29</v>
      </c>
      <c r="Q304" s="75">
        <v>1</v>
      </c>
      <c r="R304" s="75">
        <f t="shared" si="59"/>
        <v>13</v>
      </c>
      <c r="S304" s="79"/>
      <c r="T304" s="75" t="s">
        <v>54</v>
      </c>
      <c r="U304" s="123">
        <f>Y303</f>
        <v>27500</v>
      </c>
      <c r="V304" s="77">
        <v>1000</v>
      </c>
      <c r="W304" s="123">
        <f t="shared" si="60"/>
        <v>28500</v>
      </c>
      <c r="X304" s="77"/>
      <c r="Y304" s="123">
        <f t="shared" si="61"/>
        <v>28500</v>
      </c>
      <c r="Z304" s="80"/>
      <c r="AA304" s="31"/>
    </row>
    <row r="305" spans="1:27" s="29" customFormat="1" ht="21" customHeight="1" x14ac:dyDescent="0.2">
      <c r="A305" s="30"/>
      <c r="B305" s="49" t="s">
        <v>7</v>
      </c>
      <c r="C305" s="40">
        <f>IF($J$1="January",P299,IF($J$1="February",P300,IF($J$1="March",P301,IF($J$1="April",P302,IF($J$1="May",P303,IF($J$1="June",P304,IF($J$1="July",P305,IF($J$1="August",P306,IF($J$1="August",P306,IF($J$1="September",P307,IF($J$1="October",P308,IF($J$1="November",P309,IF($J$1="December",P310)))))))))))))</f>
        <v>29</v>
      </c>
      <c r="D305" s="31"/>
      <c r="E305" s="31"/>
      <c r="F305" s="49" t="s">
        <v>70</v>
      </c>
      <c r="G305" s="130">
        <f>IF($J$1="January",W299,IF($J$1="February",W300,IF($J$1="March",W301,IF($J$1="April",W302,IF($J$1="May",W303,IF($J$1="June",W304,IF($J$1="July",W305,IF($J$1="August",W306,IF($J$1="August",W306,IF($J$1="September",W307,IF($J$1="October",W308,IF($J$1="November",W309,IF($J$1="December",W310)))))))))))))</f>
        <v>28500</v>
      </c>
      <c r="H305" s="48"/>
      <c r="I305" s="455" t="s">
        <v>74</v>
      </c>
      <c r="J305" s="456"/>
      <c r="K305" s="54">
        <f>K303+K304</f>
        <v>31339.583333333332</v>
      </c>
      <c r="L305" s="55"/>
      <c r="M305" s="31"/>
      <c r="N305" s="74"/>
      <c r="O305" s="75" t="s">
        <v>55</v>
      </c>
      <c r="P305" s="75"/>
      <c r="Q305" s="75"/>
      <c r="R305" s="75" t="str">
        <f t="shared" si="59"/>
        <v/>
      </c>
      <c r="S305" s="79"/>
      <c r="T305" s="75" t="s">
        <v>55</v>
      </c>
      <c r="U305" s="123"/>
      <c r="V305" s="77"/>
      <c r="W305" s="123" t="str">
        <f t="shared" si="60"/>
        <v/>
      </c>
      <c r="X305" s="77"/>
      <c r="Y305" s="123" t="str">
        <f t="shared" si="61"/>
        <v/>
      </c>
      <c r="Z305" s="80"/>
      <c r="AA305" s="31"/>
    </row>
    <row r="306" spans="1:27" s="29" customFormat="1" ht="21" customHeight="1" x14ac:dyDescent="0.2">
      <c r="A306" s="30"/>
      <c r="B306" s="49" t="s">
        <v>6</v>
      </c>
      <c r="C306" s="40">
        <f>IF($J$1="January",Q299,IF($J$1="February",Q300,IF($J$1="March",Q301,IF($J$1="April",Q302,IF($J$1="May",Q303,IF($J$1="June",Q304,IF($J$1="July",Q305,IF($J$1="August",Q306,IF($J$1="August",Q306,IF($J$1="September",Q307,IF($J$1="October",Q308,IF($J$1="November",Q309,IF($J$1="December",Q310)))))))))))))</f>
        <v>1</v>
      </c>
      <c r="D306" s="31"/>
      <c r="E306" s="31"/>
      <c r="F306" s="49" t="s">
        <v>24</v>
      </c>
      <c r="G306" s="130">
        <f>IF($J$1="January",X299,IF($J$1="February",X300,IF($J$1="March",X301,IF($J$1="April",X302,IF($J$1="May",X303,IF($J$1="June",X304,IF($J$1="July",X305,IF($J$1="August",X306,IF($J$1="August",X306,IF($J$1="September",X307,IF($J$1="October",X308,IF($J$1="November",X309,IF($J$1="December",X310)))))))))))))</f>
        <v>0</v>
      </c>
      <c r="H306" s="48"/>
      <c r="I306" s="455" t="s">
        <v>75</v>
      </c>
      <c r="J306" s="456"/>
      <c r="K306" s="44">
        <f>G306</f>
        <v>0</v>
      </c>
      <c r="L306" s="56"/>
      <c r="M306" s="31"/>
      <c r="N306" s="74"/>
      <c r="O306" s="75" t="s">
        <v>56</v>
      </c>
      <c r="P306" s="75"/>
      <c r="Q306" s="75"/>
      <c r="R306" s="75" t="str">
        <f t="shared" si="59"/>
        <v/>
      </c>
      <c r="S306" s="79"/>
      <c r="T306" s="75" t="s">
        <v>56</v>
      </c>
      <c r="U306" s="123" t="str">
        <f>Y305</f>
        <v/>
      </c>
      <c r="V306" s="77"/>
      <c r="W306" s="123" t="str">
        <f t="shared" si="60"/>
        <v/>
      </c>
      <c r="X306" s="77"/>
      <c r="Y306" s="123" t="str">
        <f t="shared" si="61"/>
        <v/>
      </c>
      <c r="Z306" s="80"/>
      <c r="AA306" s="31"/>
    </row>
    <row r="307" spans="1:27" s="29" customFormat="1" ht="21" customHeight="1" x14ac:dyDescent="0.2">
      <c r="A307" s="30"/>
      <c r="B307" s="57" t="s">
        <v>73</v>
      </c>
      <c r="C307" s="40">
        <f>IF($J$1="January",R299,IF($J$1="February",R300,IF($J$1="March",R301,IF($J$1="April",R302,IF($J$1="May",R303,IF($J$1="June",R304,IF($J$1="July",R305,IF($J$1="August",R306,IF($J$1="August",R306,IF($J$1="September",R307,IF($J$1="October",R308,IF($J$1="November",R309,IF($J$1="December",R310)))))))))))))</f>
        <v>13</v>
      </c>
      <c r="D307" s="31"/>
      <c r="E307" s="31"/>
      <c r="F307" s="49" t="s">
        <v>72</v>
      </c>
      <c r="G307" s="130">
        <f>IF($J$1="January",Y299,IF($J$1="February",Y300,IF($J$1="March",Y301,IF($J$1="April",Y302,IF($J$1="May",Y303,IF($J$1="June",Y304,IF($J$1="July",Y305,IF($J$1="August",Y306,IF($J$1="August",Y306,IF($J$1="September",Y307,IF($J$1="October",Y308,IF($J$1="November",Y309,IF($J$1="December",Y310)))))))))))))</f>
        <v>28500</v>
      </c>
      <c r="H307" s="31"/>
      <c r="I307" s="463" t="s">
        <v>68</v>
      </c>
      <c r="J307" s="464"/>
      <c r="K307" s="58">
        <f>K305-K306</f>
        <v>31339.583333333332</v>
      </c>
      <c r="L307" s="59"/>
      <c r="M307" s="31"/>
      <c r="N307" s="74"/>
      <c r="O307" s="75" t="s">
        <v>61</v>
      </c>
      <c r="P307" s="75"/>
      <c r="Q307" s="75"/>
      <c r="R307" s="75" t="str">
        <f t="shared" si="59"/>
        <v/>
      </c>
      <c r="S307" s="79"/>
      <c r="T307" s="75" t="s">
        <v>61</v>
      </c>
      <c r="U307" s="123" t="str">
        <f>Y306</f>
        <v/>
      </c>
      <c r="V307" s="77"/>
      <c r="W307" s="123" t="str">
        <f t="shared" si="60"/>
        <v/>
      </c>
      <c r="X307" s="77"/>
      <c r="Y307" s="123" t="str">
        <f t="shared" si="61"/>
        <v/>
      </c>
      <c r="Z307" s="80"/>
      <c r="AA307" s="31"/>
    </row>
    <row r="308" spans="1:27" s="29" customFormat="1" ht="21" customHeight="1" x14ac:dyDescent="0.2">
      <c r="A308" s="30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47"/>
      <c r="M308" s="31"/>
      <c r="N308" s="74"/>
      <c r="O308" s="75" t="s">
        <v>57</v>
      </c>
      <c r="P308" s="75"/>
      <c r="Q308" s="75"/>
      <c r="R308" s="75"/>
      <c r="S308" s="79"/>
      <c r="T308" s="75" t="s">
        <v>57</v>
      </c>
      <c r="U308" s="123" t="str">
        <f>Y307</f>
        <v/>
      </c>
      <c r="V308" s="77"/>
      <c r="W308" s="123" t="str">
        <f t="shared" si="60"/>
        <v/>
      </c>
      <c r="X308" s="77"/>
      <c r="Y308" s="123" t="str">
        <f t="shared" si="61"/>
        <v/>
      </c>
      <c r="Z308" s="80"/>
      <c r="AA308" s="31"/>
    </row>
    <row r="309" spans="1:27" s="29" customFormat="1" ht="21" customHeight="1" x14ac:dyDescent="0.2">
      <c r="A309" s="30"/>
      <c r="B309" s="471" t="s">
        <v>101</v>
      </c>
      <c r="C309" s="471"/>
      <c r="D309" s="471"/>
      <c r="E309" s="471"/>
      <c r="F309" s="471"/>
      <c r="G309" s="471"/>
      <c r="H309" s="471"/>
      <c r="I309" s="471"/>
      <c r="J309" s="471"/>
      <c r="K309" s="471"/>
      <c r="L309" s="47"/>
      <c r="M309" s="31"/>
      <c r="N309" s="74"/>
      <c r="O309" s="75" t="s">
        <v>62</v>
      </c>
      <c r="P309" s="75"/>
      <c r="Q309" s="75"/>
      <c r="R309" s="75"/>
      <c r="S309" s="79"/>
      <c r="T309" s="75" t="s">
        <v>62</v>
      </c>
      <c r="U309" s="123" t="str">
        <f>Y308</f>
        <v/>
      </c>
      <c r="V309" s="77"/>
      <c r="W309" s="123" t="str">
        <f t="shared" si="60"/>
        <v/>
      </c>
      <c r="X309" s="77"/>
      <c r="Y309" s="123" t="str">
        <f t="shared" si="61"/>
        <v/>
      </c>
      <c r="Z309" s="80"/>
      <c r="AA309" s="31"/>
    </row>
    <row r="310" spans="1:27" s="29" customFormat="1" ht="21" customHeight="1" x14ac:dyDescent="0.2">
      <c r="A310" s="30"/>
      <c r="B310" s="471"/>
      <c r="C310" s="471"/>
      <c r="D310" s="471"/>
      <c r="E310" s="471"/>
      <c r="F310" s="471"/>
      <c r="G310" s="471"/>
      <c r="H310" s="471"/>
      <c r="I310" s="471"/>
      <c r="J310" s="471"/>
      <c r="K310" s="471"/>
      <c r="L310" s="47"/>
      <c r="M310" s="31"/>
      <c r="N310" s="74"/>
      <c r="O310" s="75" t="s">
        <v>63</v>
      </c>
      <c r="P310" s="75"/>
      <c r="Q310" s="75"/>
      <c r="R310" s="75" t="str">
        <f t="shared" ref="R310" si="62">IF(Q310="","",R309-Q310)</f>
        <v/>
      </c>
      <c r="S310" s="79"/>
      <c r="T310" s="75" t="s">
        <v>63</v>
      </c>
      <c r="U310" s="123" t="str">
        <f>Y309</f>
        <v/>
      </c>
      <c r="V310" s="77"/>
      <c r="W310" s="123" t="str">
        <f t="shared" si="60"/>
        <v/>
      </c>
      <c r="X310" s="77"/>
      <c r="Y310" s="123" t="str">
        <f t="shared" si="61"/>
        <v/>
      </c>
      <c r="Z310" s="80"/>
      <c r="AA310" s="31"/>
    </row>
    <row r="311" spans="1:27" s="29" customFormat="1" ht="21" customHeight="1" thickBot="1" x14ac:dyDescent="0.25">
      <c r="A311" s="60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2"/>
      <c r="N311" s="81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3"/>
    </row>
    <row r="312" spans="1:27" s="29" customFormat="1" ht="21" hidden="1" customHeight="1" thickBot="1" x14ac:dyDescent="0.25"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</row>
    <row r="313" spans="1:27" s="29" customFormat="1" ht="21" hidden="1" customHeight="1" x14ac:dyDescent="0.2">
      <c r="A313" s="459" t="s">
        <v>45</v>
      </c>
      <c r="B313" s="460"/>
      <c r="C313" s="460"/>
      <c r="D313" s="460"/>
      <c r="E313" s="460"/>
      <c r="F313" s="460"/>
      <c r="G313" s="460"/>
      <c r="H313" s="460"/>
      <c r="I313" s="460"/>
      <c r="J313" s="460"/>
      <c r="K313" s="460"/>
      <c r="L313" s="461"/>
      <c r="M313" s="107"/>
      <c r="N313" s="67"/>
      <c r="O313" s="450" t="s">
        <v>47</v>
      </c>
      <c r="P313" s="451"/>
      <c r="Q313" s="451"/>
      <c r="R313" s="452"/>
      <c r="S313" s="68"/>
      <c r="T313" s="450" t="s">
        <v>48</v>
      </c>
      <c r="U313" s="451"/>
      <c r="V313" s="451"/>
      <c r="W313" s="451"/>
      <c r="X313" s="451"/>
      <c r="Y313" s="452"/>
      <c r="Z313" s="69"/>
    </row>
    <row r="314" spans="1:27" s="29" customFormat="1" ht="21" hidden="1" customHeight="1" x14ac:dyDescent="0.2">
      <c r="A314" s="30"/>
      <c r="B314" s="31"/>
      <c r="C314" s="453" t="s">
        <v>99</v>
      </c>
      <c r="D314" s="453"/>
      <c r="E314" s="453"/>
      <c r="F314" s="453"/>
      <c r="G314" s="32" t="str">
        <f>$J$1</f>
        <v>June</v>
      </c>
      <c r="H314" s="454">
        <f>$K$1</f>
        <v>2021</v>
      </c>
      <c r="I314" s="454"/>
      <c r="J314" s="31"/>
      <c r="K314" s="33"/>
      <c r="L314" s="34"/>
      <c r="M314" s="33"/>
      <c r="N314" s="70"/>
      <c r="O314" s="71" t="s">
        <v>58</v>
      </c>
      <c r="P314" s="71" t="s">
        <v>7</v>
      </c>
      <c r="Q314" s="71" t="s">
        <v>6</v>
      </c>
      <c r="R314" s="71" t="s">
        <v>59</v>
      </c>
      <c r="S314" s="72"/>
      <c r="T314" s="71" t="s">
        <v>58</v>
      </c>
      <c r="U314" s="71" t="s">
        <v>60</v>
      </c>
      <c r="V314" s="71" t="s">
        <v>23</v>
      </c>
      <c r="W314" s="71" t="s">
        <v>22</v>
      </c>
      <c r="X314" s="71" t="s">
        <v>24</v>
      </c>
      <c r="Y314" s="71" t="s">
        <v>64</v>
      </c>
      <c r="Z314" s="73"/>
    </row>
    <row r="315" spans="1:27" s="29" customFormat="1" ht="21" hidden="1" customHeight="1" x14ac:dyDescent="0.2">
      <c r="A315" s="30"/>
      <c r="B315" s="31"/>
      <c r="C315" s="31"/>
      <c r="D315" s="36"/>
      <c r="E315" s="36"/>
      <c r="F315" s="36"/>
      <c r="G315" s="36"/>
      <c r="H315" s="36"/>
      <c r="I315" s="31"/>
      <c r="J315" s="37" t="s">
        <v>1</v>
      </c>
      <c r="K315" s="38"/>
      <c r="L315" s="39"/>
      <c r="M315" s="31"/>
      <c r="N315" s="74"/>
      <c r="O315" s="75" t="s">
        <v>50</v>
      </c>
      <c r="P315" s="75">
        <v>28</v>
      </c>
      <c r="Q315" s="75">
        <v>3</v>
      </c>
      <c r="R315" s="75">
        <v>0</v>
      </c>
      <c r="S315" s="76"/>
      <c r="T315" s="75" t="s">
        <v>50</v>
      </c>
      <c r="U315" s="77"/>
      <c r="V315" s="77"/>
      <c r="W315" s="77">
        <f>V315+U315</f>
        <v>0</v>
      </c>
      <c r="X315" s="77"/>
      <c r="Y315" s="77">
        <f>W315-X315</f>
        <v>0</v>
      </c>
      <c r="Z315" s="73"/>
    </row>
    <row r="316" spans="1:27" s="29" customFormat="1" ht="21" hidden="1" customHeight="1" x14ac:dyDescent="0.2">
      <c r="A316" s="30"/>
      <c r="B316" s="31" t="s">
        <v>0</v>
      </c>
      <c r="C316" s="86"/>
      <c r="D316" s="31"/>
      <c r="E316" s="31"/>
      <c r="F316" s="31"/>
      <c r="G316" s="31"/>
      <c r="H316" s="42"/>
      <c r="I316" s="36"/>
      <c r="J316" s="31"/>
      <c r="K316" s="31"/>
      <c r="L316" s="43"/>
      <c r="M316" s="107"/>
      <c r="N316" s="78"/>
      <c r="O316" s="75" t="s">
        <v>76</v>
      </c>
      <c r="P316" s="75">
        <v>21</v>
      </c>
      <c r="Q316" s="75">
        <v>8</v>
      </c>
      <c r="R316" s="75">
        <v>0</v>
      </c>
      <c r="S316" s="79"/>
      <c r="T316" s="75" t="s">
        <v>76</v>
      </c>
      <c r="U316" s="123">
        <f>Y315</f>
        <v>0</v>
      </c>
      <c r="V316" s="77"/>
      <c r="W316" s="123">
        <f>IF(U316="","",U316+V316)</f>
        <v>0</v>
      </c>
      <c r="X316" s="77"/>
      <c r="Y316" s="123">
        <f>IF(W316="","",W316-X316)</f>
        <v>0</v>
      </c>
      <c r="Z316" s="80"/>
    </row>
    <row r="317" spans="1:27" s="29" customFormat="1" ht="21" hidden="1" customHeight="1" x14ac:dyDescent="0.2">
      <c r="A317" s="30"/>
      <c r="B317" s="45" t="s">
        <v>46</v>
      </c>
      <c r="C317" s="86"/>
      <c r="D317" s="31"/>
      <c r="E317" s="31"/>
      <c r="F317" s="462" t="s">
        <v>48</v>
      </c>
      <c r="G317" s="462"/>
      <c r="H317" s="31"/>
      <c r="I317" s="462" t="s">
        <v>49</v>
      </c>
      <c r="J317" s="462"/>
      <c r="K317" s="462"/>
      <c r="L317" s="47"/>
      <c r="M317" s="31"/>
      <c r="N317" s="74"/>
      <c r="O317" s="75" t="s">
        <v>51</v>
      </c>
      <c r="P317" s="75"/>
      <c r="Q317" s="75"/>
      <c r="R317" s="75">
        <v>0</v>
      </c>
      <c r="S317" s="79"/>
      <c r="T317" s="75" t="s">
        <v>51</v>
      </c>
      <c r="U317" s="123">
        <f>IF($J$1="April",Y316,Y316)</f>
        <v>0</v>
      </c>
      <c r="V317" s="77"/>
      <c r="W317" s="123">
        <f t="shared" ref="W317:W326" si="63">IF(U317="","",U317+V317)</f>
        <v>0</v>
      </c>
      <c r="X317" s="77"/>
      <c r="Y317" s="123">
        <f t="shared" ref="Y317:Y326" si="64">IF(W317="","",W317-X317)</f>
        <v>0</v>
      </c>
      <c r="Z317" s="80"/>
    </row>
    <row r="318" spans="1:27" s="29" customFormat="1" ht="21" hidden="1" customHeight="1" x14ac:dyDescent="0.2">
      <c r="A318" s="30"/>
      <c r="B318" s="31"/>
      <c r="C318" s="31"/>
      <c r="D318" s="31"/>
      <c r="E318" s="31"/>
      <c r="F318" s="31"/>
      <c r="G318" s="31"/>
      <c r="H318" s="48"/>
      <c r="L318" s="35"/>
      <c r="M318" s="31"/>
      <c r="N318" s="74"/>
      <c r="O318" s="75" t="s">
        <v>52</v>
      </c>
      <c r="P318" s="75"/>
      <c r="Q318" s="75"/>
      <c r="R318" s="75">
        <v>0</v>
      </c>
      <c r="S318" s="79"/>
      <c r="T318" s="75" t="s">
        <v>52</v>
      </c>
      <c r="U318" s="123">
        <f>IF($J$1="April",Y317,Y317)</f>
        <v>0</v>
      </c>
      <c r="V318" s="77"/>
      <c r="W318" s="123">
        <f t="shared" si="63"/>
        <v>0</v>
      </c>
      <c r="X318" s="77"/>
      <c r="Y318" s="123">
        <f t="shared" si="64"/>
        <v>0</v>
      </c>
      <c r="Z318" s="80"/>
    </row>
    <row r="319" spans="1:27" s="29" customFormat="1" ht="21" hidden="1" customHeight="1" x14ac:dyDescent="0.2">
      <c r="A319" s="30"/>
      <c r="B319" s="457" t="s">
        <v>47</v>
      </c>
      <c r="C319" s="458"/>
      <c r="D319" s="31"/>
      <c r="E319" s="31"/>
      <c r="F319" s="49" t="s">
        <v>69</v>
      </c>
      <c r="G319" s="44">
        <f>IF($J$1="January",U315,IF($J$1="February",U316,IF($J$1="March",U317,IF($J$1="April",U318,IF($J$1="May",U319,IF($J$1="June",U320,IF($J$1="July",U321,IF($J$1="August",U322,IF($J$1="August",U322,IF($J$1="September",U323,IF($J$1="October",U324,IF($J$1="November",U325,IF($J$1="December",U326)))))))))))))</f>
        <v>0</v>
      </c>
      <c r="H319" s="48"/>
      <c r="I319" s="50">
        <f>IF(C323&gt;0,$K$2,C321)</f>
        <v>0</v>
      </c>
      <c r="J319" s="51" t="s">
        <v>66</v>
      </c>
      <c r="K319" s="52">
        <f>K315/$K$2*I319</f>
        <v>0</v>
      </c>
      <c r="L319" s="53"/>
      <c r="M319" s="31"/>
      <c r="N319" s="74"/>
      <c r="O319" s="75" t="s">
        <v>53</v>
      </c>
      <c r="P319" s="75"/>
      <c r="Q319" s="75"/>
      <c r="R319" s="75" t="str">
        <f t="shared" ref="R319:R322" si="65">IF(Q319="","",R318-Q319)</f>
        <v/>
      </c>
      <c r="S319" s="79"/>
      <c r="T319" s="75" t="s">
        <v>53</v>
      </c>
      <c r="U319" s="123">
        <f>IF($J$1="May",Y318,Y318)</f>
        <v>0</v>
      </c>
      <c r="V319" s="77"/>
      <c r="W319" s="123">
        <f t="shared" si="63"/>
        <v>0</v>
      </c>
      <c r="X319" s="77"/>
      <c r="Y319" s="123">
        <f t="shared" si="64"/>
        <v>0</v>
      </c>
      <c r="Z319" s="80"/>
    </row>
    <row r="320" spans="1:27" s="29" customFormat="1" ht="21" hidden="1" customHeight="1" x14ac:dyDescent="0.2">
      <c r="A320" s="30"/>
      <c r="B320" s="40"/>
      <c r="C320" s="40"/>
      <c r="D320" s="31"/>
      <c r="E320" s="31"/>
      <c r="F320" s="49" t="s">
        <v>23</v>
      </c>
      <c r="G320" s="44">
        <f>IF($J$1="January",V315,IF($J$1="February",V316,IF($J$1="March",V317,IF($J$1="April",V318,IF($J$1="May",V319,IF($J$1="June",V320,IF($J$1="July",V321,IF($J$1="August",V322,IF($J$1="August",V322,IF($J$1="September",V323,IF($J$1="October",V324,IF($J$1="November",V325,IF($J$1="December",V326)))))))))))))</f>
        <v>0</v>
      </c>
      <c r="H320" s="48"/>
      <c r="I320" s="93"/>
      <c r="J320" s="51" t="s">
        <v>67</v>
      </c>
      <c r="K320" s="54">
        <f>K315/$K$2/8*I320</f>
        <v>0</v>
      </c>
      <c r="L320" s="55"/>
      <c r="M320" s="31"/>
      <c r="N320" s="74"/>
      <c r="O320" s="75" t="s">
        <v>54</v>
      </c>
      <c r="P320" s="75"/>
      <c r="Q320" s="75"/>
      <c r="R320" s="75">
        <v>0</v>
      </c>
      <c r="S320" s="79"/>
      <c r="T320" s="75" t="s">
        <v>54</v>
      </c>
      <c r="U320" s="123">
        <f>IF($J$1="May",Y319,Y319)</f>
        <v>0</v>
      </c>
      <c r="V320" s="77"/>
      <c r="W320" s="123">
        <f t="shared" si="63"/>
        <v>0</v>
      </c>
      <c r="X320" s="77"/>
      <c r="Y320" s="123">
        <f t="shared" si="64"/>
        <v>0</v>
      </c>
      <c r="Z320" s="80"/>
    </row>
    <row r="321" spans="1:26" s="29" customFormat="1" ht="21" hidden="1" customHeight="1" x14ac:dyDescent="0.2">
      <c r="A321" s="30"/>
      <c r="B321" s="49" t="s">
        <v>7</v>
      </c>
      <c r="C321" s="40">
        <f>IF($J$1="January",P315,IF($J$1="February",P316,IF($J$1="March",P317,IF($J$1="April",P318,IF($J$1="May",P319,IF($J$1="June",P320,IF($J$1="July",P321,IF($J$1="August",P322,IF($J$1="August",P322,IF($J$1="September",P323,IF($J$1="October",P324,IF($J$1="November",P325,IF($J$1="December",P326)))))))))))))</f>
        <v>0</v>
      </c>
      <c r="D321" s="31"/>
      <c r="E321" s="31"/>
      <c r="F321" s="49" t="s">
        <v>70</v>
      </c>
      <c r="G321" s="44">
        <f>IF($J$1="January",W315,IF($J$1="February",W316,IF($J$1="March",W317,IF($J$1="April",W318,IF($J$1="May",W319,IF($J$1="June",W320,IF($J$1="July",W321,IF($J$1="August",W322,IF($J$1="August",W322,IF($J$1="September",W323,IF($J$1="October",W324,IF($J$1="November",W325,IF($J$1="December",W326)))))))))))))</f>
        <v>0</v>
      </c>
      <c r="H321" s="48"/>
      <c r="I321" s="455" t="s">
        <v>74</v>
      </c>
      <c r="J321" s="456"/>
      <c r="K321" s="54">
        <f>K319+K320</f>
        <v>0</v>
      </c>
      <c r="L321" s="55"/>
      <c r="M321" s="31"/>
      <c r="N321" s="74"/>
      <c r="O321" s="75" t="s">
        <v>55</v>
      </c>
      <c r="P321" s="75"/>
      <c r="Q321" s="75"/>
      <c r="R321" s="75">
        <v>0</v>
      </c>
      <c r="S321" s="79"/>
      <c r="T321" s="75" t="s">
        <v>55</v>
      </c>
      <c r="U321" s="123">
        <f>IF($J$1="May",Y320,Y320)</f>
        <v>0</v>
      </c>
      <c r="V321" s="77"/>
      <c r="W321" s="123">
        <f t="shared" si="63"/>
        <v>0</v>
      </c>
      <c r="X321" s="77"/>
      <c r="Y321" s="123">
        <f t="shared" si="64"/>
        <v>0</v>
      </c>
      <c r="Z321" s="80"/>
    </row>
    <row r="322" spans="1:26" s="29" customFormat="1" ht="21" hidden="1" customHeight="1" x14ac:dyDescent="0.2">
      <c r="A322" s="30"/>
      <c r="B322" s="49" t="s">
        <v>6</v>
      </c>
      <c r="C322" s="40">
        <f>IF($J$1="January",Q315,IF($J$1="February",Q316,IF($J$1="March",Q317,IF($J$1="April",Q318,IF($J$1="May",Q319,IF($J$1="June",Q320,IF($J$1="July",Q321,IF($J$1="August",Q322,IF($J$1="August",Q322,IF($J$1="September",Q323,IF($J$1="October",Q324,IF($J$1="November",Q325,IF($J$1="December",Q326)))))))))))))</f>
        <v>0</v>
      </c>
      <c r="D322" s="31"/>
      <c r="E322" s="31"/>
      <c r="F322" s="49" t="s">
        <v>24</v>
      </c>
      <c r="G322" s="44">
        <f>IF($J$1="January",X315,IF($J$1="February",X316,IF($J$1="March",X317,IF($J$1="April",X318,IF($J$1="May",X319,IF($J$1="June",X320,IF($J$1="July",X321,IF($J$1="August",X322,IF($J$1="August",X322,IF($J$1="September",X323,IF($J$1="October",X324,IF($J$1="November",X325,IF($J$1="December",X326)))))))))))))</f>
        <v>0</v>
      </c>
      <c r="H322" s="48"/>
      <c r="I322" s="455" t="s">
        <v>75</v>
      </c>
      <c r="J322" s="456"/>
      <c r="K322" s="44">
        <f>G322</f>
        <v>0</v>
      </c>
      <c r="L322" s="56"/>
      <c r="M322" s="31"/>
      <c r="N322" s="74"/>
      <c r="O322" s="75" t="s">
        <v>56</v>
      </c>
      <c r="P322" s="75"/>
      <c r="Q322" s="75"/>
      <c r="R322" s="75" t="str">
        <f t="shared" si="65"/>
        <v/>
      </c>
      <c r="S322" s="79"/>
      <c r="T322" s="75" t="s">
        <v>56</v>
      </c>
      <c r="U322" s="123">
        <f t="shared" ref="U322:U325" si="66">IF($J$1="May",Y321,Y321)</f>
        <v>0</v>
      </c>
      <c r="V322" s="77"/>
      <c r="W322" s="123">
        <f t="shared" si="63"/>
        <v>0</v>
      </c>
      <c r="X322" s="77"/>
      <c r="Y322" s="123">
        <f t="shared" si="64"/>
        <v>0</v>
      </c>
      <c r="Z322" s="80"/>
    </row>
    <row r="323" spans="1:26" s="29" customFormat="1" ht="21" hidden="1" customHeight="1" x14ac:dyDescent="0.2">
      <c r="A323" s="30"/>
      <c r="B323" s="57" t="s">
        <v>73</v>
      </c>
      <c r="C323" s="40">
        <f>IF($J$1="January",R315,IF($J$1="February",R316,IF($J$1="March",R317,IF($J$1="April",R318,IF($J$1="May",R319,IF($J$1="June",R320,IF($J$1="July",R321,IF($J$1="August",R322,IF($J$1="August",R322,IF($J$1="September",R323,IF($J$1="October",R324,IF($J$1="November",R325,IF($J$1="December",R326)))))))))))))</f>
        <v>0</v>
      </c>
      <c r="D323" s="31"/>
      <c r="E323" s="31"/>
      <c r="F323" s="49" t="s">
        <v>72</v>
      </c>
      <c r="G323" s="44">
        <f>IF($J$1="January",Y315,IF($J$1="February",Y316,IF($J$1="March",Y317,IF($J$1="April",Y318,IF($J$1="May",Y319,IF($J$1="June",Y320,IF($J$1="July",Y321,IF($J$1="August",Y322,IF($J$1="August",Y322,IF($J$1="September",Y323,IF($J$1="October",Y324,IF($J$1="November",Y325,IF($J$1="December",Y326)))))))))))))</f>
        <v>0</v>
      </c>
      <c r="H323" s="31"/>
      <c r="I323" s="463" t="s">
        <v>68</v>
      </c>
      <c r="J323" s="464"/>
      <c r="K323" s="58">
        <f>K321-K322</f>
        <v>0</v>
      </c>
      <c r="L323" s="59"/>
      <c r="M323" s="31"/>
      <c r="N323" s="74"/>
      <c r="O323" s="75" t="s">
        <v>61</v>
      </c>
      <c r="P323" s="75"/>
      <c r="Q323" s="75"/>
      <c r="R323" s="75">
        <v>0</v>
      </c>
      <c r="S323" s="79"/>
      <c r="T323" s="75" t="s">
        <v>61</v>
      </c>
      <c r="U323" s="123">
        <f t="shared" si="66"/>
        <v>0</v>
      </c>
      <c r="V323" s="77"/>
      <c r="W323" s="123">
        <f t="shared" si="63"/>
        <v>0</v>
      </c>
      <c r="X323" s="77"/>
      <c r="Y323" s="123">
        <f t="shared" si="64"/>
        <v>0</v>
      </c>
      <c r="Z323" s="80"/>
    </row>
    <row r="324" spans="1:26" s="29" customFormat="1" ht="21" hidden="1" customHeight="1" x14ac:dyDescent="0.2">
      <c r="A324" s="30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47"/>
      <c r="M324" s="31"/>
      <c r="N324" s="74"/>
      <c r="O324" s="75" t="s">
        <v>57</v>
      </c>
      <c r="P324" s="75"/>
      <c r="Q324" s="75"/>
      <c r="R324" s="75">
        <v>0</v>
      </c>
      <c r="S324" s="79"/>
      <c r="T324" s="75" t="s">
        <v>57</v>
      </c>
      <c r="U324" s="123">
        <f t="shared" si="66"/>
        <v>0</v>
      </c>
      <c r="V324" s="77"/>
      <c r="W324" s="123">
        <f t="shared" si="63"/>
        <v>0</v>
      </c>
      <c r="X324" s="77"/>
      <c r="Y324" s="123">
        <f t="shared" si="64"/>
        <v>0</v>
      </c>
      <c r="Z324" s="80"/>
    </row>
    <row r="325" spans="1:26" s="29" customFormat="1" ht="21" hidden="1" customHeight="1" x14ac:dyDescent="0.2">
      <c r="A325" s="30"/>
      <c r="B325" s="471"/>
      <c r="C325" s="471"/>
      <c r="D325" s="471"/>
      <c r="E325" s="471"/>
      <c r="F325" s="471"/>
      <c r="G325" s="471"/>
      <c r="H325" s="471"/>
      <c r="I325" s="471"/>
      <c r="J325" s="471"/>
      <c r="K325" s="471"/>
      <c r="L325" s="47"/>
      <c r="M325" s="31"/>
      <c r="N325" s="74"/>
      <c r="O325" s="75" t="s">
        <v>62</v>
      </c>
      <c r="P325" s="75"/>
      <c r="Q325" s="75"/>
      <c r="R325" s="75">
        <v>0</v>
      </c>
      <c r="S325" s="79"/>
      <c r="T325" s="75" t="s">
        <v>62</v>
      </c>
      <c r="U325" s="123">
        <f t="shared" si="66"/>
        <v>0</v>
      </c>
      <c r="V325" s="77"/>
      <c r="W325" s="123">
        <f t="shared" si="63"/>
        <v>0</v>
      </c>
      <c r="X325" s="77"/>
      <c r="Y325" s="123">
        <f t="shared" si="64"/>
        <v>0</v>
      </c>
      <c r="Z325" s="80"/>
    </row>
    <row r="326" spans="1:26" s="29" customFormat="1" ht="21" hidden="1" customHeight="1" x14ac:dyDescent="0.2">
      <c r="A326" s="30"/>
      <c r="B326" s="471"/>
      <c r="C326" s="471"/>
      <c r="D326" s="471"/>
      <c r="E326" s="471"/>
      <c r="F326" s="471"/>
      <c r="G326" s="471"/>
      <c r="H326" s="471"/>
      <c r="I326" s="471"/>
      <c r="J326" s="471"/>
      <c r="K326" s="471"/>
      <c r="L326" s="47"/>
      <c r="M326" s="31"/>
      <c r="N326" s="74"/>
      <c r="O326" s="75" t="s">
        <v>63</v>
      </c>
      <c r="P326" s="75"/>
      <c r="Q326" s="75"/>
      <c r="R326" s="75">
        <v>0</v>
      </c>
      <c r="S326" s="79"/>
      <c r="T326" s="75" t="s">
        <v>63</v>
      </c>
      <c r="U326" s="123" t="str">
        <f>IF($J$1="Dec",Y325,"")</f>
        <v/>
      </c>
      <c r="V326" s="77"/>
      <c r="W326" s="123" t="str">
        <f t="shared" si="63"/>
        <v/>
      </c>
      <c r="X326" s="77"/>
      <c r="Y326" s="123" t="str">
        <f t="shared" si="64"/>
        <v/>
      </c>
      <c r="Z326" s="80"/>
    </row>
    <row r="327" spans="1:26" s="29" customFormat="1" ht="21" hidden="1" customHeight="1" thickBot="1" x14ac:dyDescent="0.25">
      <c r="A327" s="60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2"/>
      <c r="N327" s="81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3"/>
    </row>
    <row r="328" spans="1:26" s="31" customFormat="1" ht="21" hidden="1" customHeight="1" thickBot="1" x14ac:dyDescent="0.25"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</row>
    <row r="329" spans="1:26" s="29" customFormat="1" ht="21" hidden="1" customHeight="1" x14ac:dyDescent="0.2">
      <c r="A329" s="481" t="s">
        <v>45</v>
      </c>
      <c r="B329" s="482"/>
      <c r="C329" s="482"/>
      <c r="D329" s="482"/>
      <c r="E329" s="482"/>
      <c r="F329" s="482"/>
      <c r="G329" s="482"/>
      <c r="H329" s="482"/>
      <c r="I329" s="482"/>
      <c r="J329" s="482"/>
      <c r="K329" s="482"/>
      <c r="L329" s="483"/>
      <c r="M329" s="109"/>
      <c r="N329" s="67"/>
      <c r="O329" s="450" t="s">
        <v>47</v>
      </c>
      <c r="P329" s="451"/>
      <c r="Q329" s="451"/>
      <c r="R329" s="452"/>
      <c r="S329" s="68"/>
      <c r="T329" s="450" t="s">
        <v>48</v>
      </c>
      <c r="U329" s="451"/>
      <c r="V329" s="451"/>
      <c r="W329" s="451"/>
      <c r="X329" s="451"/>
      <c r="Y329" s="452"/>
      <c r="Z329" s="66"/>
    </row>
    <row r="330" spans="1:26" s="29" customFormat="1" ht="21" hidden="1" customHeight="1" x14ac:dyDescent="0.2">
      <c r="A330" s="30"/>
      <c r="B330" s="31"/>
      <c r="C330" s="453" t="s">
        <v>99</v>
      </c>
      <c r="D330" s="453"/>
      <c r="E330" s="453"/>
      <c r="F330" s="453"/>
      <c r="G330" s="32" t="str">
        <f>$J$1</f>
        <v>June</v>
      </c>
      <c r="H330" s="454">
        <f>$K$1</f>
        <v>2021</v>
      </c>
      <c r="I330" s="454"/>
      <c r="J330" s="31"/>
      <c r="K330" s="33"/>
      <c r="L330" s="34"/>
      <c r="M330" s="33"/>
      <c r="N330" s="70"/>
      <c r="O330" s="71" t="s">
        <v>58</v>
      </c>
      <c r="P330" s="71" t="s">
        <v>7</v>
      </c>
      <c r="Q330" s="71" t="s">
        <v>6</v>
      </c>
      <c r="R330" s="71" t="s">
        <v>59</v>
      </c>
      <c r="S330" s="72"/>
      <c r="T330" s="71" t="s">
        <v>58</v>
      </c>
      <c r="U330" s="71" t="s">
        <v>60</v>
      </c>
      <c r="V330" s="71" t="s">
        <v>23</v>
      </c>
      <c r="W330" s="71" t="s">
        <v>22</v>
      </c>
      <c r="X330" s="71" t="s">
        <v>24</v>
      </c>
      <c r="Y330" s="71" t="s">
        <v>64</v>
      </c>
      <c r="Z330" s="66"/>
    </row>
    <row r="331" spans="1:26" s="29" customFormat="1" ht="21" hidden="1" customHeight="1" x14ac:dyDescent="0.2">
      <c r="A331" s="30"/>
      <c r="B331" s="31"/>
      <c r="C331" s="31"/>
      <c r="D331" s="36"/>
      <c r="E331" s="36"/>
      <c r="F331" s="36"/>
      <c r="G331" s="36"/>
      <c r="H331" s="36"/>
      <c r="I331" s="31"/>
      <c r="J331" s="37" t="s">
        <v>1</v>
      </c>
      <c r="K331" s="38"/>
      <c r="L331" s="39"/>
      <c r="M331" s="31"/>
      <c r="N331" s="74"/>
      <c r="O331" s="75" t="s">
        <v>50</v>
      </c>
      <c r="P331" s="75"/>
      <c r="Q331" s="75"/>
      <c r="R331" s="75"/>
      <c r="S331" s="76"/>
      <c r="T331" s="75" t="s">
        <v>50</v>
      </c>
      <c r="U331" s="77"/>
      <c r="V331" s="77"/>
      <c r="W331" s="77">
        <f>V331+U331</f>
        <v>0</v>
      </c>
      <c r="X331" s="77"/>
      <c r="Y331" s="77">
        <f>W331-X331</f>
        <v>0</v>
      </c>
      <c r="Z331" s="66"/>
    </row>
    <row r="332" spans="1:26" s="29" customFormat="1" ht="21" hidden="1" customHeight="1" x14ac:dyDescent="0.2">
      <c r="A332" s="30"/>
      <c r="B332" s="31" t="s">
        <v>0</v>
      </c>
      <c r="C332" s="86"/>
      <c r="D332" s="31"/>
      <c r="E332" s="31"/>
      <c r="F332" s="31"/>
      <c r="G332" s="31"/>
      <c r="H332" s="42"/>
      <c r="I332" s="36"/>
      <c r="J332" s="31"/>
      <c r="K332" s="31"/>
      <c r="L332" s="43"/>
      <c r="M332" s="109"/>
      <c r="N332" s="78"/>
      <c r="O332" s="75" t="s">
        <v>76</v>
      </c>
      <c r="P332" s="75"/>
      <c r="Q332" s="75"/>
      <c r="R332" s="75" t="str">
        <f>IF(Q332="","",R331-Q332)</f>
        <v/>
      </c>
      <c r="S332" s="79"/>
      <c r="T332" s="75" t="s">
        <v>76</v>
      </c>
      <c r="U332" s="123">
        <f>Y331</f>
        <v>0</v>
      </c>
      <c r="V332" s="77"/>
      <c r="W332" s="123">
        <f>IF(U332="","",U332+V332)</f>
        <v>0</v>
      </c>
      <c r="X332" s="77"/>
      <c r="Y332" s="123">
        <f>IF(W332="","",W332-X332)</f>
        <v>0</v>
      </c>
      <c r="Z332" s="66"/>
    </row>
    <row r="333" spans="1:26" s="29" customFormat="1" ht="21" hidden="1" customHeight="1" x14ac:dyDescent="0.2">
      <c r="A333" s="30"/>
      <c r="B333" s="45" t="s">
        <v>46</v>
      </c>
      <c r="C333" s="46"/>
      <c r="D333" s="31"/>
      <c r="E333" s="31"/>
      <c r="F333" s="462" t="s">
        <v>48</v>
      </c>
      <c r="G333" s="462"/>
      <c r="H333" s="31"/>
      <c r="I333" s="462" t="s">
        <v>49</v>
      </c>
      <c r="J333" s="462"/>
      <c r="K333" s="462"/>
      <c r="L333" s="47"/>
      <c r="M333" s="31"/>
      <c r="N333" s="74"/>
      <c r="O333" s="75" t="s">
        <v>51</v>
      </c>
      <c r="P333" s="75"/>
      <c r="Q333" s="75"/>
      <c r="R333" s="75" t="str">
        <f t="shared" ref="R333:R342" si="67">IF(Q333="","",R332-Q333)</f>
        <v/>
      </c>
      <c r="S333" s="79"/>
      <c r="T333" s="75" t="s">
        <v>51</v>
      </c>
      <c r="U333" s="123">
        <f>IF($J$1="April",Y332,Y332)</f>
        <v>0</v>
      </c>
      <c r="V333" s="77"/>
      <c r="W333" s="123">
        <f t="shared" ref="W333:W342" si="68">IF(U333="","",U333+V333)</f>
        <v>0</v>
      </c>
      <c r="X333" s="77"/>
      <c r="Y333" s="123">
        <f t="shared" ref="Y333:Y342" si="69">IF(W333="","",W333-X333)</f>
        <v>0</v>
      </c>
      <c r="Z333" s="66"/>
    </row>
    <row r="334" spans="1:26" s="29" customFormat="1" ht="21" hidden="1" customHeight="1" x14ac:dyDescent="0.2">
      <c r="A334" s="30"/>
      <c r="B334" s="31"/>
      <c r="C334" s="31"/>
      <c r="D334" s="31"/>
      <c r="E334" s="31"/>
      <c r="F334" s="31"/>
      <c r="G334" s="31"/>
      <c r="H334" s="48"/>
      <c r="L334" s="35"/>
      <c r="M334" s="31"/>
      <c r="N334" s="74"/>
      <c r="O334" s="75" t="s">
        <v>52</v>
      </c>
      <c r="P334" s="75"/>
      <c r="Q334" s="75"/>
      <c r="R334" s="75" t="str">
        <f t="shared" si="67"/>
        <v/>
      </c>
      <c r="S334" s="79"/>
      <c r="T334" s="75" t="s">
        <v>52</v>
      </c>
      <c r="U334" s="123">
        <f>IF($J$1="April",Y333,Y333)</f>
        <v>0</v>
      </c>
      <c r="V334" s="77"/>
      <c r="W334" s="123">
        <f t="shared" si="68"/>
        <v>0</v>
      </c>
      <c r="X334" s="77"/>
      <c r="Y334" s="123">
        <f t="shared" si="69"/>
        <v>0</v>
      </c>
      <c r="Z334" s="66"/>
    </row>
    <row r="335" spans="1:26" s="29" customFormat="1" ht="21" hidden="1" customHeight="1" x14ac:dyDescent="0.2">
      <c r="A335" s="30"/>
      <c r="B335" s="457" t="s">
        <v>47</v>
      </c>
      <c r="C335" s="458"/>
      <c r="D335" s="31"/>
      <c r="E335" s="31"/>
      <c r="F335" s="49" t="s">
        <v>69</v>
      </c>
      <c r="G335" s="44">
        <f>IF($J$1="January",U331,IF($J$1="February",U332,IF($J$1="March",U333,IF($J$1="April",U334,IF($J$1="May",U335,IF($J$1="June",U336,IF($J$1="July",U337,IF($J$1="August",U338,IF($J$1="August",U338,IF($J$1="September",U339,IF($J$1="October",U340,IF($J$1="November",U341,IF($J$1="December",U342)))))))))))))</f>
        <v>0</v>
      </c>
      <c r="H335" s="48"/>
      <c r="I335" s="50"/>
      <c r="J335" s="51" t="s">
        <v>66</v>
      </c>
      <c r="K335" s="52">
        <f>K331/$K$2*I335</f>
        <v>0</v>
      </c>
      <c r="L335" s="53"/>
      <c r="M335" s="31"/>
      <c r="N335" s="74"/>
      <c r="O335" s="75" t="s">
        <v>53</v>
      </c>
      <c r="P335" s="75"/>
      <c r="Q335" s="75"/>
      <c r="R335" s="75" t="str">
        <f t="shared" si="67"/>
        <v/>
      </c>
      <c r="S335" s="79"/>
      <c r="T335" s="75" t="s">
        <v>53</v>
      </c>
      <c r="U335" s="123">
        <f>IF($J$1="May",Y334,Y334)</f>
        <v>0</v>
      </c>
      <c r="V335" s="77"/>
      <c r="W335" s="123">
        <f t="shared" si="68"/>
        <v>0</v>
      </c>
      <c r="X335" s="77"/>
      <c r="Y335" s="123">
        <f t="shared" si="69"/>
        <v>0</v>
      </c>
      <c r="Z335" s="66"/>
    </row>
    <row r="336" spans="1:26" s="29" customFormat="1" ht="21" hidden="1" customHeight="1" x14ac:dyDescent="0.2">
      <c r="A336" s="30"/>
      <c r="B336" s="40"/>
      <c r="C336" s="40"/>
      <c r="D336" s="31"/>
      <c r="E336" s="31"/>
      <c r="F336" s="49" t="s">
        <v>23</v>
      </c>
      <c r="G336" s="44">
        <f>IF($J$1="January",V331,IF($J$1="February",V332,IF($J$1="March",V333,IF($J$1="April",V334,IF($J$1="May",V335,IF($J$1="June",V336,IF($J$1="July",V337,IF($J$1="August",V338,IF($J$1="August",V338,IF($J$1="September",V339,IF($J$1="October",V340,IF($J$1="November",V341,IF($J$1="December",V342)))))))))))))</f>
        <v>0</v>
      </c>
      <c r="H336" s="48"/>
      <c r="I336" s="93"/>
      <c r="J336" s="51" t="s">
        <v>67</v>
      </c>
      <c r="K336" s="54">
        <f>K331/$K$2/8*I336</f>
        <v>0</v>
      </c>
      <c r="L336" s="55"/>
      <c r="M336" s="31"/>
      <c r="N336" s="74"/>
      <c r="O336" s="75" t="s">
        <v>54</v>
      </c>
      <c r="P336" s="75"/>
      <c r="Q336" s="75"/>
      <c r="R336" s="75" t="str">
        <f t="shared" si="67"/>
        <v/>
      </c>
      <c r="S336" s="79"/>
      <c r="T336" s="75" t="s">
        <v>54</v>
      </c>
      <c r="U336" s="123">
        <f>IF($J$1="May",Y335,Y335)</f>
        <v>0</v>
      </c>
      <c r="V336" s="77"/>
      <c r="W336" s="123">
        <f t="shared" si="68"/>
        <v>0</v>
      </c>
      <c r="X336" s="77"/>
      <c r="Y336" s="123">
        <f t="shared" si="69"/>
        <v>0</v>
      </c>
      <c r="Z336" s="66"/>
    </row>
    <row r="337" spans="1:27" s="29" customFormat="1" ht="21" hidden="1" customHeight="1" x14ac:dyDescent="0.2">
      <c r="A337" s="30"/>
      <c r="B337" s="49" t="s">
        <v>7</v>
      </c>
      <c r="C337" s="40">
        <f>IF($J$1="January",P331,IF($J$1="February",P332,IF($J$1="March",P333,IF($J$1="April",P334,IF($J$1="May",P335,IF($J$1="June",P336,IF($J$1="July",P337,IF($J$1="August",P338,IF($J$1="August",P338,IF($J$1="September",P339,IF($J$1="October",P340,IF($J$1="November",P341,IF($J$1="December",P342)))))))))))))</f>
        <v>0</v>
      </c>
      <c r="D337" s="31"/>
      <c r="E337" s="31"/>
      <c r="F337" s="49" t="s">
        <v>70</v>
      </c>
      <c r="G337" s="44">
        <f>IF($J$1="January",W331,IF($J$1="February",W332,IF($J$1="March",W333,IF($J$1="April",W334,IF($J$1="May",W335,IF($J$1="June",W336,IF($J$1="July",W337,IF($J$1="August",W338,IF($J$1="August",W338,IF($J$1="September",W339,IF($J$1="October",W340,IF($J$1="November",W341,IF($J$1="December",W342)))))))))))))</f>
        <v>0</v>
      </c>
      <c r="H337" s="48"/>
      <c r="I337" s="455" t="s">
        <v>74</v>
      </c>
      <c r="J337" s="456"/>
      <c r="K337" s="54">
        <f>K335+K336</f>
        <v>0</v>
      </c>
      <c r="L337" s="55"/>
      <c r="M337" s="31"/>
      <c r="N337" s="74"/>
      <c r="O337" s="75" t="s">
        <v>55</v>
      </c>
      <c r="P337" s="75"/>
      <c r="Q337" s="75"/>
      <c r="R337" s="75" t="str">
        <f t="shared" si="67"/>
        <v/>
      </c>
      <c r="S337" s="79"/>
      <c r="T337" s="75" t="s">
        <v>55</v>
      </c>
      <c r="U337" s="123" t="str">
        <f>IF($J$1="July",Y336,"")</f>
        <v/>
      </c>
      <c r="V337" s="77"/>
      <c r="W337" s="123" t="str">
        <f t="shared" si="68"/>
        <v/>
      </c>
      <c r="X337" s="77"/>
      <c r="Y337" s="123" t="str">
        <f t="shared" si="69"/>
        <v/>
      </c>
      <c r="Z337" s="66"/>
    </row>
    <row r="338" spans="1:27" s="29" customFormat="1" ht="21" hidden="1" customHeight="1" x14ac:dyDescent="0.2">
      <c r="A338" s="30"/>
      <c r="B338" s="49" t="s">
        <v>6</v>
      </c>
      <c r="C338" s="40">
        <f>IF($J$1="January",Q331,IF($J$1="February",Q332,IF($J$1="March",Q333,IF($J$1="April",Q334,IF($J$1="May",Q335,IF($J$1="June",Q336,IF($J$1="July",Q337,IF($J$1="August",Q338,IF($J$1="August",Q338,IF($J$1="September",Q339,IF($J$1="October",Q340,IF($J$1="November",Q341,IF($J$1="December",Q342)))))))))))))</f>
        <v>0</v>
      </c>
      <c r="D338" s="31"/>
      <c r="E338" s="31"/>
      <c r="F338" s="49" t="s">
        <v>24</v>
      </c>
      <c r="G338" s="44">
        <f>IF($J$1="January",X331,IF($J$1="February",X332,IF($J$1="March",X333,IF($J$1="April",X334,IF($J$1="May",X335,IF($J$1="June",X336,IF($J$1="July",X337,IF($J$1="August",X338,IF($J$1="August",X338,IF($J$1="September",X339,IF($J$1="October",X340,IF($J$1="November",X341,IF($J$1="December",X342)))))))))))))</f>
        <v>0</v>
      </c>
      <c r="H338" s="48"/>
      <c r="I338" s="455" t="s">
        <v>75</v>
      </c>
      <c r="J338" s="456"/>
      <c r="K338" s="44">
        <f>G338</f>
        <v>0</v>
      </c>
      <c r="L338" s="56"/>
      <c r="M338" s="31"/>
      <c r="N338" s="74"/>
      <c r="O338" s="75" t="s">
        <v>56</v>
      </c>
      <c r="P338" s="75"/>
      <c r="Q338" s="75"/>
      <c r="R338" s="75" t="str">
        <f t="shared" si="67"/>
        <v/>
      </c>
      <c r="S338" s="79"/>
      <c r="T338" s="75" t="s">
        <v>56</v>
      </c>
      <c r="U338" s="123" t="str">
        <f>IF($J$1="August",Y337,"")</f>
        <v/>
      </c>
      <c r="V338" s="77"/>
      <c r="W338" s="123" t="str">
        <f t="shared" si="68"/>
        <v/>
      </c>
      <c r="X338" s="77"/>
      <c r="Y338" s="123" t="str">
        <f t="shared" si="69"/>
        <v/>
      </c>
      <c r="Z338" s="66"/>
    </row>
    <row r="339" spans="1:27" s="29" customFormat="1" ht="21" hidden="1" customHeight="1" x14ac:dyDescent="0.2">
      <c r="A339" s="30"/>
      <c r="B339" s="57" t="s">
        <v>73</v>
      </c>
      <c r="C339" s="40" t="str">
        <f>IF($J$1="January",R331,IF($J$1="February",R332,IF($J$1="March",R333,IF($J$1="April",R334,IF($J$1="May",R335,IF($J$1="June",R336,IF($J$1="July",R337,IF($J$1="August",R338,IF($J$1="August",R338,IF($J$1="September",R339,IF($J$1="October",R340,IF($J$1="November",R341,IF($J$1="December",R342)))))))))))))</f>
        <v/>
      </c>
      <c r="D339" s="31"/>
      <c r="E339" s="31"/>
      <c r="F339" s="49" t="s">
        <v>72</v>
      </c>
      <c r="G339" s="44">
        <f>IF($J$1="January",Y331,IF($J$1="February",Y332,IF($J$1="March",Y333,IF($J$1="April",Y334,IF($J$1="May",Y335,IF($J$1="June",Y336,IF($J$1="July",Y337,IF($J$1="August",Y338,IF($J$1="August",Y338,IF($J$1="September",Y339,IF($J$1="October",Y340,IF($J$1="November",Y341,IF($J$1="December",Y342)))))))))))))</f>
        <v>0</v>
      </c>
      <c r="H339" s="31"/>
      <c r="I339" s="463" t="s">
        <v>68</v>
      </c>
      <c r="J339" s="464"/>
      <c r="K339" s="58">
        <f>K337-K338</f>
        <v>0</v>
      </c>
      <c r="L339" s="59"/>
      <c r="M339" s="31"/>
      <c r="N339" s="74"/>
      <c r="O339" s="75" t="s">
        <v>61</v>
      </c>
      <c r="P339" s="75"/>
      <c r="Q339" s="75"/>
      <c r="R339" s="75" t="str">
        <f t="shared" si="67"/>
        <v/>
      </c>
      <c r="S339" s="79"/>
      <c r="T339" s="75" t="s">
        <v>61</v>
      </c>
      <c r="U339" s="123" t="str">
        <f>IF($J$1="Sept",Y338,"")</f>
        <v/>
      </c>
      <c r="V339" s="77"/>
      <c r="W339" s="123" t="str">
        <f t="shared" si="68"/>
        <v/>
      </c>
      <c r="X339" s="77"/>
      <c r="Y339" s="123" t="str">
        <f t="shared" si="69"/>
        <v/>
      </c>
      <c r="Z339" s="66"/>
    </row>
    <row r="340" spans="1:27" s="29" customFormat="1" ht="21" hidden="1" customHeight="1" x14ac:dyDescent="0.2">
      <c r="A340" s="30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47"/>
      <c r="M340" s="31"/>
      <c r="N340" s="74"/>
      <c r="O340" s="75" t="s">
        <v>57</v>
      </c>
      <c r="P340" s="75"/>
      <c r="Q340" s="75"/>
      <c r="R340" s="75" t="str">
        <f t="shared" si="67"/>
        <v/>
      </c>
      <c r="S340" s="79"/>
      <c r="T340" s="75" t="s">
        <v>57</v>
      </c>
      <c r="U340" s="123" t="str">
        <f>IF($J$1="October",Y339,"")</f>
        <v/>
      </c>
      <c r="V340" s="77"/>
      <c r="W340" s="123" t="str">
        <f t="shared" si="68"/>
        <v/>
      </c>
      <c r="X340" s="77"/>
      <c r="Y340" s="123" t="str">
        <f t="shared" si="69"/>
        <v/>
      </c>
      <c r="Z340" s="66"/>
    </row>
    <row r="341" spans="1:27" s="29" customFormat="1" ht="21" hidden="1" customHeight="1" x14ac:dyDescent="0.2">
      <c r="A341" s="30"/>
      <c r="B341" s="471" t="s">
        <v>101</v>
      </c>
      <c r="C341" s="471"/>
      <c r="D341" s="471"/>
      <c r="E341" s="471"/>
      <c r="F341" s="471"/>
      <c r="G341" s="471"/>
      <c r="H341" s="471"/>
      <c r="I341" s="471"/>
      <c r="J341" s="471"/>
      <c r="K341" s="471"/>
      <c r="L341" s="47"/>
      <c r="M341" s="31"/>
      <c r="N341" s="74"/>
      <c r="O341" s="75" t="s">
        <v>62</v>
      </c>
      <c r="P341" s="75"/>
      <c r="Q341" s="75"/>
      <c r="R341" s="75" t="str">
        <f t="shared" si="67"/>
        <v/>
      </c>
      <c r="S341" s="79"/>
      <c r="T341" s="75" t="s">
        <v>62</v>
      </c>
      <c r="U341" s="123" t="str">
        <f>IF($J$1="November",Y340,"")</f>
        <v/>
      </c>
      <c r="V341" s="77"/>
      <c r="W341" s="123" t="str">
        <f t="shared" si="68"/>
        <v/>
      </c>
      <c r="X341" s="77"/>
      <c r="Y341" s="123" t="str">
        <f t="shared" si="69"/>
        <v/>
      </c>
      <c r="Z341" s="66"/>
    </row>
    <row r="342" spans="1:27" s="29" customFormat="1" ht="21" hidden="1" customHeight="1" x14ac:dyDescent="0.2">
      <c r="A342" s="30"/>
      <c r="B342" s="471"/>
      <c r="C342" s="471"/>
      <c r="D342" s="471"/>
      <c r="E342" s="471"/>
      <c r="F342" s="471"/>
      <c r="G342" s="471"/>
      <c r="H342" s="471"/>
      <c r="I342" s="471"/>
      <c r="J342" s="471"/>
      <c r="K342" s="471"/>
      <c r="L342" s="47"/>
      <c r="M342" s="31"/>
      <c r="N342" s="74"/>
      <c r="O342" s="75" t="s">
        <v>63</v>
      </c>
      <c r="P342" s="75"/>
      <c r="Q342" s="75"/>
      <c r="R342" s="75" t="str">
        <f t="shared" si="67"/>
        <v/>
      </c>
      <c r="S342" s="79"/>
      <c r="T342" s="75" t="s">
        <v>63</v>
      </c>
      <c r="U342" s="123" t="str">
        <f>IF($J$1="Dec",Y341,"")</f>
        <v/>
      </c>
      <c r="V342" s="77"/>
      <c r="W342" s="123" t="str">
        <f t="shared" si="68"/>
        <v/>
      </c>
      <c r="X342" s="77"/>
      <c r="Y342" s="123" t="str">
        <f t="shared" si="69"/>
        <v/>
      </c>
      <c r="Z342" s="66"/>
    </row>
    <row r="343" spans="1:27" s="29" customFormat="1" ht="21" hidden="1" customHeight="1" thickBot="1" x14ac:dyDescent="0.25">
      <c r="A343" s="60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2"/>
      <c r="N343" s="81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66"/>
    </row>
    <row r="344" spans="1:27" s="29" customFormat="1" ht="21" customHeight="1" thickBot="1" x14ac:dyDescent="0.25">
      <c r="A344" s="30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47"/>
      <c r="N344" s="74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66"/>
    </row>
    <row r="345" spans="1:27" s="29" customFormat="1" ht="21" customHeight="1" x14ac:dyDescent="0.2">
      <c r="A345" s="459" t="s">
        <v>45</v>
      </c>
      <c r="B345" s="460"/>
      <c r="C345" s="460"/>
      <c r="D345" s="460"/>
      <c r="E345" s="460"/>
      <c r="F345" s="460"/>
      <c r="G345" s="460"/>
      <c r="H345" s="460"/>
      <c r="I345" s="460"/>
      <c r="J345" s="460"/>
      <c r="K345" s="460"/>
      <c r="L345" s="461"/>
      <c r="M345" s="28"/>
      <c r="N345" s="67"/>
      <c r="O345" s="450" t="s">
        <v>47</v>
      </c>
      <c r="P345" s="451"/>
      <c r="Q345" s="451"/>
      <c r="R345" s="452"/>
      <c r="S345" s="68"/>
      <c r="T345" s="450" t="s">
        <v>48</v>
      </c>
      <c r="U345" s="451"/>
      <c r="V345" s="451"/>
      <c r="W345" s="451"/>
      <c r="X345" s="451"/>
      <c r="Y345" s="452"/>
      <c r="Z345" s="69"/>
      <c r="AA345" s="28"/>
    </row>
    <row r="346" spans="1:27" s="29" customFormat="1" ht="21" customHeight="1" x14ac:dyDescent="0.2">
      <c r="A346" s="30"/>
      <c r="B346" s="31"/>
      <c r="C346" s="453" t="s">
        <v>99</v>
      </c>
      <c r="D346" s="453"/>
      <c r="E346" s="453"/>
      <c r="F346" s="453"/>
      <c r="G346" s="32" t="str">
        <f>$J$1</f>
        <v>June</v>
      </c>
      <c r="H346" s="454">
        <f>$K$1</f>
        <v>2021</v>
      </c>
      <c r="I346" s="454"/>
      <c r="J346" s="31"/>
      <c r="K346" s="33"/>
      <c r="L346" s="34"/>
      <c r="M346" s="33"/>
      <c r="N346" s="70"/>
      <c r="O346" s="71" t="s">
        <v>58</v>
      </c>
      <c r="P346" s="71" t="s">
        <v>7</v>
      </c>
      <c r="Q346" s="71" t="s">
        <v>6</v>
      </c>
      <c r="R346" s="71" t="s">
        <v>59</v>
      </c>
      <c r="S346" s="72"/>
      <c r="T346" s="71" t="s">
        <v>58</v>
      </c>
      <c r="U346" s="71" t="s">
        <v>60</v>
      </c>
      <c r="V346" s="71" t="s">
        <v>23</v>
      </c>
      <c r="W346" s="71" t="s">
        <v>22</v>
      </c>
      <c r="X346" s="71" t="s">
        <v>24</v>
      </c>
      <c r="Y346" s="71" t="s">
        <v>64</v>
      </c>
      <c r="Z346" s="73"/>
      <c r="AA346" s="33"/>
    </row>
    <row r="347" spans="1:27" s="29" customFormat="1" ht="21" customHeight="1" x14ac:dyDescent="0.2">
      <c r="A347" s="30"/>
      <c r="B347" s="31"/>
      <c r="C347" s="31"/>
      <c r="D347" s="36"/>
      <c r="E347" s="36"/>
      <c r="F347" s="36"/>
      <c r="G347" s="36"/>
      <c r="H347" s="36"/>
      <c r="I347" s="31"/>
      <c r="J347" s="37" t="s">
        <v>1</v>
      </c>
      <c r="K347" s="38">
        <f>25000+2000</f>
        <v>27000</v>
      </c>
      <c r="L347" s="39"/>
      <c r="M347" s="31"/>
      <c r="N347" s="74"/>
      <c r="O347" s="75" t="s">
        <v>50</v>
      </c>
      <c r="P347" s="75">
        <v>17</v>
      </c>
      <c r="Q347" s="75">
        <v>14</v>
      </c>
      <c r="R347" s="241">
        <f>20-Q347+5</f>
        <v>11</v>
      </c>
      <c r="S347" s="76"/>
      <c r="T347" s="75" t="s">
        <v>50</v>
      </c>
      <c r="U347" s="77">
        <v>15000</v>
      </c>
      <c r="V347" s="77"/>
      <c r="W347" s="77">
        <f>V347+U347</f>
        <v>15000</v>
      </c>
      <c r="X347" s="77">
        <v>5000</v>
      </c>
      <c r="Y347" s="77">
        <f>W347-X347</f>
        <v>10000</v>
      </c>
      <c r="Z347" s="73"/>
      <c r="AA347" s="31"/>
    </row>
    <row r="348" spans="1:27" s="29" customFormat="1" ht="21" customHeight="1" x14ac:dyDescent="0.2">
      <c r="A348" s="30"/>
      <c r="B348" s="31" t="s">
        <v>0</v>
      </c>
      <c r="C348" s="41" t="s">
        <v>93</v>
      </c>
      <c r="D348" s="31"/>
      <c r="E348" s="31"/>
      <c r="F348" s="31"/>
      <c r="G348" s="31"/>
      <c r="H348" s="42"/>
      <c r="I348" s="36"/>
      <c r="J348" s="31"/>
      <c r="K348" s="31"/>
      <c r="L348" s="43"/>
      <c r="M348" s="28"/>
      <c r="N348" s="78"/>
      <c r="O348" s="75" t="s">
        <v>76</v>
      </c>
      <c r="P348" s="75">
        <v>28</v>
      </c>
      <c r="Q348" s="75">
        <v>0</v>
      </c>
      <c r="R348" s="75">
        <f t="shared" ref="R348:R355" si="70">IF(Q348="","",R347-Q348)</f>
        <v>11</v>
      </c>
      <c r="S348" s="79"/>
      <c r="T348" s="75" t="s">
        <v>76</v>
      </c>
      <c r="U348" s="123">
        <f>Y347</f>
        <v>10000</v>
      </c>
      <c r="V348" s="77"/>
      <c r="W348" s="123">
        <f>IF(U348="","",U348+V348)</f>
        <v>10000</v>
      </c>
      <c r="X348" s="77">
        <v>5000</v>
      </c>
      <c r="Y348" s="123">
        <f>IF(W348="","",W348-X348)</f>
        <v>5000</v>
      </c>
      <c r="Z348" s="80"/>
      <c r="AA348" s="28"/>
    </row>
    <row r="349" spans="1:27" s="29" customFormat="1" ht="21" customHeight="1" x14ac:dyDescent="0.2">
      <c r="A349" s="30"/>
      <c r="B349" s="45" t="s">
        <v>46</v>
      </c>
      <c r="C349" s="46"/>
      <c r="D349" s="31"/>
      <c r="E349" s="31"/>
      <c r="F349" s="462" t="s">
        <v>48</v>
      </c>
      <c r="G349" s="462"/>
      <c r="H349" s="31"/>
      <c r="I349" s="462" t="s">
        <v>49</v>
      </c>
      <c r="J349" s="462"/>
      <c r="K349" s="462"/>
      <c r="L349" s="47"/>
      <c r="M349" s="31"/>
      <c r="N349" s="74"/>
      <c r="O349" s="75" t="s">
        <v>51</v>
      </c>
      <c r="P349" s="75">
        <v>31</v>
      </c>
      <c r="Q349" s="75">
        <v>0</v>
      </c>
      <c r="R349" s="75">
        <f t="shared" si="70"/>
        <v>11</v>
      </c>
      <c r="S349" s="79"/>
      <c r="T349" s="75" t="s">
        <v>51</v>
      </c>
      <c r="U349" s="123">
        <f>Y348</f>
        <v>5000</v>
      </c>
      <c r="V349" s="77"/>
      <c r="W349" s="123">
        <f t="shared" ref="W349:W358" si="71">IF(U349="","",U349+V349)</f>
        <v>5000</v>
      </c>
      <c r="X349" s="77">
        <v>5000</v>
      </c>
      <c r="Y349" s="123">
        <f t="shared" ref="Y349:Y358" si="72">IF(W349="","",W349-X349)</f>
        <v>0</v>
      </c>
      <c r="Z349" s="80"/>
      <c r="AA349" s="31"/>
    </row>
    <row r="350" spans="1:27" s="29" customFormat="1" ht="21" customHeight="1" x14ac:dyDescent="0.2">
      <c r="A350" s="30"/>
      <c r="B350" s="31"/>
      <c r="C350" s="31"/>
      <c r="D350" s="31"/>
      <c r="E350" s="31"/>
      <c r="F350" s="31"/>
      <c r="G350" s="31"/>
      <c r="H350" s="48"/>
      <c r="L350" s="35"/>
      <c r="M350" s="31"/>
      <c r="N350" s="74"/>
      <c r="O350" s="75" t="s">
        <v>52</v>
      </c>
      <c r="P350" s="75">
        <v>30</v>
      </c>
      <c r="Q350" s="75">
        <v>0</v>
      </c>
      <c r="R350" s="75">
        <f t="shared" si="70"/>
        <v>11</v>
      </c>
      <c r="S350" s="79"/>
      <c r="T350" s="75" t="s">
        <v>52</v>
      </c>
      <c r="U350" s="123">
        <f>Y349</f>
        <v>0</v>
      </c>
      <c r="V350" s="77"/>
      <c r="W350" s="123">
        <f t="shared" si="71"/>
        <v>0</v>
      </c>
      <c r="X350" s="77"/>
      <c r="Y350" s="123">
        <f t="shared" si="72"/>
        <v>0</v>
      </c>
      <c r="Z350" s="80"/>
      <c r="AA350" s="31"/>
    </row>
    <row r="351" spans="1:27" s="29" customFormat="1" ht="21" customHeight="1" x14ac:dyDescent="0.2">
      <c r="A351" s="30"/>
      <c r="B351" s="457" t="s">
        <v>47</v>
      </c>
      <c r="C351" s="458"/>
      <c r="D351" s="31"/>
      <c r="E351" s="31"/>
      <c r="F351" s="49" t="s">
        <v>69</v>
      </c>
      <c r="G351" s="44">
        <f>IF($J$1="January",U347,IF($J$1="February",U348,IF($J$1="March",U349,IF($J$1="April",U350,IF($J$1="May",U351,IF($J$1="June",U352,IF($J$1="July",U353,IF($J$1="August",U354,IF($J$1="August",U354,IF($J$1="September",U355,IF($J$1="October",U356,IF($J$1="November",U357,IF($J$1="December",U358)))))))))))))</f>
        <v>0</v>
      </c>
      <c r="H351" s="48"/>
      <c r="I351" s="50">
        <f>IF(C355&gt;0,$K$2,C353)</f>
        <v>30</v>
      </c>
      <c r="J351" s="51" t="s">
        <v>66</v>
      </c>
      <c r="K351" s="52">
        <f>K347/$K$2*I351</f>
        <v>27000</v>
      </c>
      <c r="L351" s="53"/>
      <c r="M351" s="31"/>
      <c r="N351" s="74"/>
      <c r="O351" s="75" t="s">
        <v>53</v>
      </c>
      <c r="P351" s="75">
        <v>31</v>
      </c>
      <c r="Q351" s="75">
        <v>0</v>
      </c>
      <c r="R351" s="75">
        <f t="shared" si="70"/>
        <v>11</v>
      </c>
      <c r="S351" s="79"/>
      <c r="T351" s="75" t="s">
        <v>53</v>
      </c>
      <c r="U351" s="123"/>
      <c r="V351" s="77"/>
      <c r="W351" s="123" t="str">
        <f t="shared" si="71"/>
        <v/>
      </c>
      <c r="X351" s="77"/>
      <c r="Y351" s="123" t="str">
        <f t="shared" si="72"/>
        <v/>
      </c>
      <c r="Z351" s="80"/>
      <c r="AA351" s="31"/>
    </row>
    <row r="352" spans="1:27" s="29" customFormat="1" ht="21" customHeight="1" x14ac:dyDescent="0.2">
      <c r="A352" s="30"/>
      <c r="B352" s="40"/>
      <c r="C352" s="40"/>
      <c r="D352" s="31"/>
      <c r="E352" s="31"/>
      <c r="F352" s="49" t="s">
        <v>23</v>
      </c>
      <c r="G352" s="44">
        <f>IF($J$1="January",V347,IF($J$1="February",V348,IF($J$1="March",V349,IF($J$1="April",V350,IF($J$1="May",V351,IF($J$1="June",V352,IF($J$1="July",V353,IF($J$1="August",V354,IF($J$1="August",V354,IF($J$1="September",V355,IF($J$1="October",V356,IF($J$1="November",V357,IF($J$1="December",V358)))))))))))))</f>
        <v>0</v>
      </c>
      <c r="H352" s="48"/>
      <c r="I352" s="93">
        <v>38</v>
      </c>
      <c r="J352" s="51" t="s">
        <v>67</v>
      </c>
      <c r="K352" s="54">
        <f>K347/$K$2/8*I352</f>
        <v>4275</v>
      </c>
      <c r="L352" s="55"/>
      <c r="M352" s="31"/>
      <c r="N352" s="74"/>
      <c r="O352" s="75" t="s">
        <v>54</v>
      </c>
      <c r="P352" s="75">
        <v>30</v>
      </c>
      <c r="Q352" s="75">
        <v>0</v>
      </c>
      <c r="R352" s="75">
        <f t="shared" si="70"/>
        <v>11</v>
      </c>
      <c r="S352" s="79"/>
      <c r="T352" s="75" t="s">
        <v>54</v>
      </c>
      <c r="U352" s="123"/>
      <c r="V352" s="77"/>
      <c r="W352" s="123" t="str">
        <f t="shared" si="71"/>
        <v/>
      </c>
      <c r="X352" s="77"/>
      <c r="Y352" s="123" t="str">
        <f t="shared" si="72"/>
        <v/>
      </c>
      <c r="Z352" s="80"/>
      <c r="AA352" s="31"/>
    </row>
    <row r="353" spans="1:27" s="29" customFormat="1" ht="21" customHeight="1" x14ac:dyDescent="0.2">
      <c r="A353" s="30"/>
      <c r="B353" s="49" t="s">
        <v>7</v>
      </c>
      <c r="C353" s="40">
        <f>IF($J$1="January",P347,IF($J$1="February",P348,IF($J$1="March",P349,IF($J$1="April",P350,IF($J$1="May",P351,IF($J$1="June",P352,IF($J$1="July",P353,IF($J$1="August",P354,IF($J$1="August",P354,IF($J$1="September",P355,IF($J$1="October",P356,IF($J$1="November",P357,IF($J$1="December",P358)))))))))))))</f>
        <v>30</v>
      </c>
      <c r="D353" s="31"/>
      <c r="E353" s="31"/>
      <c r="F353" s="49" t="s">
        <v>70</v>
      </c>
      <c r="G353" s="44" t="str">
        <f>IF($J$1="January",W347,IF($J$1="February",W348,IF($J$1="March",W349,IF($J$1="April",W350,IF($J$1="May",W351,IF($J$1="June",W352,IF($J$1="July",W353,IF($J$1="August",W354,IF($J$1="August",W354,IF($J$1="September",W355,IF($J$1="October",W356,IF($J$1="November",W357,IF($J$1="December",W358)))))))))))))</f>
        <v/>
      </c>
      <c r="H353" s="48"/>
      <c r="I353" s="455" t="s">
        <v>74</v>
      </c>
      <c r="J353" s="456"/>
      <c r="K353" s="54">
        <f>K351+K352</f>
        <v>31275</v>
      </c>
      <c r="L353" s="55"/>
      <c r="M353" s="31"/>
      <c r="N353" s="74"/>
      <c r="O353" s="75" t="s">
        <v>55</v>
      </c>
      <c r="P353" s="75"/>
      <c r="Q353" s="75"/>
      <c r="R353" s="75" t="str">
        <f t="shared" si="70"/>
        <v/>
      </c>
      <c r="S353" s="79"/>
      <c r="T353" s="75" t="s">
        <v>55</v>
      </c>
      <c r="U353" s="123"/>
      <c r="V353" s="77"/>
      <c r="W353" s="123" t="str">
        <f t="shared" si="71"/>
        <v/>
      </c>
      <c r="X353" s="77"/>
      <c r="Y353" s="123" t="str">
        <f t="shared" si="72"/>
        <v/>
      </c>
      <c r="Z353" s="80"/>
      <c r="AA353" s="31"/>
    </row>
    <row r="354" spans="1:27" s="29" customFormat="1" ht="21" customHeight="1" x14ac:dyDescent="0.2">
      <c r="A354" s="30"/>
      <c r="B354" s="49" t="s">
        <v>6</v>
      </c>
      <c r="C354" s="40">
        <f>IF($J$1="January",Q347,IF($J$1="February",Q348,IF($J$1="March",Q349,IF($J$1="April",Q350,IF($J$1="May",Q351,IF($J$1="June",Q352,IF($J$1="July",Q353,IF($J$1="August",Q354,IF($J$1="August",Q354,IF($J$1="September",Q355,IF($J$1="October",Q356,IF($J$1="November",Q357,IF($J$1="December",Q358)))))))))))))</f>
        <v>0</v>
      </c>
      <c r="D354" s="31"/>
      <c r="E354" s="31"/>
      <c r="F354" s="49" t="s">
        <v>24</v>
      </c>
      <c r="G354" s="44">
        <f>IF($J$1="January",X347,IF($J$1="February",X348,IF($J$1="March",X349,IF($J$1="April",X350,IF($J$1="May",X351,IF($J$1="June",X352,IF($J$1="July",X353,IF($J$1="August",X354,IF($J$1="August",X354,IF($J$1="September",X355,IF($J$1="October",X356,IF($J$1="November",X357,IF($J$1="December",X358)))))))))))))</f>
        <v>0</v>
      </c>
      <c r="H354" s="48"/>
      <c r="I354" s="455" t="s">
        <v>75</v>
      </c>
      <c r="J354" s="456"/>
      <c r="K354" s="44">
        <f>G354</f>
        <v>0</v>
      </c>
      <c r="L354" s="56"/>
      <c r="M354" s="31"/>
      <c r="N354" s="74"/>
      <c r="O354" s="75" t="s">
        <v>56</v>
      </c>
      <c r="P354" s="75"/>
      <c r="Q354" s="75"/>
      <c r="R354" s="75" t="str">
        <f t="shared" si="70"/>
        <v/>
      </c>
      <c r="S354" s="79"/>
      <c r="T354" s="75" t="s">
        <v>56</v>
      </c>
      <c r="U354" s="123"/>
      <c r="V354" s="77"/>
      <c r="W354" s="123" t="str">
        <f t="shared" si="71"/>
        <v/>
      </c>
      <c r="X354" s="77"/>
      <c r="Y354" s="123" t="str">
        <f t="shared" si="72"/>
        <v/>
      </c>
      <c r="Z354" s="80"/>
      <c r="AA354" s="31"/>
    </row>
    <row r="355" spans="1:27" s="29" customFormat="1" ht="21" customHeight="1" x14ac:dyDescent="0.2">
      <c r="A355" s="30"/>
      <c r="B355" s="57" t="s">
        <v>73</v>
      </c>
      <c r="C355" s="40">
        <f>IF($J$1="January",R347,IF($J$1="February",R348,IF($J$1="March",R349,IF($J$1="April",R350,IF($J$1="May",R351,IF($J$1="June",R352,IF($J$1="July",R353,IF($J$1="August",R354,IF($J$1="August",R354,IF($J$1="September",R355,IF($J$1="October",R356,IF($J$1="November",R357,IF($J$1="December",R358)))))))))))))</f>
        <v>11</v>
      </c>
      <c r="D355" s="31"/>
      <c r="E355" s="31"/>
      <c r="F355" s="49" t="s">
        <v>72</v>
      </c>
      <c r="G355" s="44" t="str">
        <f>IF($J$1="January",Y347,IF($J$1="February",Y348,IF($J$1="March",Y349,IF($J$1="April",Y350,IF($J$1="May",Y351,IF($J$1="June",Y352,IF($J$1="July",Y353,IF($J$1="August",Y354,IF($J$1="August",Y354,IF($J$1="September",Y355,IF($J$1="October",Y356,IF($J$1="November",Y357,IF($J$1="December",Y358)))))))))))))</f>
        <v/>
      </c>
      <c r="H355" s="31"/>
      <c r="I355" s="463" t="s">
        <v>68</v>
      </c>
      <c r="J355" s="464"/>
      <c r="K355" s="58">
        <f>K353-K354</f>
        <v>31275</v>
      </c>
      <c r="L355" s="59"/>
      <c r="M355" s="31"/>
      <c r="N355" s="74"/>
      <c r="O355" s="75" t="s">
        <v>61</v>
      </c>
      <c r="P355" s="75"/>
      <c r="Q355" s="75"/>
      <c r="R355" s="75" t="str">
        <f t="shared" si="70"/>
        <v/>
      </c>
      <c r="S355" s="79"/>
      <c r="T355" s="75" t="s">
        <v>61</v>
      </c>
      <c r="U355" s="123"/>
      <c r="V355" s="77"/>
      <c r="W355" s="123" t="str">
        <f t="shared" si="71"/>
        <v/>
      </c>
      <c r="X355" s="77"/>
      <c r="Y355" s="123" t="str">
        <f t="shared" si="72"/>
        <v/>
      </c>
      <c r="Z355" s="80"/>
      <c r="AA355" s="31"/>
    </row>
    <row r="356" spans="1:27" s="29" customFormat="1" ht="21" customHeight="1" x14ac:dyDescent="0.2">
      <c r="A356" s="30"/>
      <c r="B356" s="31"/>
      <c r="C356" s="31"/>
      <c r="D356" s="31"/>
      <c r="E356" s="31"/>
      <c r="F356" s="31"/>
      <c r="G356" s="31"/>
      <c r="H356" s="31"/>
      <c r="I356" s="31"/>
      <c r="J356" s="31"/>
      <c r="K356" s="128"/>
      <c r="L356" s="47"/>
      <c r="M356" s="31"/>
      <c r="N356" s="74"/>
      <c r="O356" s="75" t="s">
        <v>57</v>
      </c>
      <c r="P356" s="75"/>
      <c r="Q356" s="75"/>
      <c r="R356" s="75"/>
      <c r="S356" s="79"/>
      <c r="T356" s="75" t="s">
        <v>57</v>
      </c>
      <c r="U356" s="123"/>
      <c r="V356" s="77"/>
      <c r="W356" s="123" t="str">
        <f t="shared" si="71"/>
        <v/>
      </c>
      <c r="X356" s="77"/>
      <c r="Y356" s="123" t="str">
        <f t="shared" si="72"/>
        <v/>
      </c>
      <c r="Z356" s="80"/>
      <c r="AA356" s="31"/>
    </row>
    <row r="357" spans="1:27" s="29" customFormat="1" ht="21" customHeight="1" x14ac:dyDescent="0.2">
      <c r="A357" s="30"/>
      <c r="B357" s="471" t="s">
        <v>101</v>
      </c>
      <c r="C357" s="471"/>
      <c r="D357" s="471"/>
      <c r="E357" s="471"/>
      <c r="F357" s="471"/>
      <c r="G357" s="471"/>
      <c r="H357" s="471"/>
      <c r="I357" s="471"/>
      <c r="J357" s="471"/>
      <c r="K357" s="471"/>
      <c r="L357" s="47"/>
      <c r="M357" s="31"/>
      <c r="N357" s="74"/>
      <c r="O357" s="75" t="s">
        <v>62</v>
      </c>
      <c r="P357" s="75"/>
      <c r="Q357" s="75"/>
      <c r="R357" s="75"/>
      <c r="S357" s="79"/>
      <c r="T357" s="75" t="s">
        <v>62</v>
      </c>
      <c r="U357" s="123"/>
      <c r="V357" s="77"/>
      <c r="W357" s="123" t="str">
        <f t="shared" si="71"/>
        <v/>
      </c>
      <c r="X357" s="77"/>
      <c r="Y357" s="123" t="str">
        <f t="shared" si="72"/>
        <v/>
      </c>
      <c r="Z357" s="80"/>
      <c r="AA357" s="31"/>
    </row>
    <row r="358" spans="1:27" s="29" customFormat="1" ht="21" customHeight="1" x14ac:dyDescent="0.2">
      <c r="A358" s="30"/>
      <c r="B358" s="471"/>
      <c r="C358" s="471"/>
      <c r="D358" s="471"/>
      <c r="E358" s="471"/>
      <c r="F358" s="471"/>
      <c r="G358" s="471"/>
      <c r="H358" s="471"/>
      <c r="I358" s="471"/>
      <c r="J358" s="471"/>
      <c r="K358" s="471"/>
      <c r="L358" s="47"/>
      <c r="M358" s="31"/>
      <c r="N358" s="74"/>
      <c r="O358" s="75" t="s">
        <v>63</v>
      </c>
      <c r="P358" s="75"/>
      <c r="Q358" s="75"/>
      <c r="R358" s="75" t="str">
        <f t="shared" ref="R358" si="73">IF(Q358="","",R357-Q358)</f>
        <v/>
      </c>
      <c r="S358" s="79"/>
      <c r="T358" s="75" t="s">
        <v>63</v>
      </c>
      <c r="U358" s="123"/>
      <c r="V358" s="77"/>
      <c r="W358" s="123" t="str">
        <f t="shared" si="71"/>
        <v/>
      </c>
      <c r="X358" s="77"/>
      <c r="Y358" s="123" t="str">
        <f t="shared" si="72"/>
        <v/>
      </c>
      <c r="Z358" s="80"/>
      <c r="AA358" s="31"/>
    </row>
    <row r="359" spans="1:27" s="29" customFormat="1" ht="21" customHeight="1" thickBot="1" x14ac:dyDescent="0.25">
      <c r="A359" s="60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2"/>
      <c r="N359" s="81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82"/>
      <c r="Z359" s="83"/>
    </row>
    <row r="360" spans="1:27" s="29" customFormat="1" ht="21" customHeight="1" thickBot="1" x14ac:dyDescent="0.25"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</row>
    <row r="361" spans="1:27" s="29" customFormat="1" ht="21" customHeight="1" x14ac:dyDescent="0.2">
      <c r="A361" s="468" t="s">
        <v>45</v>
      </c>
      <c r="B361" s="469"/>
      <c r="C361" s="469"/>
      <c r="D361" s="469"/>
      <c r="E361" s="469"/>
      <c r="F361" s="469"/>
      <c r="G361" s="469"/>
      <c r="H361" s="469"/>
      <c r="I361" s="469"/>
      <c r="J361" s="469"/>
      <c r="K361" s="469"/>
      <c r="L361" s="470"/>
      <c r="M361" s="28"/>
      <c r="N361" s="67"/>
      <c r="O361" s="450" t="s">
        <v>47</v>
      </c>
      <c r="P361" s="451"/>
      <c r="Q361" s="451"/>
      <c r="R361" s="452"/>
      <c r="S361" s="68"/>
      <c r="T361" s="450" t="s">
        <v>48</v>
      </c>
      <c r="U361" s="451"/>
      <c r="V361" s="451"/>
      <c r="W361" s="451"/>
      <c r="X361" s="451"/>
      <c r="Y361" s="452"/>
      <c r="Z361" s="69"/>
      <c r="AA361" s="28"/>
    </row>
    <row r="362" spans="1:27" s="29" customFormat="1" ht="21" customHeight="1" x14ac:dyDescent="0.2">
      <c r="A362" s="30"/>
      <c r="B362" s="31"/>
      <c r="C362" s="453" t="s">
        <v>99</v>
      </c>
      <c r="D362" s="453"/>
      <c r="E362" s="453"/>
      <c r="F362" s="453"/>
      <c r="G362" s="32" t="str">
        <f>$J$1</f>
        <v>June</v>
      </c>
      <c r="H362" s="454">
        <f>$K$1</f>
        <v>2021</v>
      </c>
      <c r="I362" s="454"/>
      <c r="J362" s="31"/>
      <c r="K362" s="33"/>
      <c r="L362" s="34"/>
      <c r="M362" s="33"/>
      <c r="N362" s="70"/>
      <c r="O362" s="71" t="s">
        <v>58</v>
      </c>
      <c r="P362" s="71" t="s">
        <v>7</v>
      </c>
      <c r="Q362" s="71" t="s">
        <v>6</v>
      </c>
      <c r="R362" s="71" t="s">
        <v>59</v>
      </c>
      <c r="S362" s="72"/>
      <c r="T362" s="71" t="s">
        <v>58</v>
      </c>
      <c r="U362" s="71" t="s">
        <v>60</v>
      </c>
      <c r="V362" s="71" t="s">
        <v>23</v>
      </c>
      <c r="W362" s="71" t="s">
        <v>22</v>
      </c>
      <c r="X362" s="71" t="s">
        <v>24</v>
      </c>
      <c r="Y362" s="71" t="s">
        <v>64</v>
      </c>
      <c r="Z362" s="73"/>
      <c r="AA362" s="33"/>
    </row>
    <row r="363" spans="1:27" s="29" customFormat="1" ht="21" customHeight="1" x14ac:dyDescent="0.2">
      <c r="A363" s="30"/>
      <c r="B363" s="31"/>
      <c r="C363" s="31"/>
      <c r="D363" s="36"/>
      <c r="E363" s="36"/>
      <c r="F363" s="36"/>
      <c r="G363" s="36"/>
      <c r="H363" s="36"/>
      <c r="I363" s="31"/>
      <c r="J363" s="37" t="s">
        <v>1</v>
      </c>
      <c r="K363" s="38">
        <v>50000</v>
      </c>
      <c r="L363" s="39"/>
      <c r="M363" s="31"/>
      <c r="N363" s="74"/>
      <c r="O363" s="75" t="s">
        <v>50</v>
      </c>
      <c r="P363" s="75">
        <v>31</v>
      </c>
      <c r="Q363" s="75">
        <v>0</v>
      </c>
      <c r="R363" s="75">
        <f>15-Q363+32</f>
        <v>47</v>
      </c>
      <c r="S363" s="76"/>
      <c r="T363" s="75" t="s">
        <v>50</v>
      </c>
      <c r="U363" s="77">
        <v>228200</v>
      </c>
      <c r="V363" s="77"/>
      <c r="W363" s="77">
        <f>V363+U363</f>
        <v>228200</v>
      </c>
      <c r="X363" s="77">
        <v>5000</v>
      </c>
      <c r="Y363" s="77">
        <f>W363-X363</f>
        <v>223200</v>
      </c>
      <c r="Z363" s="73"/>
      <c r="AA363" s="31"/>
    </row>
    <row r="364" spans="1:27" s="29" customFormat="1" ht="21" customHeight="1" x14ac:dyDescent="0.2">
      <c r="A364" s="30"/>
      <c r="B364" s="31" t="s">
        <v>0</v>
      </c>
      <c r="C364" s="41" t="s">
        <v>83</v>
      </c>
      <c r="D364" s="31"/>
      <c r="E364" s="31"/>
      <c r="F364" s="31"/>
      <c r="G364" s="31"/>
      <c r="H364" s="42"/>
      <c r="I364" s="36"/>
      <c r="J364" s="31"/>
      <c r="K364" s="31"/>
      <c r="L364" s="43"/>
      <c r="M364" s="28"/>
      <c r="N364" s="78"/>
      <c r="O364" s="75" t="s">
        <v>76</v>
      </c>
      <c r="P364" s="75">
        <v>26</v>
      </c>
      <c r="Q364" s="75">
        <v>2</v>
      </c>
      <c r="R364" s="75">
        <f t="shared" ref="R364:R371" si="74">IF(Q364="","",R363-Q364)</f>
        <v>45</v>
      </c>
      <c r="S364" s="79"/>
      <c r="T364" s="75" t="s">
        <v>76</v>
      </c>
      <c r="U364" s="123">
        <f>Y363</f>
        <v>223200</v>
      </c>
      <c r="V364" s="77"/>
      <c r="W364" s="123">
        <f>IF(U364="","",U364+V364)</f>
        <v>223200</v>
      </c>
      <c r="X364" s="77">
        <v>5000</v>
      </c>
      <c r="Y364" s="123">
        <f>IF(W364="","",W364-X364)</f>
        <v>218200</v>
      </c>
      <c r="Z364" s="80"/>
      <c r="AA364" s="28"/>
    </row>
    <row r="365" spans="1:27" s="29" customFormat="1" ht="21" customHeight="1" x14ac:dyDescent="0.2">
      <c r="A365" s="30"/>
      <c r="B365" s="45" t="s">
        <v>46</v>
      </c>
      <c r="C365" s="46"/>
      <c r="D365" s="31"/>
      <c r="E365" s="31"/>
      <c r="F365" s="462" t="s">
        <v>48</v>
      </c>
      <c r="G365" s="462"/>
      <c r="H365" s="31"/>
      <c r="I365" s="462" t="s">
        <v>49</v>
      </c>
      <c r="J365" s="462"/>
      <c r="K365" s="462"/>
      <c r="L365" s="47"/>
      <c r="M365" s="31"/>
      <c r="N365" s="74"/>
      <c r="O365" s="75" t="s">
        <v>51</v>
      </c>
      <c r="P365" s="75">
        <v>30</v>
      </c>
      <c r="Q365" s="75">
        <v>1</v>
      </c>
      <c r="R365" s="75">
        <f t="shared" si="74"/>
        <v>44</v>
      </c>
      <c r="S365" s="79"/>
      <c r="T365" s="75" t="s">
        <v>51</v>
      </c>
      <c r="U365" s="123">
        <f>IF($J$1="February","",Y364)</f>
        <v>218200</v>
      </c>
      <c r="V365" s="77"/>
      <c r="W365" s="123">
        <f t="shared" ref="W365:W374" si="75">IF(U365="","",U365+V365)</f>
        <v>218200</v>
      </c>
      <c r="X365" s="77">
        <v>5000</v>
      </c>
      <c r="Y365" s="123">
        <f t="shared" ref="Y365:Y374" si="76">IF(W365="","",W365-X365)</f>
        <v>213200</v>
      </c>
      <c r="Z365" s="80"/>
      <c r="AA365" s="31"/>
    </row>
    <row r="366" spans="1:27" s="29" customFormat="1" ht="21" customHeight="1" x14ac:dyDescent="0.2">
      <c r="A366" s="30"/>
      <c r="B366" s="31"/>
      <c r="C366" s="31"/>
      <c r="D366" s="31"/>
      <c r="E366" s="31"/>
      <c r="F366" s="31"/>
      <c r="G366" s="31"/>
      <c r="H366" s="48"/>
      <c r="L366" s="35"/>
      <c r="M366" s="31"/>
      <c r="N366" s="74"/>
      <c r="O366" s="75" t="s">
        <v>52</v>
      </c>
      <c r="P366" s="75">
        <v>30</v>
      </c>
      <c r="Q366" s="75">
        <v>0</v>
      </c>
      <c r="R366" s="75">
        <f t="shared" si="74"/>
        <v>44</v>
      </c>
      <c r="S366" s="79"/>
      <c r="T366" s="75" t="s">
        <v>52</v>
      </c>
      <c r="U366" s="123">
        <f>IF($J$1="March","",Y365)</f>
        <v>213200</v>
      </c>
      <c r="V366" s="77"/>
      <c r="W366" s="123">
        <f t="shared" si="75"/>
        <v>213200</v>
      </c>
      <c r="X366" s="77">
        <v>5000</v>
      </c>
      <c r="Y366" s="123">
        <f t="shared" si="76"/>
        <v>208200</v>
      </c>
      <c r="Z366" s="80"/>
      <c r="AA366" s="31"/>
    </row>
    <row r="367" spans="1:27" s="29" customFormat="1" ht="21" customHeight="1" x14ac:dyDescent="0.2">
      <c r="A367" s="30"/>
      <c r="B367" s="457" t="s">
        <v>47</v>
      </c>
      <c r="C367" s="458"/>
      <c r="D367" s="31"/>
      <c r="E367" s="31"/>
      <c r="F367" s="49" t="s">
        <v>69</v>
      </c>
      <c r="G367" s="131">
        <f>IF($J$1="January",U363,IF($J$1="February",U364,IF($J$1="March",U365,IF($J$1="April",U366,IF($J$1="May",U367,IF($J$1="June",U368,IF($J$1="July",U369,IF($J$1="August",U370,IF($J$1="August",U370,IF($J$1="September",U371,IF($J$1="October",U372,IF($J$1="November",U373,IF($J$1="December",U374)))))))))))))</f>
        <v>203200</v>
      </c>
      <c r="H367" s="48"/>
      <c r="I367" s="50">
        <f>IF(C371&gt;=C370,$K$2,C369+C371)</f>
        <v>30</v>
      </c>
      <c r="J367" s="51" t="s">
        <v>66</v>
      </c>
      <c r="K367" s="52">
        <f>K363/$K$2*I367</f>
        <v>50000</v>
      </c>
      <c r="L367" s="53"/>
      <c r="M367" s="31"/>
      <c r="N367" s="74"/>
      <c r="O367" s="75" t="s">
        <v>53</v>
      </c>
      <c r="P367" s="75">
        <v>29</v>
      </c>
      <c r="Q367" s="75">
        <v>2</v>
      </c>
      <c r="R367" s="75">
        <f t="shared" si="74"/>
        <v>42</v>
      </c>
      <c r="S367" s="79"/>
      <c r="T367" s="75" t="s">
        <v>53</v>
      </c>
      <c r="U367" s="123">
        <f>Y366</f>
        <v>208200</v>
      </c>
      <c r="V367" s="77"/>
      <c r="W367" s="123">
        <f t="shared" si="75"/>
        <v>208200</v>
      </c>
      <c r="X367" s="77">
        <v>5000</v>
      </c>
      <c r="Y367" s="123">
        <f t="shared" si="76"/>
        <v>203200</v>
      </c>
      <c r="Z367" s="80"/>
      <c r="AA367" s="31"/>
    </row>
    <row r="368" spans="1:27" s="29" customFormat="1" ht="21" customHeight="1" x14ac:dyDescent="0.2">
      <c r="A368" s="30"/>
      <c r="B368" s="40"/>
      <c r="C368" s="40"/>
      <c r="D368" s="31"/>
      <c r="E368" s="31"/>
      <c r="F368" s="49" t="s">
        <v>23</v>
      </c>
      <c r="G368" s="131">
        <f>IF($J$1="January",V363,IF($J$1="February",V364,IF($J$1="March",V365,IF($J$1="April",V366,IF($J$1="May",V367,IF($J$1="June",V368,IF($J$1="July",V369,IF($J$1="August",V370,IF($J$1="August",V370,IF($J$1="September",V371,IF($J$1="October",V372,IF($J$1="November",V373,IF($J$1="December",V374)))))))))))))</f>
        <v>0</v>
      </c>
      <c r="H368" s="48"/>
      <c r="I368" s="50">
        <v>44.5</v>
      </c>
      <c r="J368" s="51" t="s">
        <v>67</v>
      </c>
      <c r="K368" s="54">
        <f>K363/$K$2/8*I368</f>
        <v>9270.8333333333339</v>
      </c>
      <c r="L368" s="55"/>
      <c r="M368" s="31"/>
      <c r="N368" s="74"/>
      <c r="O368" s="75" t="s">
        <v>54</v>
      </c>
      <c r="P368" s="75">
        <v>28</v>
      </c>
      <c r="Q368" s="75">
        <v>2</v>
      </c>
      <c r="R368" s="75">
        <f t="shared" si="74"/>
        <v>40</v>
      </c>
      <c r="S368" s="79"/>
      <c r="T368" s="75" t="s">
        <v>54</v>
      </c>
      <c r="U368" s="123">
        <f>Y367</f>
        <v>203200</v>
      </c>
      <c r="V368" s="77"/>
      <c r="W368" s="123">
        <f t="shared" si="75"/>
        <v>203200</v>
      </c>
      <c r="X368" s="77">
        <v>5000</v>
      </c>
      <c r="Y368" s="123">
        <f t="shared" si="76"/>
        <v>198200</v>
      </c>
      <c r="Z368" s="80"/>
      <c r="AA368" s="31"/>
    </row>
    <row r="369" spans="1:27" s="29" customFormat="1" ht="21" customHeight="1" x14ac:dyDescent="0.2">
      <c r="A369" s="30"/>
      <c r="B369" s="49" t="s">
        <v>7</v>
      </c>
      <c r="C369" s="40">
        <f>IF($J$1="January",P363,IF($J$1="February",P364,IF($J$1="March",P365,IF($J$1="April",P366,IF($J$1="May",P367,IF($J$1="June",P368,IF($J$1="July",P369,IF($J$1="August",P370,IF($J$1="August",P370,IF($J$1="September",P371,IF($J$1="October",P372,IF($J$1="November",P373,IF($J$1="December",P374)))))))))))))</f>
        <v>28</v>
      </c>
      <c r="D369" s="31"/>
      <c r="E369" s="31"/>
      <c r="F369" s="49" t="s">
        <v>70</v>
      </c>
      <c r="G369" s="131">
        <f>IF($J$1="January",W363,IF($J$1="February",W364,IF($J$1="March",W365,IF($J$1="April",W366,IF($J$1="May",W367,IF($J$1="June",W368,IF($J$1="July",W369,IF($J$1="August",W370,IF($J$1="August",W370,IF($J$1="September",W371,IF($J$1="October",W372,IF($J$1="November",W373,IF($J$1="December",W374)))))))))))))</f>
        <v>203200</v>
      </c>
      <c r="H369" s="48"/>
      <c r="I369" s="455" t="s">
        <v>74</v>
      </c>
      <c r="J369" s="456"/>
      <c r="K369" s="54">
        <f>K367+K368</f>
        <v>59270.833333333336</v>
      </c>
      <c r="L369" s="55"/>
      <c r="M369" s="31"/>
      <c r="N369" s="74"/>
      <c r="O369" s="75" t="s">
        <v>55</v>
      </c>
      <c r="P369" s="75"/>
      <c r="Q369" s="75"/>
      <c r="R369" s="75" t="str">
        <f t="shared" si="74"/>
        <v/>
      </c>
      <c r="S369" s="79"/>
      <c r="T369" s="75" t="s">
        <v>55</v>
      </c>
      <c r="U369" s="123"/>
      <c r="V369" s="77"/>
      <c r="W369" s="123" t="str">
        <f t="shared" si="75"/>
        <v/>
      </c>
      <c r="X369" s="77"/>
      <c r="Y369" s="123" t="str">
        <f t="shared" si="76"/>
        <v/>
      </c>
      <c r="Z369" s="80"/>
      <c r="AA369" s="31"/>
    </row>
    <row r="370" spans="1:27" s="29" customFormat="1" ht="21" customHeight="1" x14ac:dyDescent="0.2">
      <c r="A370" s="30"/>
      <c r="B370" s="49" t="s">
        <v>6</v>
      </c>
      <c r="C370" s="40">
        <f>IF($J$1="January",Q363,IF($J$1="February",Q364,IF($J$1="March",Q365,IF($J$1="April",Q366,IF($J$1="May",Q367,IF($J$1="June",Q368,IF($J$1="July",Q369,IF($J$1="August",Q370,IF($J$1="August",Q370,IF($J$1="September",Q371,IF($J$1="October",Q372,IF($J$1="November",Q373,IF($J$1="December",Q374)))))))))))))</f>
        <v>2</v>
      </c>
      <c r="D370" s="31"/>
      <c r="E370" s="31"/>
      <c r="F370" s="49" t="s">
        <v>24</v>
      </c>
      <c r="G370" s="131">
        <f>IF($J$1="January",X363,IF($J$1="February",X364,IF($J$1="March",X365,IF($J$1="April",X366,IF($J$1="May",X367,IF($J$1="June",X368,IF($J$1="July",X369,IF($J$1="August",X370,IF($J$1="August",X370,IF($J$1="September",X371,IF($J$1="October",X372,IF($J$1="November",X373,IF($J$1="December",X374)))))))))))))</f>
        <v>5000</v>
      </c>
      <c r="H370" s="48"/>
      <c r="I370" s="455" t="s">
        <v>75</v>
      </c>
      <c r="J370" s="456"/>
      <c r="K370" s="44">
        <f>G370</f>
        <v>5000</v>
      </c>
      <c r="L370" s="56"/>
      <c r="M370" s="31"/>
      <c r="N370" s="74"/>
      <c r="O370" s="75" t="s">
        <v>56</v>
      </c>
      <c r="P370" s="75"/>
      <c r="Q370" s="75"/>
      <c r="R370" s="75" t="str">
        <f t="shared" si="74"/>
        <v/>
      </c>
      <c r="S370" s="79"/>
      <c r="T370" s="75" t="s">
        <v>56</v>
      </c>
      <c r="U370" s="123" t="str">
        <f>IF($J$1="July","",Y369)</f>
        <v/>
      </c>
      <c r="V370" s="77"/>
      <c r="W370" s="123" t="str">
        <f t="shared" si="75"/>
        <v/>
      </c>
      <c r="X370" s="77"/>
      <c r="Y370" s="123" t="str">
        <f t="shared" si="76"/>
        <v/>
      </c>
      <c r="Z370" s="80"/>
      <c r="AA370" s="31"/>
    </row>
    <row r="371" spans="1:27" s="29" customFormat="1" ht="21" customHeight="1" x14ac:dyDescent="0.2">
      <c r="A371" s="30"/>
      <c r="B371" s="57" t="s">
        <v>73</v>
      </c>
      <c r="C371" s="40">
        <f>IF($J$1="January",R363,IF($J$1="February",R364,IF($J$1="March",R365,IF($J$1="April",R366,IF($J$1="May",R367,IF($J$1="June",R368,IF($J$1="July",R369,IF($J$1="August",R370,IF($J$1="August",R370,IF($J$1="September",R371,IF($J$1="October",R372,IF($J$1="November",R373,IF($J$1="December",R374)))))))))))))</f>
        <v>40</v>
      </c>
      <c r="D371" s="31"/>
      <c r="E371" s="31"/>
      <c r="F371" s="49" t="s">
        <v>72</v>
      </c>
      <c r="G371" s="131">
        <f>IF($J$1="January",Y363,IF($J$1="February",Y364,IF($J$1="March",Y365,IF($J$1="April",Y366,IF($J$1="May",Y367,IF($J$1="June",Y368,IF($J$1="July",Y369,IF($J$1="August",Y370,IF($J$1="August",Y370,IF($J$1="September",Y371,IF($J$1="October",Y372,IF($J$1="November",Y373,IF($J$1="December",Y374)))))))))))))</f>
        <v>198200</v>
      </c>
      <c r="H371" s="31"/>
      <c r="I371" s="463" t="s">
        <v>68</v>
      </c>
      <c r="J371" s="464"/>
      <c r="K371" s="58">
        <f>K369-K370</f>
        <v>54270.833333333336</v>
      </c>
      <c r="L371" s="59"/>
      <c r="M371" s="31"/>
      <c r="N371" s="74"/>
      <c r="O371" s="75" t="s">
        <v>61</v>
      </c>
      <c r="P371" s="75"/>
      <c r="Q371" s="75"/>
      <c r="R371" s="75" t="str">
        <f t="shared" si="74"/>
        <v/>
      </c>
      <c r="S371" s="79"/>
      <c r="T371" s="75" t="s">
        <v>61</v>
      </c>
      <c r="U371" s="123" t="str">
        <f>IF($J$1="August","",Y370)</f>
        <v/>
      </c>
      <c r="V371" s="77"/>
      <c r="W371" s="123" t="str">
        <f t="shared" si="75"/>
        <v/>
      </c>
      <c r="X371" s="77"/>
      <c r="Y371" s="123" t="str">
        <f t="shared" si="76"/>
        <v/>
      </c>
      <c r="Z371" s="80"/>
      <c r="AA371" s="31"/>
    </row>
    <row r="372" spans="1:27" s="29" customFormat="1" ht="21" customHeight="1" x14ac:dyDescent="0.2">
      <c r="A372" s="30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47"/>
      <c r="M372" s="31"/>
      <c r="N372" s="74"/>
      <c r="O372" s="75" t="s">
        <v>57</v>
      </c>
      <c r="P372" s="75"/>
      <c r="Q372" s="75"/>
      <c r="R372" s="75"/>
      <c r="S372" s="79"/>
      <c r="T372" s="75" t="s">
        <v>57</v>
      </c>
      <c r="U372" s="123" t="str">
        <f>IF($J$1="September","",Y371)</f>
        <v/>
      </c>
      <c r="V372" s="77"/>
      <c r="W372" s="123" t="str">
        <f t="shared" si="75"/>
        <v/>
      </c>
      <c r="X372" s="77"/>
      <c r="Y372" s="123" t="str">
        <f t="shared" si="76"/>
        <v/>
      </c>
      <c r="Z372" s="80"/>
      <c r="AA372" s="31"/>
    </row>
    <row r="373" spans="1:27" s="29" customFormat="1" ht="21" customHeight="1" x14ac:dyDescent="0.2">
      <c r="A373" s="30"/>
      <c r="B373" s="471" t="s">
        <v>101</v>
      </c>
      <c r="C373" s="471"/>
      <c r="D373" s="471"/>
      <c r="E373" s="471"/>
      <c r="F373" s="471"/>
      <c r="G373" s="471"/>
      <c r="H373" s="471"/>
      <c r="I373" s="471"/>
      <c r="J373" s="471"/>
      <c r="K373" s="471"/>
      <c r="L373" s="47"/>
      <c r="M373" s="31"/>
      <c r="N373" s="74"/>
      <c r="O373" s="75" t="s">
        <v>62</v>
      </c>
      <c r="P373" s="75"/>
      <c r="Q373" s="75"/>
      <c r="R373" s="75"/>
      <c r="S373" s="79"/>
      <c r="T373" s="75" t="s">
        <v>62</v>
      </c>
      <c r="U373" s="123" t="str">
        <f>IF($J$1="October","",Y372)</f>
        <v/>
      </c>
      <c r="V373" s="77"/>
      <c r="W373" s="123" t="str">
        <f t="shared" si="75"/>
        <v/>
      </c>
      <c r="X373" s="77"/>
      <c r="Y373" s="123" t="str">
        <f t="shared" si="76"/>
        <v/>
      </c>
      <c r="Z373" s="80"/>
      <c r="AA373" s="31"/>
    </row>
    <row r="374" spans="1:27" s="29" customFormat="1" ht="21" customHeight="1" x14ac:dyDescent="0.2">
      <c r="A374" s="30"/>
      <c r="B374" s="471"/>
      <c r="C374" s="471"/>
      <c r="D374" s="471"/>
      <c r="E374" s="471"/>
      <c r="F374" s="471"/>
      <c r="G374" s="471"/>
      <c r="H374" s="471"/>
      <c r="I374" s="471"/>
      <c r="J374" s="471"/>
      <c r="K374" s="471"/>
      <c r="L374" s="47"/>
      <c r="M374" s="31"/>
      <c r="N374" s="74"/>
      <c r="O374" s="75" t="s">
        <v>63</v>
      </c>
      <c r="P374" s="75"/>
      <c r="Q374" s="75"/>
      <c r="R374" s="75" t="str">
        <f t="shared" ref="R374" si="77">IF(Q374="","",R373-Q374)</f>
        <v/>
      </c>
      <c r="S374" s="79"/>
      <c r="T374" s="75" t="s">
        <v>63</v>
      </c>
      <c r="U374" s="123" t="str">
        <f>IF($J$1="November","",Y373)</f>
        <v/>
      </c>
      <c r="V374" s="77"/>
      <c r="W374" s="123" t="str">
        <f t="shared" si="75"/>
        <v/>
      </c>
      <c r="X374" s="77"/>
      <c r="Y374" s="123" t="str">
        <f t="shared" si="76"/>
        <v/>
      </c>
      <c r="Z374" s="80"/>
      <c r="AA374" s="31"/>
    </row>
    <row r="375" spans="1:27" s="29" customFormat="1" ht="21" customHeight="1" thickBot="1" x14ac:dyDescent="0.25">
      <c r="A375" s="60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2"/>
      <c r="N375" s="81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82"/>
      <c r="Z375" s="83"/>
    </row>
    <row r="376" spans="1:27" s="29" customFormat="1" ht="21" customHeight="1" thickBot="1" x14ac:dyDescent="0.25"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</row>
    <row r="377" spans="1:27" s="29" customFormat="1" ht="21" customHeight="1" x14ac:dyDescent="0.2">
      <c r="A377" s="468" t="s">
        <v>45</v>
      </c>
      <c r="B377" s="469"/>
      <c r="C377" s="469"/>
      <c r="D377" s="469"/>
      <c r="E377" s="469"/>
      <c r="F377" s="469"/>
      <c r="G377" s="469"/>
      <c r="H377" s="469"/>
      <c r="I377" s="469"/>
      <c r="J377" s="469"/>
      <c r="K377" s="469"/>
      <c r="L377" s="470"/>
      <c r="M377" s="28"/>
      <c r="N377" s="67"/>
      <c r="O377" s="450" t="s">
        <v>47</v>
      </c>
      <c r="P377" s="451"/>
      <c r="Q377" s="451"/>
      <c r="R377" s="452"/>
      <c r="S377" s="68"/>
      <c r="T377" s="450" t="s">
        <v>48</v>
      </c>
      <c r="U377" s="451"/>
      <c r="V377" s="451"/>
      <c r="W377" s="451"/>
      <c r="X377" s="451"/>
      <c r="Y377" s="452"/>
      <c r="Z377" s="69"/>
      <c r="AA377" s="28"/>
    </row>
    <row r="378" spans="1:27" s="29" customFormat="1" ht="21" customHeight="1" x14ac:dyDescent="0.2">
      <c r="A378" s="30"/>
      <c r="B378" s="31"/>
      <c r="C378" s="453" t="s">
        <v>99</v>
      </c>
      <c r="D378" s="453"/>
      <c r="E378" s="453"/>
      <c r="F378" s="453"/>
      <c r="G378" s="32" t="str">
        <f>$J$1</f>
        <v>June</v>
      </c>
      <c r="H378" s="454">
        <f>$K$1</f>
        <v>2021</v>
      </c>
      <c r="I378" s="454"/>
      <c r="J378" s="31"/>
      <c r="K378" s="33"/>
      <c r="L378" s="34"/>
      <c r="M378" s="33"/>
      <c r="N378" s="70"/>
      <c r="O378" s="71" t="s">
        <v>58</v>
      </c>
      <c r="P378" s="71" t="s">
        <v>7</v>
      </c>
      <c r="Q378" s="71" t="s">
        <v>6</v>
      </c>
      <c r="R378" s="71" t="s">
        <v>59</v>
      </c>
      <c r="S378" s="72"/>
      <c r="T378" s="71" t="s">
        <v>58</v>
      </c>
      <c r="U378" s="71" t="s">
        <v>60</v>
      </c>
      <c r="V378" s="71" t="s">
        <v>23</v>
      </c>
      <c r="W378" s="71" t="s">
        <v>22</v>
      </c>
      <c r="X378" s="71" t="s">
        <v>24</v>
      </c>
      <c r="Y378" s="71" t="s">
        <v>64</v>
      </c>
      <c r="Z378" s="73"/>
      <c r="AA378" s="33"/>
    </row>
    <row r="379" spans="1:27" s="29" customFormat="1" ht="21" customHeight="1" x14ac:dyDescent="0.2">
      <c r="A379" s="30"/>
      <c r="B379" s="31"/>
      <c r="C379" s="31"/>
      <c r="D379" s="36"/>
      <c r="E379" s="36"/>
      <c r="F379" s="36"/>
      <c r="G379" s="36"/>
      <c r="H379" s="36"/>
      <c r="I379" s="31"/>
      <c r="J379" s="37" t="s">
        <v>1</v>
      </c>
      <c r="K379" s="38">
        <v>20000</v>
      </c>
      <c r="L379" s="39"/>
      <c r="M379" s="31"/>
      <c r="N379" s="74"/>
      <c r="O379" s="75" t="s">
        <v>50</v>
      </c>
      <c r="P379" s="75">
        <v>28</v>
      </c>
      <c r="Q379" s="75">
        <v>3</v>
      </c>
      <c r="R379" s="75">
        <f>15-Q379+1</f>
        <v>13</v>
      </c>
      <c r="S379" s="76"/>
      <c r="T379" s="75" t="s">
        <v>50</v>
      </c>
      <c r="U379" s="77">
        <v>8500</v>
      </c>
      <c r="V379" s="77">
        <v>5000</v>
      </c>
      <c r="W379" s="77">
        <f>V379+U379</f>
        <v>13500</v>
      </c>
      <c r="X379" s="77">
        <v>2000</v>
      </c>
      <c r="Y379" s="77">
        <f>W379-X379</f>
        <v>11500</v>
      </c>
      <c r="Z379" s="73"/>
      <c r="AA379" s="31"/>
    </row>
    <row r="380" spans="1:27" s="29" customFormat="1" ht="21" customHeight="1" x14ac:dyDescent="0.2">
      <c r="A380" s="30"/>
      <c r="B380" s="31" t="s">
        <v>0</v>
      </c>
      <c r="C380" s="41" t="s">
        <v>84</v>
      </c>
      <c r="D380" s="31"/>
      <c r="E380" s="31"/>
      <c r="F380" s="31"/>
      <c r="G380" s="31"/>
      <c r="H380" s="42"/>
      <c r="I380" s="36"/>
      <c r="J380" s="31"/>
      <c r="K380" s="31"/>
      <c r="L380" s="43"/>
      <c r="M380" s="28"/>
      <c r="N380" s="78"/>
      <c r="O380" s="75" t="s">
        <v>76</v>
      </c>
      <c r="P380" s="75">
        <v>28</v>
      </c>
      <c r="Q380" s="75">
        <v>0</v>
      </c>
      <c r="R380" s="75">
        <f t="shared" ref="R380:R387" si="78">IF(Q380="","",R379-Q380)</f>
        <v>13</v>
      </c>
      <c r="S380" s="79"/>
      <c r="T380" s="75" t="s">
        <v>76</v>
      </c>
      <c r="U380" s="123">
        <f>Y379</f>
        <v>11500</v>
      </c>
      <c r="V380" s="77">
        <v>10000</v>
      </c>
      <c r="W380" s="123">
        <f>IF(U380="","",U380+V380)</f>
        <v>21500</v>
      </c>
      <c r="X380" s="77">
        <v>2000</v>
      </c>
      <c r="Y380" s="123">
        <f>IF(W380="","",W380-X380)</f>
        <v>19500</v>
      </c>
      <c r="Z380" s="80"/>
      <c r="AA380" s="28"/>
    </row>
    <row r="381" spans="1:27" s="29" customFormat="1" ht="21" customHeight="1" x14ac:dyDescent="0.2">
      <c r="A381" s="30"/>
      <c r="B381" s="45" t="s">
        <v>46</v>
      </c>
      <c r="C381" s="46"/>
      <c r="D381" s="31"/>
      <c r="E381" s="31"/>
      <c r="F381" s="462" t="s">
        <v>48</v>
      </c>
      <c r="G381" s="462"/>
      <c r="H381" s="31"/>
      <c r="I381" s="462" t="s">
        <v>49</v>
      </c>
      <c r="J381" s="462"/>
      <c r="K381" s="462"/>
      <c r="L381" s="47"/>
      <c r="M381" s="31"/>
      <c r="N381" s="74"/>
      <c r="O381" s="75" t="s">
        <v>51</v>
      </c>
      <c r="P381" s="75">
        <v>30</v>
      </c>
      <c r="Q381" s="75">
        <v>1</v>
      </c>
      <c r="R381" s="75">
        <f t="shared" si="78"/>
        <v>12</v>
      </c>
      <c r="S381" s="79"/>
      <c r="T381" s="75" t="s">
        <v>51</v>
      </c>
      <c r="U381" s="123">
        <f>Y380</f>
        <v>19500</v>
      </c>
      <c r="V381" s="77"/>
      <c r="W381" s="123">
        <f t="shared" ref="W381:W390" si="79">IF(U381="","",U381+V381)</f>
        <v>19500</v>
      </c>
      <c r="X381" s="77">
        <v>2000</v>
      </c>
      <c r="Y381" s="123">
        <f t="shared" ref="Y381:Y390" si="80">IF(W381="","",W381-X381)</f>
        <v>17500</v>
      </c>
      <c r="Z381" s="80"/>
      <c r="AA381" s="31"/>
    </row>
    <row r="382" spans="1:27" s="29" customFormat="1" ht="21" customHeight="1" x14ac:dyDescent="0.2">
      <c r="A382" s="30"/>
      <c r="B382" s="31"/>
      <c r="C382" s="31"/>
      <c r="D382" s="31"/>
      <c r="E382" s="31"/>
      <c r="F382" s="31"/>
      <c r="G382" s="31"/>
      <c r="H382" s="48"/>
      <c r="L382" s="35"/>
      <c r="M382" s="31"/>
      <c r="N382" s="74"/>
      <c r="O382" s="75" t="s">
        <v>52</v>
      </c>
      <c r="P382" s="75">
        <v>25</v>
      </c>
      <c r="Q382" s="75">
        <v>5</v>
      </c>
      <c r="R382" s="75">
        <f t="shared" si="78"/>
        <v>7</v>
      </c>
      <c r="S382" s="79"/>
      <c r="T382" s="75" t="s">
        <v>52</v>
      </c>
      <c r="U382" s="123">
        <f>Y381</f>
        <v>17500</v>
      </c>
      <c r="V382" s="77">
        <v>20000</v>
      </c>
      <c r="W382" s="123">
        <f t="shared" si="79"/>
        <v>37500</v>
      </c>
      <c r="X382" s="77">
        <v>5000</v>
      </c>
      <c r="Y382" s="123">
        <f t="shared" si="80"/>
        <v>32500</v>
      </c>
      <c r="Z382" s="80"/>
      <c r="AA382" s="31"/>
    </row>
    <row r="383" spans="1:27" s="29" customFormat="1" ht="21" customHeight="1" x14ac:dyDescent="0.2">
      <c r="A383" s="30"/>
      <c r="B383" s="457" t="s">
        <v>47</v>
      </c>
      <c r="C383" s="458"/>
      <c r="D383" s="31"/>
      <c r="E383" s="31"/>
      <c r="F383" s="49" t="s">
        <v>69</v>
      </c>
      <c r="G383" s="44">
        <f>IF($J$1="January",U379,IF($J$1="February",U380,IF($J$1="March",U381,IF($J$1="April",U382,IF($J$1="May",U383,IF($J$1="June",U384,IF($J$1="July",U385,IF($J$1="August",U386,IF($J$1="August",U386,IF($J$1="September",U387,IF($J$1="October",U388,IF($J$1="November",U389,IF($J$1="December",U390)))))))))))))</f>
        <v>27500</v>
      </c>
      <c r="H383" s="48"/>
      <c r="I383" s="221">
        <f>IF(C387&gt;0,$K$2,C385)</f>
        <v>30</v>
      </c>
      <c r="J383" s="51" t="s">
        <v>66</v>
      </c>
      <c r="K383" s="52">
        <f>K379/$K$2*I383</f>
        <v>20000</v>
      </c>
      <c r="L383" s="53"/>
      <c r="M383" s="31"/>
      <c r="N383" s="74"/>
      <c r="O383" s="75" t="s">
        <v>53</v>
      </c>
      <c r="P383" s="75">
        <v>31</v>
      </c>
      <c r="Q383" s="75">
        <v>0</v>
      </c>
      <c r="R383" s="75">
        <f t="shared" si="78"/>
        <v>7</v>
      </c>
      <c r="S383" s="79"/>
      <c r="T383" s="75" t="s">
        <v>53</v>
      </c>
      <c r="U383" s="123">
        <f>Y382</f>
        <v>32500</v>
      </c>
      <c r="V383" s="77"/>
      <c r="W383" s="123">
        <f t="shared" si="79"/>
        <v>32500</v>
      </c>
      <c r="X383" s="77">
        <v>5000</v>
      </c>
      <c r="Y383" s="123">
        <f t="shared" si="80"/>
        <v>27500</v>
      </c>
      <c r="Z383" s="80"/>
      <c r="AA383" s="31"/>
    </row>
    <row r="384" spans="1:27" s="29" customFormat="1" ht="21" customHeight="1" x14ac:dyDescent="0.2">
      <c r="A384" s="30"/>
      <c r="B384" s="40"/>
      <c r="C384" s="40"/>
      <c r="D384" s="31"/>
      <c r="E384" s="31"/>
      <c r="F384" s="49" t="s">
        <v>23</v>
      </c>
      <c r="G384" s="130">
        <f>IF($J$1="January",V379,IF($J$1="February",V380,IF($J$1="March",V381,IF($J$1="April",V382,IF($J$1="May",V383,IF($J$1="June",V384,IF($J$1="July",V385,IF($J$1="August",V386,IF($J$1="August",V386,IF($J$1="September",V387,IF($J$1="October",V388,IF($J$1="November",V389,IF($J$1="December",V390)))))))))))))</f>
        <v>0</v>
      </c>
      <c r="H384" s="48"/>
      <c r="I384" s="93">
        <v>35.5</v>
      </c>
      <c r="J384" s="51" t="s">
        <v>67</v>
      </c>
      <c r="K384" s="54">
        <f>K379/$K$2/8*I384</f>
        <v>2958.333333333333</v>
      </c>
      <c r="L384" s="55"/>
      <c r="M384" s="31"/>
      <c r="N384" s="74"/>
      <c r="O384" s="75" t="s">
        <v>54</v>
      </c>
      <c r="P384" s="75">
        <v>24</v>
      </c>
      <c r="Q384" s="75">
        <v>6</v>
      </c>
      <c r="R384" s="75">
        <f t="shared" si="78"/>
        <v>1</v>
      </c>
      <c r="S384" s="79"/>
      <c r="T384" s="75" t="s">
        <v>54</v>
      </c>
      <c r="U384" s="123">
        <f>Y383</f>
        <v>27500</v>
      </c>
      <c r="V384" s="77"/>
      <c r="W384" s="123">
        <f t="shared" si="79"/>
        <v>27500</v>
      </c>
      <c r="X384" s="77">
        <v>5000</v>
      </c>
      <c r="Y384" s="123">
        <f t="shared" si="80"/>
        <v>22500</v>
      </c>
      <c r="Z384" s="80"/>
      <c r="AA384" s="31"/>
    </row>
    <row r="385" spans="1:27" s="29" customFormat="1" ht="21" customHeight="1" x14ac:dyDescent="0.2">
      <c r="A385" s="30"/>
      <c r="B385" s="49" t="s">
        <v>7</v>
      </c>
      <c r="C385" s="40">
        <f>IF($J$1="January",P379,IF($J$1="February",P380,IF($J$1="March",P381,IF($J$1="April",P382,IF($J$1="May",P383,IF($J$1="June",P384,IF($J$1="July",P385,IF($J$1="August",P386,IF($J$1="August",P386,IF($J$1="September",P387,IF($J$1="October",P388,IF($J$1="November",P389,IF($J$1="December",P390)))))))))))))</f>
        <v>24</v>
      </c>
      <c r="D385" s="31"/>
      <c r="E385" s="31"/>
      <c r="F385" s="49" t="s">
        <v>70</v>
      </c>
      <c r="G385" s="130">
        <f>IF($J$1="January",W379,IF($J$1="February",W380,IF($J$1="March",W381,IF($J$1="April",W382,IF($J$1="May",W383,IF($J$1="June",W384,IF($J$1="July",W385,IF($J$1="August",W386,IF($J$1="August",W386,IF($J$1="September",W387,IF($J$1="October",W388,IF($J$1="November",W389,IF($J$1="December",W390)))))))))))))</f>
        <v>27500</v>
      </c>
      <c r="H385" s="48"/>
      <c r="I385" s="455" t="s">
        <v>74</v>
      </c>
      <c r="J385" s="456"/>
      <c r="K385" s="54">
        <f>K383+K384</f>
        <v>22958.333333333332</v>
      </c>
      <c r="L385" s="55"/>
      <c r="M385" s="31"/>
      <c r="N385" s="74"/>
      <c r="O385" s="75" t="s">
        <v>55</v>
      </c>
      <c r="P385" s="75"/>
      <c r="Q385" s="75"/>
      <c r="R385" s="75" t="str">
        <f t="shared" si="78"/>
        <v/>
      </c>
      <c r="S385" s="79"/>
      <c r="T385" s="75" t="s">
        <v>55</v>
      </c>
      <c r="U385" s="123"/>
      <c r="V385" s="77"/>
      <c r="W385" s="123" t="str">
        <f t="shared" si="79"/>
        <v/>
      </c>
      <c r="X385" s="77"/>
      <c r="Y385" s="123" t="str">
        <f t="shared" si="80"/>
        <v/>
      </c>
      <c r="Z385" s="80"/>
      <c r="AA385" s="31"/>
    </row>
    <row r="386" spans="1:27" s="29" customFormat="1" ht="21" customHeight="1" x14ac:dyDescent="0.2">
      <c r="A386" s="30"/>
      <c r="B386" s="49" t="s">
        <v>6</v>
      </c>
      <c r="C386" s="40">
        <f>IF($J$1="January",Q379,IF($J$1="February",Q380,IF($J$1="March",Q381,IF($J$1="April",Q382,IF($J$1="May",Q383,IF($J$1="June",Q384,IF($J$1="July",Q385,IF($J$1="August",Q386,IF($J$1="August",Q386,IF($J$1="September",Q387,IF($J$1="October",Q388,IF($J$1="November",Q389,IF($J$1="December",Q390)))))))))))))</f>
        <v>6</v>
      </c>
      <c r="D386" s="31"/>
      <c r="E386" s="31"/>
      <c r="F386" s="49" t="s">
        <v>24</v>
      </c>
      <c r="G386" s="130">
        <f>IF($J$1="January",X379,IF($J$1="February",X380,IF($J$1="March",X381,IF($J$1="April",X382,IF($J$1="May",X383,IF($J$1="June",X384,IF($J$1="July",X385,IF($J$1="August",X386,IF($J$1="August",X386,IF($J$1="September",X387,IF($J$1="October",X388,IF($J$1="November",X389,IF($J$1="December",X390)))))))))))))</f>
        <v>5000</v>
      </c>
      <c r="H386" s="48"/>
      <c r="I386" s="455" t="s">
        <v>75</v>
      </c>
      <c r="J386" s="456"/>
      <c r="K386" s="44">
        <f>G386</f>
        <v>5000</v>
      </c>
      <c r="L386" s="56"/>
      <c r="M386" s="31"/>
      <c r="N386" s="74"/>
      <c r="O386" s="75" t="s">
        <v>56</v>
      </c>
      <c r="P386" s="75"/>
      <c r="Q386" s="75"/>
      <c r="R386" s="75" t="str">
        <f t="shared" si="78"/>
        <v/>
      </c>
      <c r="S386" s="79"/>
      <c r="T386" s="75" t="s">
        <v>56</v>
      </c>
      <c r="U386" s="123"/>
      <c r="V386" s="77"/>
      <c r="W386" s="123" t="str">
        <f t="shared" si="79"/>
        <v/>
      </c>
      <c r="X386" s="77"/>
      <c r="Y386" s="123" t="str">
        <f t="shared" si="80"/>
        <v/>
      </c>
      <c r="Z386" s="80"/>
      <c r="AA386" s="31"/>
    </row>
    <row r="387" spans="1:27" s="29" customFormat="1" ht="21" customHeight="1" x14ac:dyDescent="0.2">
      <c r="A387" s="30"/>
      <c r="B387" s="57" t="s">
        <v>73</v>
      </c>
      <c r="C387" s="40">
        <f>IF($J$1="January",R379,IF($J$1="February",R380,IF($J$1="March",R381,IF($J$1="April",R382,IF($J$1="May",R383,IF($J$1="June",R384,IF($J$1="July",R385,IF($J$1="August",R386,IF($J$1="August",R386,IF($J$1="September",R387,IF($J$1="October",R388,IF($J$1="November",R389,IF($J$1="December",R390)))))))))))))</f>
        <v>1</v>
      </c>
      <c r="D387" s="31"/>
      <c r="E387" s="31"/>
      <c r="F387" s="49" t="s">
        <v>72</v>
      </c>
      <c r="G387" s="130">
        <f>IF($J$1="January",Y379,IF($J$1="February",Y380,IF($J$1="March",Y381,IF($J$1="April",Y382,IF($J$1="May",Y383,IF($J$1="June",Y384,IF($J$1="July",Y385,IF($J$1="August",Y386,IF($J$1="August",Y386,IF($J$1="September",Y387,IF($J$1="October",Y388,IF($J$1="November",Y389,IF($J$1="December",Y390)))))))))))))</f>
        <v>22500</v>
      </c>
      <c r="H387" s="31"/>
      <c r="I387" s="463" t="s">
        <v>68</v>
      </c>
      <c r="J387" s="464"/>
      <c r="K387" s="58">
        <f>K385-K386</f>
        <v>17958.333333333332</v>
      </c>
      <c r="L387" s="59"/>
      <c r="M387" s="31"/>
      <c r="N387" s="74"/>
      <c r="O387" s="75" t="s">
        <v>61</v>
      </c>
      <c r="P387" s="75"/>
      <c r="Q387" s="75"/>
      <c r="R387" s="75" t="str">
        <f t="shared" si="78"/>
        <v/>
      </c>
      <c r="S387" s="79"/>
      <c r="T387" s="75" t="s">
        <v>61</v>
      </c>
      <c r="U387" s="123"/>
      <c r="V387" s="77"/>
      <c r="W387" s="123" t="str">
        <f t="shared" si="79"/>
        <v/>
      </c>
      <c r="X387" s="77"/>
      <c r="Y387" s="123" t="str">
        <f t="shared" si="80"/>
        <v/>
      </c>
      <c r="Z387" s="80"/>
      <c r="AA387" s="31"/>
    </row>
    <row r="388" spans="1:27" s="29" customFormat="1" ht="21" customHeight="1" x14ac:dyDescent="0.2">
      <c r="A388" s="30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47"/>
      <c r="M388" s="31"/>
      <c r="N388" s="74"/>
      <c r="O388" s="75" t="s">
        <v>57</v>
      </c>
      <c r="P388" s="75"/>
      <c r="Q388" s="75"/>
      <c r="R388" s="75"/>
      <c r="S388" s="79"/>
      <c r="T388" s="75" t="s">
        <v>57</v>
      </c>
      <c r="U388" s="123"/>
      <c r="V388" s="77"/>
      <c r="W388" s="123" t="str">
        <f t="shared" si="79"/>
        <v/>
      </c>
      <c r="X388" s="77"/>
      <c r="Y388" s="123" t="str">
        <f t="shared" si="80"/>
        <v/>
      </c>
      <c r="Z388" s="80"/>
      <c r="AA388" s="31"/>
    </row>
    <row r="389" spans="1:27" s="29" customFormat="1" ht="21" customHeight="1" x14ac:dyDescent="0.2">
      <c r="A389" s="30"/>
      <c r="B389" s="471" t="s">
        <v>101</v>
      </c>
      <c r="C389" s="471"/>
      <c r="D389" s="471"/>
      <c r="E389" s="471"/>
      <c r="F389" s="471"/>
      <c r="G389" s="471"/>
      <c r="H389" s="471"/>
      <c r="I389" s="471"/>
      <c r="J389" s="471"/>
      <c r="K389" s="471"/>
      <c r="L389" s="47"/>
      <c r="M389" s="31"/>
      <c r="N389" s="74"/>
      <c r="O389" s="75" t="s">
        <v>62</v>
      </c>
      <c r="P389" s="75"/>
      <c r="Q389" s="75"/>
      <c r="R389" s="75"/>
      <c r="S389" s="79"/>
      <c r="T389" s="75" t="s">
        <v>62</v>
      </c>
      <c r="U389" s="123"/>
      <c r="V389" s="77"/>
      <c r="W389" s="123" t="str">
        <f t="shared" si="79"/>
        <v/>
      </c>
      <c r="X389" s="77"/>
      <c r="Y389" s="123" t="str">
        <f t="shared" si="80"/>
        <v/>
      </c>
      <c r="Z389" s="80"/>
      <c r="AA389" s="31"/>
    </row>
    <row r="390" spans="1:27" s="29" customFormat="1" ht="21" customHeight="1" x14ac:dyDescent="0.2">
      <c r="A390" s="30"/>
      <c r="B390" s="471"/>
      <c r="C390" s="471"/>
      <c r="D390" s="471"/>
      <c r="E390" s="471"/>
      <c r="F390" s="471"/>
      <c r="G390" s="471"/>
      <c r="H390" s="471"/>
      <c r="I390" s="471"/>
      <c r="J390" s="471"/>
      <c r="K390" s="471"/>
      <c r="L390" s="47"/>
      <c r="M390" s="31"/>
      <c r="N390" s="74"/>
      <c r="O390" s="75" t="s">
        <v>63</v>
      </c>
      <c r="P390" s="75"/>
      <c r="Q390" s="75"/>
      <c r="R390" s="75" t="str">
        <f t="shared" ref="R390" si="81">IF(Q390="","",R389-Q390)</f>
        <v/>
      </c>
      <c r="S390" s="79"/>
      <c r="T390" s="75" t="s">
        <v>63</v>
      </c>
      <c r="U390" s="123"/>
      <c r="V390" s="77"/>
      <c r="W390" s="123" t="str">
        <f t="shared" si="79"/>
        <v/>
      </c>
      <c r="X390" s="77"/>
      <c r="Y390" s="123" t="str">
        <f t="shared" si="80"/>
        <v/>
      </c>
      <c r="Z390" s="80"/>
      <c r="AA390" s="31"/>
    </row>
    <row r="391" spans="1:27" s="29" customFormat="1" ht="21" customHeight="1" thickBot="1" x14ac:dyDescent="0.25">
      <c r="A391" s="60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2"/>
      <c r="N391" s="81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82"/>
      <c r="Z391" s="83"/>
    </row>
    <row r="392" spans="1:27" s="29" customFormat="1" ht="21" hidden="1" customHeight="1" thickBot="1" x14ac:dyDescent="0.25"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</row>
    <row r="393" spans="1:27" s="29" customFormat="1" ht="21" hidden="1" customHeight="1" x14ac:dyDescent="0.2">
      <c r="A393" s="459" t="s">
        <v>45</v>
      </c>
      <c r="B393" s="460"/>
      <c r="C393" s="460"/>
      <c r="D393" s="460"/>
      <c r="E393" s="460"/>
      <c r="F393" s="460"/>
      <c r="G393" s="460"/>
      <c r="H393" s="460"/>
      <c r="I393" s="460"/>
      <c r="J393" s="460"/>
      <c r="K393" s="460"/>
      <c r="L393" s="461"/>
      <c r="M393" s="88"/>
      <c r="N393" s="67"/>
      <c r="O393" s="450" t="s">
        <v>47</v>
      </c>
      <c r="P393" s="451"/>
      <c r="Q393" s="451"/>
      <c r="R393" s="452"/>
      <c r="S393" s="68"/>
      <c r="T393" s="450" t="s">
        <v>48</v>
      </c>
      <c r="U393" s="451"/>
      <c r="V393" s="451"/>
      <c r="W393" s="451"/>
      <c r="X393" s="451"/>
      <c r="Y393" s="452"/>
      <c r="Z393" s="69"/>
    </row>
    <row r="394" spans="1:27" s="29" customFormat="1" ht="21" hidden="1" customHeight="1" x14ac:dyDescent="0.2">
      <c r="A394" s="30"/>
      <c r="B394" s="31"/>
      <c r="C394" s="453" t="s">
        <v>99</v>
      </c>
      <c r="D394" s="453"/>
      <c r="E394" s="453"/>
      <c r="F394" s="453"/>
      <c r="G394" s="32" t="str">
        <f>$J$1</f>
        <v>June</v>
      </c>
      <c r="H394" s="454">
        <f>$K$1</f>
        <v>2021</v>
      </c>
      <c r="I394" s="454"/>
      <c r="J394" s="31"/>
      <c r="K394" s="33"/>
      <c r="L394" s="34"/>
      <c r="M394" s="33"/>
      <c r="N394" s="70"/>
      <c r="O394" s="71" t="s">
        <v>58</v>
      </c>
      <c r="P394" s="71" t="s">
        <v>7</v>
      </c>
      <c r="Q394" s="71" t="s">
        <v>6</v>
      </c>
      <c r="R394" s="71" t="s">
        <v>59</v>
      </c>
      <c r="S394" s="72"/>
      <c r="T394" s="71" t="s">
        <v>58</v>
      </c>
      <c r="U394" s="71" t="s">
        <v>60</v>
      </c>
      <c r="V394" s="71" t="s">
        <v>23</v>
      </c>
      <c r="W394" s="71" t="s">
        <v>22</v>
      </c>
      <c r="X394" s="71" t="s">
        <v>24</v>
      </c>
      <c r="Y394" s="71" t="s">
        <v>64</v>
      </c>
      <c r="Z394" s="73"/>
    </row>
    <row r="395" spans="1:27" s="29" customFormat="1" ht="21" hidden="1" customHeight="1" x14ac:dyDescent="0.2">
      <c r="A395" s="30"/>
      <c r="B395" s="31"/>
      <c r="C395" s="31"/>
      <c r="D395" s="36"/>
      <c r="E395" s="36"/>
      <c r="F395" s="36"/>
      <c r="G395" s="36"/>
      <c r="H395" s="36"/>
      <c r="I395" s="31"/>
      <c r="J395" s="37" t="s">
        <v>1</v>
      </c>
      <c r="K395" s="38">
        <v>1400</v>
      </c>
      <c r="L395" s="39"/>
      <c r="M395" s="31"/>
      <c r="N395" s="74"/>
      <c r="O395" s="75" t="s">
        <v>50</v>
      </c>
      <c r="P395" s="75"/>
      <c r="Q395" s="75"/>
      <c r="R395" s="75">
        <f>15-Q395+3</f>
        <v>18</v>
      </c>
      <c r="S395" s="76"/>
      <c r="T395" s="75" t="s">
        <v>50</v>
      </c>
      <c r="U395" s="77"/>
      <c r="V395" s="77"/>
      <c r="W395" s="77">
        <f>V395+U395</f>
        <v>0</v>
      </c>
      <c r="X395" s="77"/>
      <c r="Y395" s="77">
        <f>W395-X395</f>
        <v>0</v>
      </c>
      <c r="Z395" s="73"/>
    </row>
    <row r="396" spans="1:27" s="29" customFormat="1" ht="21" hidden="1" customHeight="1" x14ac:dyDescent="0.2">
      <c r="A396" s="30"/>
      <c r="B396" s="31" t="s">
        <v>0</v>
      </c>
      <c r="C396" s="86" t="s">
        <v>221</v>
      </c>
      <c r="D396" s="31"/>
      <c r="E396" s="31"/>
      <c r="F396" s="31"/>
      <c r="G396" s="31"/>
      <c r="H396" s="42"/>
      <c r="I396" s="36"/>
      <c r="J396" s="31"/>
      <c r="K396" s="31"/>
      <c r="L396" s="43"/>
      <c r="M396" s="88"/>
      <c r="N396" s="78"/>
      <c r="O396" s="75" t="s">
        <v>76</v>
      </c>
      <c r="P396" s="75"/>
      <c r="Q396" s="75"/>
      <c r="R396" s="165">
        <f>R395-Q396+5</f>
        <v>23</v>
      </c>
      <c r="S396" s="79"/>
      <c r="T396" s="75" t="s">
        <v>76</v>
      </c>
      <c r="U396" s="123">
        <f>IF($J$1="January","",Y395)</f>
        <v>0</v>
      </c>
      <c r="V396" s="77"/>
      <c r="W396" s="123">
        <f>IF(U396="","",U396+V396)</f>
        <v>0</v>
      </c>
      <c r="X396" s="77"/>
      <c r="Y396" s="123">
        <f>IF(W396="","",W396-X396)</f>
        <v>0</v>
      </c>
      <c r="Z396" s="80"/>
    </row>
    <row r="397" spans="1:27" s="29" customFormat="1" ht="21" hidden="1" customHeight="1" x14ac:dyDescent="0.2">
      <c r="A397" s="30"/>
      <c r="B397" s="45" t="s">
        <v>46</v>
      </c>
      <c r="C397" s="86"/>
      <c r="D397" s="31"/>
      <c r="E397" s="31"/>
      <c r="F397" s="462" t="s">
        <v>48</v>
      </c>
      <c r="G397" s="462"/>
      <c r="H397" s="31"/>
      <c r="I397" s="462" t="s">
        <v>49</v>
      </c>
      <c r="J397" s="462"/>
      <c r="K397" s="462"/>
      <c r="L397" s="47"/>
      <c r="M397" s="31"/>
      <c r="N397" s="74"/>
      <c r="O397" s="75" t="s">
        <v>51</v>
      </c>
      <c r="P397" s="75"/>
      <c r="Q397" s="75"/>
      <c r="R397" s="165">
        <f>R396-Q397+5</f>
        <v>28</v>
      </c>
      <c r="S397" s="79"/>
      <c r="T397" s="75" t="s">
        <v>51</v>
      </c>
      <c r="U397" s="123">
        <f>IF($J$1="February","",Y396)</f>
        <v>0</v>
      </c>
      <c r="V397" s="77"/>
      <c r="W397" s="123">
        <f t="shared" ref="W397:W406" si="82">IF(U397="","",U397+V397)</f>
        <v>0</v>
      </c>
      <c r="X397" s="77"/>
      <c r="Y397" s="123">
        <f t="shared" ref="Y397:Y406" si="83">IF(W397="","",W397-X397)</f>
        <v>0</v>
      </c>
      <c r="Z397" s="80"/>
    </row>
    <row r="398" spans="1:27" s="29" customFormat="1" ht="21" hidden="1" customHeight="1" x14ac:dyDescent="0.2">
      <c r="A398" s="30"/>
      <c r="B398" s="31"/>
      <c r="C398" s="31"/>
      <c r="D398" s="31"/>
      <c r="E398" s="31"/>
      <c r="F398" s="31"/>
      <c r="G398" s="31"/>
      <c r="H398" s="48"/>
      <c r="L398" s="35"/>
      <c r="M398" s="31"/>
      <c r="N398" s="74"/>
      <c r="O398" s="75" t="s">
        <v>52</v>
      </c>
      <c r="P398" s="75"/>
      <c r="Q398" s="75"/>
      <c r="R398" s="75">
        <v>0</v>
      </c>
      <c r="S398" s="79"/>
      <c r="T398" s="75" t="s">
        <v>52</v>
      </c>
      <c r="U398" s="123">
        <f>IF($J$1="March","",Y397)</f>
        <v>0</v>
      </c>
      <c r="V398" s="77"/>
      <c r="W398" s="123">
        <f t="shared" si="82"/>
        <v>0</v>
      </c>
      <c r="X398" s="77"/>
      <c r="Y398" s="123">
        <f t="shared" si="83"/>
        <v>0</v>
      </c>
      <c r="Z398" s="80"/>
    </row>
    <row r="399" spans="1:27" s="29" customFormat="1" ht="21" hidden="1" customHeight="1" x14ac:dyDescent="0.2">
      <c r="A399" s="30"/>
      <c r="B399" s="457" t="s">
        <v>47</v>
      </c>
      <c r="C399" s="458"/>
      <c r="D399" s="31"/>
      <c r="E399" s="31"/>
      <c r="F399" s="49" t="s">
        <v>69</v>
      </c>
      <c r="G399" s="44">
        <f>IF($J$1="January",U395,IF($J$1="February",U396,IF($J$1="March",U397,IF($J$1="April",U398,IF($J$1="May",U399,IF($J$1="June",U400,IF($J$1="July",U401,IF($J$1="August",U402,IF($J$1="August",U402,IF($J$1="September",U403,IF($J$1="October",U404,IF($J$1="November",U405,IF($J$1="December",U406)))))))))))))</f>
        <v>0</v>
      </c>
      <c r="H399" s="48"/>
      <c r="I399" s="50"/>
      <c r="J399" s="51" t="s">
        <v>66</v>
      </c>
      <c r="K399" s="52">
        <f>K395*I399</f>
        <v>0</v>
      </c>
      <c r="L399" s="53"/>
      <c r="M399" s="31"/>
      <c r="N399" s="74"/>
      <c r="O399" s="75" t="s">
        <v>53</v>
      </c>
      <c r="P399" s="75"/>
      <c r="Q399" s="75"/>
      <c r="R399" s="75">
        <v>0</v>
      </c>
      <c r="S399" s="79"/>
      <c r="T399" s="75" t="s">
        <v>53</v>
      </c>
      <c r="U399" s="123">
        <f>IF($J$1="April","",Y398)</f>
        <v>0</v>
      </c>
      <c r="V399" s="77"/>
      <c r="W399" s="123">
        <f t="shared" si="82"/>
        <v>0</v>
      </c>
      <c r="X399" s="77"/>
      <c r="Y399" s="123">
        <f t="shared" si="83"/>
        <v>0</v>
      </c>
      <c r="Z399" s="80"/>
    </row>
    <row r="400" spans="1:27" s="29" customFormat="1" ht="21" hidden="1" customHeight="1" x14ac:dyDescent="0.2">
      <c r="A400" s="30"/>
      <c r="B400" s="40"/>
      <c r="C400" s="40"/>
      <c r="D400" s="31"/>
      <c r="E400" s="31"/>
      <c r="F400" s="49" t="s">
        <v>23</v>
      </c>
      <c r="G400" s="44">
        <f>IF($J$1="January",V395,IF($J$1="February",V396,IF($J$1="March",V397,IF($J$1="April",V398,IF($J$1="May",V399,IF($J$1="June",V400,IF($J$1="July",V401,IF($J$1="August",V402,IF($J$1="August",V402,IF($J$1="September",V403,IF($J$1="October",V404,IF($J$1="November",V405,IF($J$1="December",V406)))))))))))))</f>
        <v>0</v>
      </c>
      <c r="H400" s="48"/>
      <c r="I400" s="93"/>
      <c r="J400" s="51" t="s">
        <v>67</v>
      </c>
      <c r="K400" s="54">
        <f>K395/8*I400</f>
        <v>0</v>
      </c>
      <c r="L400" s="55"/>
      <c r="M400" s="31"/>
      <c r="N400" s="74"/>
      <c r="O400" s="75" t="s">
        <v>54</v>
      </c>
      <c r="P400" s="75"/>
      <c r="Q400" s="75"/>
      <c r="R400" s="75">
        <v>0</v>
      </c>
      <c r="S400" s="79"/>
      <c r="T400" s="75" t="s">
        <v>54</v>
      </c>
      <c r="U400" s="123">
        <f>IF($J$1="May","",Y399)</f>
        <v>0</v>
      </c>
      <c r="V400" s="77"/>
      <c r="W400" s="123">
        <f t="shared" si="82"/>
        <v>0</v>
      </c>
      <c r="X400" s="77"/>
      <c r="Y400" s="123">
        <f t="shared" si="83"/>
        <v>0</v>
      </c>
      <c r="Z400" s="80"/>
    </row>
    <row r="401" spans="1:26" s="29" customFormat="1" ht="21" hidden="1" customHeight="1" x14ac:dyDescent="0.2">
      <c r="A401" s="30"/>
      <c r="B401" s="49" t="s">
        <v>7</v>
      </c>
      <c r="C401" s="40">
        <f>IF($J$1="January",P395,IF($J$1="February",P396,IF($J$1="March",P397,IF($J$1="April",P398,IF($J$1="May",P399,IF($J$1="June",P400,IF($J$1="July",P401,IF($J$1="August",P402,IF($J$1="August",P402,IF($J$1="September",P403,IF($J$1="October",P404,IF($J$1="November",P405,IF($J$1="December",P406)))))))))))))</f>
        <v>0</v>
      </c>
      <c r="D401" s="31"/>
      <c r="E401" s="31"/>
      <c r="F401" s="49" t="s">
        <v>70</v>
      </c>
      <c r="G401" s="44">
        <f>IF($J$1="January",W395,IF($J$1="February",W396,IF($J$1="March",W397,IF($J$1="April",W398,IF($J$1="May",W399,IF($J$1="June",W400,IF($J$1="July",W401,IF($J$1="August",W402,IF($J$1="August",W402,IF($J$1="September",W403,IF($J$1="October",W404,IF($J$1="November",W405,IF($J$1="December",W406)))))))))))))</f>
        <v>0</v>
      </c>
      <c r="H401" s="48"/>
      <c r="I401" s="455" t="s">
        <v>74</v>
      </c>
      <c r="J401" s="456"/>
      <c r="K401" s="54">
        <f>K399+K400</f>
        <v>0</v>
      </c>
      <c r="L401" s="55"/>
      <c r="M401" s="31"/>
      <c r="N401" s="74"/>
      <c r="O401" s="75" t="s">
        <v>55</v>
      </c>
      <c r="P401" s="75"/>
      <c r="Q401" s="75"/>
      <c r="R401" s="75">
        <v>0</v>
      </c>
      <c r="S401" s="79"/>
      <c r="T401" s="75" t="s">
        <v>55</v>
      </c>
      <c r="U401" s="123" t="str">
        <f>IF($J$1="June","",Y400)</f>
        <v/>
      </c>
      <c r="V401" s="77"/>
      <c r="W401" s="123" t="str">
        <f t="shared" si="82"/>
        <v/>
      </c>
      <c r="X401" s="77"/>
      <c r="Y401" s="123" t="str">
        <f t="shared" si="83"/>
        <v/>
      </c>
      <c r="Z401" s="80"/>
    </row>
    <row r="402" spans="1:26" s="29" customFormat="1" ht="21" hidden="1" customHeight="1" x14ac:dyDescent="0.2">
      <c r="A402" s="30"/>
      <c r="B402" s="49" t="s">
        <v>6</v>
      </c>
      <c r="C402" s="40">
        <f>IF($J$1="January",Q395,IF($J$1="February",Q396,IF($J$1="March",Q397,IF($J$1="April",Q398,IF($J$1="May",Q399,IF($J$1="June",Q400,IF($J$1="July",Q401,IF($J$1="August",Q402,IF($J$1="August",Q402,IF($J$1="September",Q403,IF($J$1="October",Q404,IF($J$1="November",Q405,IF($J$1="December",Q406)))))))))))))</f>
        <v>0</v>
      </c>
      <c r="D402" s="31"/>
      <c r="E402" s="31"/>
      <c r="F402" s="49" t="s">
        <v>24</v>
      </c>
      <c r="G402" s="44">
        <f>IF($J$1="January",X395,IF($J$1="February",X396,IF($J$1="March",X397,IF($J$1="April",X398,IF($J$1="May",X399,IF($J$1="June",X400,IF($J$1="July",X401,IF($J$1="August",X402,IF($J$1="August",X402,IF($J$1="September",X403,IF($J$1="October",X404,IF($J$1="November",X405,IF($J$1="December",X406)))))))))))))</f>
        <v>0</v>
      </c>
      <c r="H402" s="48"/>
      <c r="I402" s="455" t="s">
        <v>75</v>
      </c>
      <c r="J402" s="456"/>
      <c r="K402" s="44">
        <f>G402</f>
        <v>0</v>
      </c>
      <c r="L402" s="56"/>
      <c r="M402" s="31"/>
      <c r="N402" s="74"/>
      <c r="O402" s="75" t="s">
        <v>56</v>
      </c>
      <c r="P402" s="75"/>
      <c r="Q402" s="75"/>
      <c r="R402" s="75">
        <v>0</v>
      </c>
      <c r="S402" s="79"/>
      <c r="T402" s="75" t="s">
        <v>56</v>
      </c>
      <c r="U402" s="123" t="str">
        <f>IF($J$1="July","",Y401)</f>
        <v/>
      </c>
      <c r="V402" s="77"/>
      <c r="W402" s="123" t="str">
        <f t="shared" si="82"/>
        <v/>
      </c>
      <c r="X402" s="77"/>
      <c r="Y402" s="123" t="str">
        <f t="shared" si="83"/>
        <v/>
      </c>
      <c r="Z402" s="80"/>
    </row>
    <row r="403" spans="1:26" s="29" customFormat="1" ht="21" hidden="1" customHeight="1" x14ac:dyDescent="0.2">
      <c r="A403" s="30"/>
      <c r="B403" s="57" t="s">
        <v>73</v>
      </c>
      <c r="C403" s="40">
        <f>IF($J$1="January",R395,IF($J$1="February",R396,IF($J$1="March",R397,IF($J$1="April",R398,IF($J$1="May",R399,IF($J$1="June",R400,IF($J$1="July",R401,IF($J$1="August",R402,IF($J$1="August",R402,IF($J$1="September",R403,IF($J$1="October",R404,IF($J$1="November",R405,IF($J$1="December",R406)))))))))))))</f>
        <v>0</v>
      </c>
      <c r="D403" s="31"/>
      <c r="E403" s="31"/>
      <c r="F403" s="49" t="s">
        <v>72</v>
      </c>
      <c r="G403" s="44">
        <f>IF($J$1="January",Y395,IF($J$1="February",Y396,IF($J$1="March",Y397,IF($J$1="April",Y398,IF($J$1="May",Y399,IF($J$1="June",Y400,IF($J$1="July",Y401,IF($J$1="August",Y402,IF($J$1="August",Y402,IF($J$1="September",Y403,IF($J$1="October",Y404,IF($J$1="November",Y405,IF($J$1="December",Y406)))))))))))))</f>
        <v>0</v>
      </c>
      <c r="H403" s="31"/>
      <c r="I403" s="463" t="s">
        <v>68</v>
      </c>
      <c r="J403" s="464"/>
      <c r="K403" s="58">
        <f>K401-K402</f>
        <v>0</v>
      </c>
      <c r="L403" s="59"/>
      <c r="M403" s="31"/>
      <c r="N403" s="74"/>
      <c r="O403" s="75" t="s">
        <v>61</v>
      </c>
      <c r="P403" s="75"/>
      <c r="Q403" s="75"/>
      <c r="R403" s="75">
        <v>0</v>
      </c>
      <c r="S403" s="79"/>
      <c r="T403" s="75" t="s">
        <v>61</v>
      </c>
      <c r="U403" s="123" t="str">
        <f>IF($J$1="August","",Y402)</f>
        <v/>
      </c>
      <c r="V403" s="77"/>
      <c r="W403" s="123" t="str">
        <f t="shared" si="82"/>
        <v/>
      </c>
      <c r="X403" s="77"/>
      <c r="Y403" s="123" t="str">
        <f t="shared" si="83"/>
        <v/>
      </c>
      <c r="Z403" s="80"/>
    </row>
    <row r="404" spans="1:26" s="29" customFormat="1" ht="21" hidden="1" customHeight="1" x14ac:dyDescent="0.2">
      <c r="A404" s="30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47"/>
      <c r="M404" s="31"/>
      <c r="N404" s="74"/>
      <c r="O404" s="75" t="s">
        <v>57</v>
      </c>
      <c r="P404" s="75"/>
      <c r="Q404" s="75"/>
      <c r="R404" s="75">
        <v>0</v>
      </c>
      <c r="S404" s="79"/>
      <c r="T404" s="75" t="s">
        <v>57</v>
      </c>
      <c r="U404" s="123" t="str">
        <f>IF($J$1="September","",Y403)</f>
        <v/>
      </c>
      <c r="V404" s="77">
        <f>3000+2000</f>
        <v>5000</v>
      </c>
      <c r="W404" s="123" t="str">
        <f t="shared" si="82"/>
        <v/>
      </c>
      <c r="X404" s="77">
        <v>5000</v>
      </c>
      <c r="Y404" s="123" t="str">
        <f t="shared" si="83"/>
        <v/>
      </c>
      <c r="Z404" s="80"/>
    </row>
    <row r="405" spans="1:26" s="29" customFormat="1" ht="21" hidden="1" customHeight="1" x14ac:dyDescent="0.2">
      <c r="A405" s="30"/>
      <c r="B405" s="471" t="s">
        <v>101</v>
      </c>
      <c r="C405" s="471"/>
      <c r="D405" s="471"/>
      <c r="E405" s="471"/>
      <c r="F405" s="471"/>
      <c r="G405" s="471"/>
      <c r="H405" s="471"/>
      <c r="I405" s="471"/>
      <c r="J405" s="471"/>
      <c r="K405" s="471"/>
      <c r="L405" s="47"/>
      <c r="M405" s="31"/>
      <c r="N405" s="74"/>
      <c r="O405" s="75" t="s">
        <v>62</v>
      </c>
      <c r="P405" s="75"/>
      <c r="Q405" s="75">
        <v>0</v>
      </c>
      <c r="R405" s="75">
        <v>0</v>
      </c>
      <c r="S405" s="79"/>
      <c r="T405" s="75" t="s">
        <v>62</v>
      </c>
      <c r="U405" s="123" t="str">
        <f>IF($J$1="October","",Y404)</f>
        <v/>
      </c>
      <c r="V405" s="77"/>
      <c r="W405" s="123" t="str">
        <f t="shared" si="82"/>
        <v/>
      </c>
      <c r="X405" s="77"/>
      <c r="Y405" s="123" t="str">
        <f t="shared" si="83"/>
        <v/>
      </c>
      <c r="Z405" s="80"/>
    </row>
    <row r="406" spans="1:26" s="29" customFormat="1" ht="21" hidden="1" customHeight="1" x14ac:dyDescent="0.2">
      <c r="A406" s="30"/>
      <c r="B406" s="471"/>
      <c r="C406" s="471"/>
      <c r="D406" s="471"/>
      <c r="E406" s="471"/>
      <c r="F406" s="471"/>
      <c r="G406" s="471"/>
      <c r="H406" s="471"/>
      <c r="I406" s="471"/>
      <c r="J406" s="471"/>
      <c r="K406" s="471"/>
      <c r="L406" s="47"/>
      <c r="M406" s="31"/>
      <c r="N406" s="74"/>
      <c r="O406" s="75" t="s">
        <v>63</v>
      </c>
      <c r="P406" s="75"/>
      <c r="Q406" s="75"/>
      <c r="R406" s="75">
        <v>0</v>
      </c>
      <c r="S406" s="79"/>
      <c r="T406" s="75" t="s">
        <v>63</v>
      </c>
      <c r="U406" s="123" t="str">
        <f>IF($J$1="November","",Y405)</f>
        <v/>
      </c>
      <c r="V406" s="77"/>
      <c r="W406" s="123" t="str">
        <f t="shared" si="82"/>
        <v/>
      </c>
      <c r="X406" s="77"/>
      <c r="Y406" s="123" t="str">
        <f t="shared" si="83"/>
        <v/>
      </c>
      <c r="Z406" s="80"/>
    </row>
    <row r="407" spans="1:26" s="29" customFormat="1" ht="21" hidden="1" customHeight="1" thickBot="1" x14ac:dyDescent="0.25">
      <c r="A407" s="60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2"/>
      <c r="N407" s="81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3"/>
    </row>
    <row r="408" spans="1:26" s="29" customFormat="1" ht="21" customHeight="1" thickBot="1" x14ac:dyDescent="0.25">
      <c r="A408" s="30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47"/>
      <c r="N408" s="74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79"/>
    </row>
    <row r="409" spans="1:26" s="29" customFormat="1" ht="21.4" customHeight="1" x14ac:dyDescent="0.2">
      <c r="A409" s="459" t="s">
        <v>45</v>
      </c>
      <c r="B409" s="460"/>
      <c r="C409" s="460"/>
      <c r="D409" s="460"/>
      <c r="E409" s="460"/>
      <c r="F409" s="460"/>
      <c r="G409" s="460"/>
      <c r="H409" s="460"/>
      <c r="I409" s="460"/>
      <c r="J409" s="460"/>
      <c r="K409" s="460"/>
      <c r="L409" s="461"/>
      <c r="M409" s="109"/>
      <c r="N409" s="67"/>
      <c r="O409" s="450" t="s">
        <v>47</v>
      </c>
      <c r="P409" s="451"/>
      <c r="Q409" s="451"/>
      <c r="R409" s="452"/>
      <c r="S409" s="68"/>
      <c r="T409" s="450" t="s">
        <v>48</v>
      </c>
      <c r="U409" s="451"/>
      <c r="V409" s="451"/>
      <c r="W409" s="451"/>
      <c r="X409" s="451"/>
      <c r="Y409" s="452"/>
      <c r="Z409" s="66"/>
    </row>
    <row r="410" spans="1:26" s="29" customFormat="1" ht="21.4" customHeight="1" x14ac:dyDescent="0.2">
      <c r="A410" s="30"/>
      <c r="B410" s="31"/>
      <c r="C410" s="453" t="s">
        <v>99</v>
      </c>
      <c r="D410" s="453"/>
      <c r="E410" s="453"/>
      <c r="F410" s="453"/>
      <c r="G410" s="32" t="str">
        <f>$J$1</f>
        <v>June</v>
      </c>
      <c r="H410" s="454">
        <f>$K$1</f>
        <v>2021</v>
      </c>
      <c r="I410" s="454"/>
      <c r="J410" s="31"/>
      <c r="K410" s="33"/>
      <c r="L410" s="34"/>
      <c r="M410" s="33"/>
      <c r="N410" s="70"/>
      <c r="O410" s="71" t="s">
        <v>58</v>
      </c>
      <c r="P410" s="71" t="s">
        <v>7</v>
      </c>
      <c r="Q410" s="71" t="s">
        <v>6</v>
      </c>
      <c r="R410" s="71" t="s">
        <v>59</v>
      </c>
      <c r="S410" s="72"/>
      <c r="T410" s="71" t="s">
        <v>58</v>
      </c>
      <c r="U410" s="71" t="s">
        <v>60</v>
      </c>
      <c r="V410" s="71" t="s">
        <v>23</v>
      </c>
      <c r="W410" s="71" t="s">
        <v>22</v>
      </c>
      <c r="X410" s="71" t="s">
        <v>24</v>
      </c>
      <c r="Y410" s="71" t="s">
        <v>64</v>
      </c>
      <c r="Z410" s="66"/>
    </row>
    <row r="411" spans="1:26" s="29" customFormat="1" ht="21.4" customHeight="1" x14ac:dyDescent="0.2">
      <c r="A411" s="30"/>
      <c r="B411" s="31"/>
      <c r="C411" s="31"/>
      <c r="D411" s="36"/>
      <c r="E411" s="36"/>
      <c r="F411" s="36"/>
      <c r="G411" s="36"/>
      <c r="H411" s="36"/>
      <c r="I411" s="31"/>
      <c r="J411" s="37" t="s">
        <v>1</v>
      </c>
      <c r="K411" s="38">
        <v>20000</v>
      </c>
      <c r="L411" s="39"/>
      <c r="M411" s="31"/>
      <c r="N411" s="74"/>
      <c r="O411" s="75" t="s">
        <v>50</v>
      </c>
      <c r="P411" s="75">
        <v>24</v>
      </c>
      <c r="Q411" s="75">
        <v>7</v>
      </c>
      <c r="R411" s="75">
        <v>0</v>
      </c>
      <c r="S411" s="76"/>
      <c r="T411" s="75" t="s">
        <v>50</v>
      </c>
      <c r="U411" s="77"/>
      <c r="V411" s="77">
        <f>3000+2000</f>
        <v>5000</v>
      </c>
      <c r="W411" s="77">
        <f>V411+U411</f>
        <v>5000</v>
      </c>
      <c r="X411" s="77">
        <v>5000</v>
      </c>
      <c r="Y411" s="77">
        <f>W411-X411</f>
        <v>0</v>
      </c>
      <c r="Z411" s="66"/>
    </row>
    <row r="412" spans="1:26" s="29" customFormat="1" ht="21.4" customHeight="1" x14ac:dyDescent="0.2">
      <c r="A412" s="30"/>
      <c r="B412" s="31" t="s">
        <v>0</v>
      </c>
      <c r="C412" s="86" t="s">
        <v>108</v>
      </c>
      <c r="D412" s="31"/>
      <c r="E412" s="31"/>
      <c r="F412" s="31"/>
      <c r="G412" s="31"/>
      <c r="H412" s="42"/>
      <c r="I412" s="36"/>
      <c r="J412" s="31"/>
      <c r="K412" s="31"/>
      <c r="L412" s="43"/>
      <c r="M412" s="109"/>
      <c r="N412" s="78"/>
      <c r="O412" s="75" t="s">
        <v>76</v>
      </c>
      <c r="P412" s="75">
        <v>26</v>
      </c>
      <c r="Q412" s="75">
        <v>2</v>
      </c>
      <c r="R412" s="75">
        <v>0</v>
      </c>
      <c r="S412" s="79"/>
      <c r="T412" s="75" t="s">
        <v>76</v>
      </c>
      <c r="U412" s="123">
        <f>Y411</f>
        <v>0</v>
      </c>
      <c r="V412" s="77">
        <f>2000+3500</f>
        <v>5500</v>
      </c>
      <c r="W412" s="77">
        <f>V412+U412</f>
        <v>5500</v>
      </c>
      <c r="X412" s="77">
        <v>5500</v>
      </c>
      <c r="Y412" s="123">
        <f>IF(W412="","",W412-X412)</f>
        <v>0</v>
      </c>
      <c r="Z412" s="66"/>
    </row>
    <row r="413" spans="1:26" s="29" customFormat="1" ht="21.4" customHeight="1" x14ac:dyDescent="0.2">
      <c r="A413" s="30"/>
      <c r="B413" s="45" t="s">
        <v>46</v>
      </c>
      <c r="C413" s="46"/>
      <c r="D413" s="31"/>
      <c r="E413" s="31"/>
      <c r="F413" s="462" t="s">
        <v>48</v>
      </c>
      <c r="G413" s="462"/>
      <c r="H413" s="31"/>
      <c r="I413" s="462" t="s">
        <v>49</v>
      </c>
      <c r="J413" s="462"/>
      <c r="K413" s="462"/>
      <c r="L413" s="47"/>
      <c r="M413" s="31"/>
      <c r="N413" s="74"/>
      <c r="O413" s="75" t="s">
        <v>51</v>
      </c>
      <c r="P413" s="75">
        <v>26</v>
      </c>
      <c r="Q413" s="75">
        <v>5</v>
      </c>
      <c r="R413" s="75">
        <v>0</v>
      </c>
      <c r="S413" s="79"/>
      <c r="T413" s="75" t="s">
        <v>51</v>
      </c>
      <c r="U413" s="123">
        <f>Y412</f>
        <v>0</v>
      </c>
      <c r="V413" s="77">
        <f>1000+2000</f>
        <v>3000</v>
      </c>
      <c r="W413" s="123">
        <f t="shared" ref="W413:W422" si="84">IF(U413="","",U413+V413)</f>
        <v>3000</v>
      </c>
      <c r="X413" s="77">
        <v>3000</v>
      </c>
      <c r="Y413" s="123">
        <f t="shared" ref="Y413:Y422" si="85">IF(W413="","",W413-X413)</f>
        <v>0</v>
      </c>
      <c r="Z413" s="66"/>
    </row>
    <row r="414" spans="1:26" s="29" customFormat="1" ht="21.4" customHeight="1" x14ac:dyDescent="0.2">
      <c r="A414" s="30"/>
      <c r="B414" s="31"/>
      <c r="C414" s="31"/>
      <c r="D414" s="31"/>
      <c r="E414" s="31"/>
      <c r="F414" s="31"/>
      <c r="G414" s="31"/>
      <c r="H414" s="48"/>
      <c r="L414" s="35"/>
      <c r="M414" s="31"/>
      <c r="N414" s="74"/>
      <c r="O414" s="75" t="s">
        <v>52</v>
      </c>
      <c r="P414" s="75">
        <v>28</v>
      </c>
      <c r="Q414" s="75">
        <v>2</v>
      </c>
      <c r="R414" s="75">
        <v>0</v>
      </c>
      <c r="S414" s="79"/>
      <c r="T414" s="75" t="s">
        <v>52</v>
      </c>
      <c r="U414" s="123">
        <f>Y413</f>
        <v>0</v>
      </c>
      <c r="V414" s="77">
        <v>5000</v>
      </c>
      <c r="W414" s="123">
        <f t="shared" si="84"/>
        <v>5000</v>
      </c>
      <c r="X414" s="77">
        <v>5000</v>
      </c>
      <c r="Y414" s="123">
        <f t="shared" si="85"/>
        <v>0</v>
      </c>
      <c r="Z414" s="66"/>
    </row>
    <row r="415" spans="1:26" s="29" customFormat="1" ht="21.4" customHeight="1" x14ac:dyDescent="0.2">
      <c r="A415" s="30"/>
      <c r="B415" s="457" t="s">
        <v>47</v>
      </c>
      <c r="C415" s="458"/>
      <c r="D415" s="31"/>
      <c r="E415" s="31"/>
      <c r="F415" s="49" t="s">
        <v>69</v>
      </c>
      <c r="G415" s="44">
        <f>IF($J$1="January",U411,IF($J$1="February",U412,IF($J$1="March",U413,IF($J$1="April",U414,IF($J$1="May",U415,IF($J$1="June",U416,IF($J$1="July",U417,IF($J$1="August",U418,IF($J$1="August",U418,IF($J$1="September",U419,IF($J$1="October",U420,IF($J$1="November",U421,IF($J$1="December",U422)))))))))))))</f>
        <v>0</v>
      </c>
      <c r="H415" s="48"/>
      <c r="I415" s="50">
        <f>IF(C419&gt;0,$K$2,C417)</f>
        <v>24</v>
      </c>
      <c r="J415" s="51" t="s">
        <v>66</v>
      </c>
      <c r="K415" s="52">
        <f>K411/$K$2*I415</f>
        <v>16000</v>
      </c>
      <c r="L415" s="53"/>
      <c r="M415" s="31"/>
      <c r="N415" s="74"/>
      <c r="O415" s="75" t="s">
        <v>53</v>
      </c>
      <c r="P415" s="75">
        <v>28</v>
      </c>
      <c r="Q415" s="75">
        <v>3</v>
      </c>
      <c r="R415" s="75">
        <v>0</v>
      </c>
      <c r="S415" s="79"/>
      <c r="T415" s="75" t="s">
        <v>53</v>
      </c>
      <c r="U415" s="123">
        <f>Y414</f>
        <v>0</v>
      </c>
      <c r="V415" s="77">
        <v>3500</v>
      </c>
      <c r="W415" s="123">
        <f t="shared" si="84"/>
        <v>3500</v>
      </c>
      <c r="X415" s="77">
        <v>3500</v>
      </c>
      <c r="Y415" s="123">
        <f t="shared" si="85"/>
        <v>0</v>
      </c>
      <c r="Z415" s="66"/>
    </row>
    <row r="416" spans="1:26" s="29" customFormat="1" ht="21.4" customHeight="1" x14ac:dyDescent="0.2">
      <c r="A416" s="30"/>
      <c r="B416" s="40"/>
      <c r="C416" s="40"/>
      <c r="D416" s="31"/>
      <c r="E416" s="31"/>
      <c r="F416" s="49" t="s">
        <v>23</v>
      </c>
      <c r="G416" s="44">
        <f>IF($J$1="January",V411,IF($J$1="February",V412,IF($J$1="March",V413,IF($J$1="April",V414,IF($J$1="May",V415,IF($J$1="June",V416,IF($J$1="July",V417,IF($J$1="August",V418,IF($J$1="August",V418,IF($J$1="September",V419,IF($J$1="October",V420,IF($J$1="November",V421,IF($J$1="December",V422)))))))))))))</f>
        <v>6000</v>
      </c>
      <c r="H416" s="48"/>
      <c r="I416" s="93">
        <v>18.5</v>
      </c>
      <c r="J416" s="51" t="s">
        <v>67</v>
      </c>
      <c r="K416" s="54">
        <f>K411/$K$2/8*I416</f>
        <v>1541.6666666666665</v>
      </c>
      <c r="L416" s="55"/>
      <c r="M416" s="31"/>
      <c r="N416" s="74"/>
      <c r="O416" s="75" t="s">
        <v>54</v>
      </c>
      <c r="P416" s="75">
        <v>24</v>
      </c>
      <c r="Q416" s="75">
        <v>6</v>
      </c>
      <c r="R416" s="75">
        <v>0</v>
      </c>
      <c r="S416" s="79"/>
      <c r="T416" s="75" t="s">
        <v>54</v>
      </c>
      <c r="U416" s="123">
        <f>Y415</f>
        <v>0</v>
      </c>
      <c r="V416" s="77">
        <f>5000+1000</f>
        <v>6000</v>
      </c>
      <c r="W416" s="123">
        <f t="shared" si="84"/>
        <v>6000</v>
      </c>
      <c r="X416" s="77">
        <v>3000</v>
      </c>
      <c r="Y416" s="123">
        <f t="shared" si="85"/>
        <v>3000</v>
      </c>
      <c r="Z416" s="66"/>
    </row>
    <row r="417" spans="1:26" s="29" customFormat="1" ht="21.4" customHeight="1" x14ac:dyDescent="0.2">
      <c r="A417" s="30"/>
      <c r="B417" s="49" t="s">
        <v>7</v>
      </c>
      <c r="C417" s="40">
        <f>IF($J$1="January",P411,IF($J$1="February",P412,IF($J$1="March",P413,IF($J$1="April",P414,IF($J$1="May",P415,IF($J$1="June",P416,IF($J$1="July",P417,IF($J$1="August",P418,IF($J$1="August",P418,IF($J$1="September",P419,IF($J$1="October",P420,IF($J$1="November",P421,IF($J$1="December",P422)))))))))))))</f>
        <v>24</v>
      </c>
      <c r="D417" s="31"/>
      <c r="E417" s="31"/>
      <c r="F417" s="49" t="s">
        <v>70</v>
      </c>
      <c r="G417" s="44">
        <f>IF($J$1="January",W411,IF($J$1="February",W412,IF($J$1="March",W413,IF($J$1="April",W414,IF($J$1="May",W415,IF($J$1="June",W416,IF($J$1="July",W417,IF($J$1="August",W418,IF($J$1="August",W418,IF($J$1="September",W419,IF($J$1="October",W420,IF($J$1="November",W421,IF($J$1="December",W422)))))))))))))</f>
        <v>6000</v>
      </c>
      <c r="H417" s="48"/>
      <c r="I417" s="455" t="s">
        <v>74</v>
      </c>
      <c r="J417" s="456"/>
      <c r="K417" s="54">
        <f>K415+K416</f>
        <v>17541.666666666668</v>
      </c>
      <c r="L417" s="55"/>
      <c r="M417" s="31"/>
      <c r="N417" s="74"/>
      <c r="O417" s="75" t="s">
        <v>55</v>
      </c>
      <c r="P417" s="75"/>
      <c r="Q417" s="75"/>
      <c r="R417" s="75" t="str">
        <f t="shared" ref="R417:R419" si="86">IF(Q417="","",R416-Q417)</f>
        <v/>
      </c>
      <c r="S417" s="79"/>
      <c r="T417" s="75" t="s">
        <v>55</v>
      </c>
      <c r="U417" s="123"/>
      <c r="V417" s="77"/>
      <c r="W417" s="123" t="str">
        <f t="shared" si="84"/>
        <v/>
      </c>
      <c r="X417" s="77"/>
      <c r="Y417" s="123" t="str">
        <f t="shared" si="85"/>
        <v/>
      </c>
      <c r="Z417" s="66"/>
    </row>
    <row r="418" spans="1:26" s="29" customFormat="1" ht="21.4" customHeight="1" x14ac:dyDescent="0.2">
      <c r="A418" s="30"/>
      <c r="B418" s="49" t="s">
        <v>6</v>
      </c>
      <c r="C418" s="40">
        <f>IF($J$1="January",Q411,IF($J$1="February",Q412,IF($J$1="March",Q413,IF($J$1="April",Q414,IF($J$1="May",Q415,IF($J$1="June",Q416,IF($J$1="July",Q417,IF($J$1="August",Q418,IF($J$1="August",Q418,IF($J$1="September",Q419,IF($J$1="October",Q420,IF($J$1="November",Q421,IF($J$1="December",Q422)))))))))))))</f>
        <v>6</v>
      </c>
      <c r="D418" s="31"/>
      <c r="E418" s="31"/>
      <c r="F418" s="49" t="s">
        <v>24</v>
      </c>
      <c r="G418" s="44">
        <f>IF($J$1="January",X411,IF($J$1="February",X412,IF($J$1="March",X413,IF($J$1="April",X414,IF($J$1="May",X415,IF($J$1="June",X416,IF($J$1="July",X417,IF($J$1="August",X418,IF($J$1="August",X418,IF($J$1="September",X419,IF($J$1="October",X420,IF($J$1="November",X421,IF($J$1="December",X422)))))))))))))</f>
        <v>3000</v>
      </c>
      <c r="H418" s="48"/>
      <c r="I418" s="455" t="s">
        <v>75</v>
      </c>
      <c r="J418" s="456"/>
      <c r="K418" s="44">
        <f>G418</f>
        <v>3000</v>
      </c>
      <c r="L418" s="56"/>
      <c r="M418" s="31"/>
      <c r="N418" s="74"/>
      <c r="O418" s="75" t="s">
        <v>56</v>
      </c>
      <c r="P418" s="75"/>
      <c r="Q418" s="75"/>
      <c r="R418" s="75" t="str">
        <f t="shared" si="86"/>
        <v/>
      </c>
      <c r="S418" s="79"/>
      <c r="T418" s="75" t="s">
        <v>56</v>
      </c>
      <c r="U418" s="123" t="str">
        <f>Y417</f>
        <v/>
      </c>
      <c r="V418" s="77"/>
      <c r="W418" s="123" t="str">
        <f t="shared" si="84"/>
        <v/>
      </c>
      <c r="X418" s="77"/>
      <c r="Y418" s="123" t="str">
        <f t="shared" si="85"/>
        <v/>
      </c>
      <c r="Z418" s="66"/>
    </row>
    <row r="419" spans="1:26" s="29" customFormat="1" ht="21.4" customHeight="1" x14ac:dyDescent="0.2">
      <c r="A419" s="30"/>
      <c r="B419" s="57" t="s">
        <v>73</v>
      </c>
      <c r="C419" s="40">
        <f>IF($J$1="January",R411,IF($J$1="February",R412,IF($J$1="March",R413,IF($J$1="April",R414,IF($J$1="May",R415,IF($J$1="June",R416,IF($J$1="July",R417,IF($J$1="August",R418,IF($J$1="August",R418,IF($J$1="September",R419,IF($J$1="October",R420,IF($J$1="November",R421,IF($J$1="December",R422)))))))))))))</f>
        <v>0</v>
      </c>
      <c r="D419" s="31"/>
      <c r="E419" s="31"/>
      <c r="F419" s="49" t="s">
        <v>72</v>
      </c>
      <c r="G419" s="44">
        <f>IF($J$1="January",Y411,IF($J$1="February",Y412,IF($J$1="March",Y413,IF($J$1="April",Y414,IF($J$1="May",Y415,IF($J$1="June",Y416,IF($J$1="July",Y417,IF($J$1="August",Y418,IF($J$1="August",Y418,IF($J$1="September",Y419,IF($J$1="October",Y420,IF($J$1="November",Y421,IF($J$1="December",Y422)))))))))))))</f>
        <v>3000</v>
      </c>
      <c r="H419" s="31"/>
      <c r="I419" s="463" t="s">
        <v>68</v>
      </c>
      <c r="J419" s="464"/>
      <c r="K419" s="58">
        <f>K417-K418</f>
        <v>14541.666666666668</v>
      </c>
      <c r="L419" s="59"/>
      <c r="M419" s="31"/>
      <c r="N419" s="74"/>
      <c r="O419" s="75" t="s">
        <v>61</v>
      </c>
      <c r="P419" s="75"/>
      <c r="Q419" s="75"/>
      <c r="R419" s="75" t="str">
        <f t="shared" si="86"/>
        <v/>
      </c>
      <c r="S419" s="79"/>
      <c r="T419" s="75" t="s">
        <v>61</v>
      </c>
      <c r="U419" s="123" t="str">
        <f t="shared" ref="U419:U421" si="87">Y418</f>
        <v/>
      </c>
      <c r="V419" s="77"/>
      <c r="W419" s="123" t="str">
        <f t="shared" si="84"/>
        <v/>
      </c>
      <c r="X419" s="77"/>
      <c r="Y419" s="123" t="str">
        <f t="shared" si="85"/>
        <v/>
      </c>
      <c r="Z419" s="66"/>
    </row>
    <row r="420" spans="1:26" s="29" customFormat="1" ht="21.4" customHeight="1" x14ac:dyDescent="0.2">
      <c r="A420" s="30"/>
      <c r="B420" s="31"/>
      <c r="C420" s="31"/>
      <c r="D420" s="31"/>
      <c r="E420" s="31"/>
      <c r="F420" s="31"/>
      <c r="G420" s="31"/>
      <c r="H420" s="31"/>
      <c r="I420" s="31"/>
      <c r="J420" s="31"/>
      <c r="K420" s="128"/>
      <c r="L420" s="47"/>
      <c r="M420" s="31"/>
      <c r="N420" s="74"/>
      <c r="O420" s="75" t="s">
        <v>57</v>
      </c>
      <c r="P420" s="75"/>
      <c r="Q420" s="75"/>
      <c r="R420" s="75"/>
      <c r="S420" s="79"/>
      <c r="T420" s="75" t="s">
        <v>57</v>
      </c>
      <c r="U420" s="123" t="str">
        <f t="shared" si="87"/>
        <v/>
      </c>
      <c r="V420" s="77"/>
      <c r="W420" s="123" t="str">
        <f t="shared" si="84"/>
        <v/>
      </c>
      <c r="X420" s="77"/>
      <c r="Y420" s="123" t="str">
        <f t="shared" si="85"/>
        <v/>
      </c>
      <c r="Z420" s="66"/>
    </row>
    <row r="421" spans="1:26" s="29" customFormat="1" ht="21.4" customHeight="1" x14ac:dyDescent="0.2">
      <c r="A421" s="30"/>
      <c r="B421" s="471" t="s">
        <v>101</v>
      </c>
      <c r="C421" s="471"/>
      <c r="D421" s="471"/>
      <c r="E421" s="471"/>
      <c r="F421" s="471"/>
      <c r="G421" s="471"/>
      <c r="H421" s="471"/>
      <c r="I421" s="471"/>
      <c r="J421" s="471"/>
      <c r="K421" s="471"/>
      <c r="L421" s="47"/>
      <c r="M421" s="31"/>
      <c r="N421" s="74"/>
      <c r="O421" s="75" t="s">
        <v>62</v>
      </c>
      <c r="P421" s="75"/>
      <c r="Q421" s="75"/>
      <c r="R421" s="75"/>
      <c r="S421" s="79"/>
      <c r="T421" s="75" t="s">
        <v>62</v>
      </c>
      <c r="U421" s="123" t="str">
        <f t="shared" si="87"/>
        <v/>
      </c>
      <c r="V421" s="77"/>
      <c r="W421" s="123" t="str">
        <f t="shared" si="84"/>
        <v/>
      </c>
      <c r="X421" s="77"/>
      <c r="Y421" s="123" t="str">
        <f t="shared" si="85"/>
        <v/>
      </c>
      <c r="Z421" s="66"/>
    </row>
    <row r="422" spans="1:26" s="29" customFormat="1" ht="21.4" customHeight="1" x14ac:dyDescent="0.2">
      <c r="A422" s="30"/>
      <c r="B422" s="471"/>
      <c r="C422" s="471"/>
      <c r="D422" s="471"/>
      <c r="E422" s="471"/>
      <c r="F422" s="471"/>
      <c r="G422" s="471"/>
      <c r="H422" s="471"/>
      <c r="I422" s="471"/>
      <c r="J422" s="471"/>
      <c r="K422" s="471"/>
      <c r="L422" s="47"/>
      <c r="M422" s="31"/>
      <c r="N422" s="74"/>
      <c r="O422" s="75" t="s">
        <v>63</v>
      </c>
      <c r="P422" s="75"/>
      <c r="Q422" s="75"/>
      <c r="R422" s="75" t="str">
        <f t="shared" ref="R422" si="88">IF(Q422="","",R421-Q422)</f>
        <v/>
      </c>
      <c r="S422" s="79"/>
      <c r="T422" s="75" t="s">
        <v>63</v>
      </c>
      <c r="U422" s="123" t="str">
        <f>Y421</f>
        <v/>
      </c>
      <c r="V422" s="77"/>
      <c r="W422" s="123" t="str">
        <f t="shared" si="84"/>
        <v/>
      </c>
      <c r="X422" s="77"/>
      <c r="Y422" s="123" t="str">
        <f t="shared" si="85"/>
        <v/>
      </c>
      <c r="Z422" s="66"/>
    </row>
    <row r="423" spans="1:26" s="29" customFormat="1" ht="21.4" customHeight="1" thickBot="1" x14ac:dyDescent="0.25">
      <c r="A423" s="60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2"/>
      <c r="N423" s="81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  <c r="Z423" s="66"/>
    </row>
    <row r="424" spans="1:26" s="29" customFormat="1" ht="21" customHeight="1" thickBot="1" x14ac:dyDescent="0.25"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</row>
    <row r="425" spans="1:26" s="29" customFormat="1" ht="21.4" hidden="1" customHeight="1" x14ac:dyDescent="0.2">
      <c r="A425" s="459" t="s">
        <v>45</v>
      </c>
      <c r="B425" s="460"/>
      <c r="C425" s="460"/>
      <c r="D425" s="460"/>
      <c r="E425" s="460"/>
      <c r="F425" s="460"/>
      <c r="G425" s="460"/>
      <c r="H425" s="460"/>
      <c r="I425" s="460"/>
      <c r="J425" s="460"/>
      <c r="K425" s="460"/>
      <c r="L425" s="461"/>
      <c r="M425" s="109"/>
      <c r="N425" s="67"/>
      <c r="O425" s="450" t="s">
        <v>47</v>
      </c>
      <c r="P425" s="451"/>
      <c r="Q425" s="451"/>
      <c r="R425" s="452"/>
      <c r="S425" s="68"/>
      <c r="T425" s="450" t="s">
        <v>48</v>
      </c>
      <c r="U425" s="451"/>
      <c r="V425" s="451"/>
      <c r="W425" s="451"/>
      <c r="X425" s="451"/>
      <c r="Y425" s="452"/>
      <c r="Z425" s="66"/>
    </row>
    <row r="426" spans="1:26" s="29" customFormat="1" ht="21.4" hidden="1" customHeight="1" x14ac:dyDescent="0.2">
      <c r="A426" s="30"/>
      <c r="B426" s="31"/>
      <c r="C426" s="453" t="s">
        <v>99</v>
      </c>
      <c r="D426" s="453"/>
      <c r="E426" s="453"/>
      <c r="F426" s="453"/>
      <c r="G426" s="32" t="str">
        <f>$J$1</f>
        <v>June</v>
      </c>
      <c r="H426" s="454">
        <f>$K$1</f>
        <v>2021</v>
      </c>
      <c r="I426" s="454"/>
      <c r="J426" s="31"/>
      <c r="K426" s="33"/>
      <c r="L426" s="34"/>
      <c r="M426" s="33"/>
      <c r="N426" s="70"/>
      <c r="O426" s="71" t="s">
        <v>58</v>
      </c>
      <c r="P426" s="71" t="s">
        <v>7</v>
      </c>
      <c r="Q426" s="71" t="s">
        <v>6</v>
      </c>
      <c r="R426" s="71" t="s">
        <v>59</v>
      </c>
      <c r="S426" s="72"/>
      <c r="T426" s="71" t="s">
        <v>58</v>
      </c>
      <c r="U426" s="71" t="s">
        <v>60</v>
      </c>
      <c r="V426" s="71" t="s">
        <v>23</v>
      </c>
      <c r="W426" s="71" t="s">
        <v>22</v>
      </c>
      <c r="X426" s="71" t="s">
        <v>24</v>
      </c>
      <c r="Y426" s="71" t="s">
        <v>64</v>
      </c>
      <c r="Z426" s="66"/>
    </row>
    <row r="427" spans="1:26" s="29" customFormat="1" ht="21.4" hidden="1" customHeight="1" x14ac:dyDescent="0.2">
      <c r="A427" s="30"/>
      <c r="B427" s="31"/>
      <c r="C427" s="31"/>
      <c r="D427" s="36"/>
      <c r="E427" s="36"/>
      <c r="F427" s="36"/>
      <c r="G427" s="36"/>
      <c r="H427" s="36"/>
      <c r="I427" s="31"/>
      <c r="J427" s="37" t="s">
        <v>1</v>
      </c>
      <c r="K427" s="38"/>
      <c r="L427" s="39"/>
      <c r="M427" s="31"/>
      <c r="N427" s="74"/>
      <c r="O427" s="75" t="s">
        <v>50</v>
      </c>
      <c r="P427" s="75"/>
      <c r="Q427" s="75"/>
      <c r="R427" s="75">
        <v>15</v>
      </c>
      <c r="S427" s="76"/>
      <c r="T427" s="75" t="s">
        <v>50</v>
      </c>
      <c r="U427" s="77"/>
      <c r="V427" s="77"/>
      <c r="W427" s="77">
        <f>V427+U427</f>
        <v>0</v>
      </c>
      <c r="X427" s="77"/>
      <c r="Y427" s="77">
        <f>W427-X427</f>
        <v>0</v>
      </c>
      <c r="Z427" s="66"/>
    </row>
    <row r="428" spans="1:26" s="29" customFormat="1" ht="21.4" hidden="1" customHeight="1" x14ac:dyDescent="0.2">
      <c r="A428" s="30"/>
      <c r="B428" s="31" t="s">
        <v>0</v>
      </c>
      <c r="C428" s="86"/>
      <c r="D428" s="31"/>
      <c r="E428" s="31"/>
      <c r="F428" s="31"/>
      <c r="G428" s="31"/>
      <c r="H428" s="42"/>
      <c r="I428" s="36"/>
      <c r="J428" s="31"/>
      <c r="K428" s="31"/>
      <c r="L428" s="43"/>
      <c r="M428" s="109"/>
      <c r="N428" s="78"/>
      <c r="O428" s="75" t="s">
        <v>76</v>
      </c>
      <c r="P428" s="75"/>
      <c r="Q428" s="75"/>
      <c r="R428" s="75">
        <f>R427-Q428</f>
        <v>15</v>
      </c>
      <c r="S428" s="79"/>
      <c r="T428" s="75" t="s">
        <v>76</v>
      </c>
      <c r="U428" s="123"/>
      <c r="V428" s="77"/>
      <c r="W428" s="123" t="str">
        <f>IF(U428="","",U428+V428)</f>
        <v/>
      </c>
      <c r="X428" s="77"/>
      <c r="Y428" s="123" t="str">
        <f>IF(W428="","",W428-X428)</f>
        <v/>
      </c>
      <c r="Z428" s="66"/>
    </row>
    <row r="429" spans="1:26" s="29" customFormat="1" ht="21.4" hidden="1" customHeight="1" x14ac:dyDescent="0.2">
      <c r="A429" s="30"/>
      <c r="B429" s="45" t="s">
        <v>46</v>
      </c>
      <c r="C429" s="46"/>
      <c r="D429" s="31"/>
      <c r="E429" s="31"/>
      <c r="F429" s="462" t="s">
        <v>48</v>
      </c>
      <c r="G429" s="462"/>
      <c r="H429" s="31"/>
      <c r="I429" s="462" t="s">
        <v>49</v>
      </c>
      <c r="J429" s="462"/>
      <c r="K429" s="462"/>
      <c r="L429" s="47"/>
      <c r="M429" s="31"/>
      <c r="N429" s="74"/>
      <c r="O429" s="75" t="s">
        <v>51</v>
      </c>
      <c r="P429" s="75"/>
      <c r="Q429" s="75"/>
      <c r="R429" s="75">
        <v>0</v>
      </c>
      <c r="S429" s="79"/>
      <c r="T429" s="75" t="s">
        <v>51</v>
      </c>
      <c r="U429" s="123"/>
      <c r="V429" s="77"/>
      <c r="W429" s="123" t="str">
        <f t="shared" ref="W429:W438" si="89">IF(U429="","",U429+V429)</f>
        <v/>
      </c>
      <c r="X429" s="77"/>
      <c r="Y429" s="123" t="str">
        <f t="shared" ref="Y429:Y438" si="90">IF(W429="","",W429-X429)</f>
        <v/>
      </c>
      <c r="Z429" s="66"/>
    </row>
    <row r="430" spans="1:26" s="29" customFormat="1" ht="21.4" hidden="1" customHeight="1" x14ac:dyDescent="0.2">
      <c r="A430" s="30"/>
      <c r="B430" s="31"/>
      <c r="C430" s="31"/>
      <c r="D430" s="31"/>
      <c r="E430" s="31"/>
      <c r="F430" s="31"/>
      <c r="G430" s="31"/>
      <c r="H430" s="48"/>
      <c r="L430" s="35"/>
      <c r="M430" s="31"/>
      <c r="N430" s="74"/>
      <c r="O430" s="75" t="s">
        <v>52</v>
      </c>
      <c r="P430" s="75"/>
      <c r="Q430" s="75"/>
      <c r="R430" s="75" t="str">
        <f t="shared" ref="R430:R438" si="91">IF(Q430="","",R429-Q430)</f>
        <v/>
      </c>
      <c r="S430" s="79"/>
      <c r="T430" s="75" t="s">
        <v>52</v>
      </c>
      <c r="U430" s="123"/>
      <c r="V430" s="77"/>
      <c r="W430" s="123" t="str">
        <f t="shared" si="89"/>
        <v/>
      </c>
      <c r="X430" s="77"/>
      <c r="Y430" s="123" t="str">
        <f t="shared" si="90"/>
        <v/>
      </c>
      <c r="Z430" s="66"/>
    </row>
    <row r="431" spans="1:26" s="29" customFormat="1" ht="21.4" hidden="1" customHeight="1" x14ac:dyDescent="0.2">
      <c r="A431" s="30"/>
      <c r="B431" s="457" t="s">
        <v>47</v>
      </c>
      <c r="C431" s="458"/>
      <c r="D431" s="31"/>
      <c r="E431" s="31"/>
      <c r="F431" s="49" t="s">
        <v>69</v>
      </c>
      <c r="G431" s="44">
        <f>IF($J$1="January",U427,IF($J$1="February",U428,IF($J$1="March",U429,IF($J$1="April",U430,IF($J$1="May",U431,IF($J$1="June",U432,IF($J$1="July",U433,IF($J$1="August",U434,IF($J$1="August",U434,IF($J$1="September",U435,IF($J$1="October",U436,IF($J$1="November",U437,IF($J$1="December",U438)))))))))))))</f>
        <v>0</v>
      </c>
      <c r="H431" s="48"/>
      <c r="I431" s="50">
        <f>IF(C435&gt;0,$K$2,C433)</f>
        <v>30</v>
      </c>
      <c r="J431" s="51" t="s">
        <v>66</v>
      </c>
      <c r="K431" s="52">
        <f>K427/$K$2*I431</f>
        <v>0</v>
      </c>
      <c r="L431" s="53"/>
      <c r="M431" s="31"/>
      <c r="N431" s="74"/>
      <c r="O431" s="75" t="s">
        <v>53</v>
      </c>
      <c r="P431" s="75"/>
      <c r="Q431" s="75"/>
      <c r="R431" s="75" t="str">
        <f t="shared" si="91"/>
        <v/>
      </c>
      <c r="S431" s="79"/>
      <c r="T431" s="75" t="s">
        <v>53</v>
      </c>
      <c r="U431" s="123"/>
      <c r="V431" s="77"/>
      <c r="W431" s="123" t="str">
        <f t="shared" si="89"/>
        <v/>
      </c>
      <c r="X431" s="77"/>
      <c r="Y431" s="123" t="str">
        <f t="shared" si="90"/>
        <v/>
      </c>
      <c r="Z431" s="66"/>
    </row>
    <row r="432" spans="1:26" s="29" customFormat="1" ht="21.4" hidden="1" customHeight="1" x14ac:dyDescent="0.2">
      <c r="A432" s="30"/>
      <c r="B432" s="40"/>
      <c r="C432" s="40"/>
      <c r="D432" s="31"/>
      <c r="E432" s="31"/>
      <c r="F432" s="49" t="s">
        <v>23</v>
      </c>
      <c r="G432" s="44">
        <f>IF($J$1="January",V427,IF($J$1="February",V428,IF($J$1="March",V429,IF($J$1="April",V430,IF($J$1="May",V431,IF($J$1="June",V432,IF($J$1="July",V433,IF($J$1="August",V434,IF($J$1="August",V434,IF($J$1="September",V435,IF($J$1="October",V436,IF($J$1="November",V437,IF($J$1="December",V438)))))))))))))</f>
        <v>0</v>
      </c>
      <c r="H432" s="48"/>
      <c r="I432" s="93"/>
      <c r="J432" s="51" t="s">
        <v>67</v>
      </c>
      <c r="K432" s="54">
        <f>K427/$K$2/8*I432</f>
        <v>0</v>
      </c>
      <c r="L432" s="55"/>
      <c r="M432" s="31"/>
      <c r="N432" s="74"/>
      <c r="O432" s="75" t="s">
        <v>54</v>
      </c>
      <c r="P432" s="75"/>
      <c r="Q432" s="75"/>
      <c r="R432" s="75" t="str">
        <f t="shared" si="91"/>
        <v/>
      </c>
      <c r="S432" s="79"/>
      <c r="T432" s="75" t="s">
        <v>54</v>
      </c>
      <c r="U432" s="123"/>
      <c r="V432" s="77"/>
      <c r="W432" s="123" t="str">
        <f t="shared" si="89"/>
        <v/>
      </c>
      <c r="X432" s="77"/>
      <c r="Y432" s="123" t="str">
        <f t="shared" si="90"/>
        <v/>
      </c>
      <c r="Z432" s="66"/>
    </row>
    <row r="433" spans="1:26" s="29" customFormat="1" ht="21.4" hidden="1" customHeight="1" x14ac:dyDescent="0.2">
      <c r="A433" s="30"/>
      <c r="B433" s="49" t="s">
        <v>7</v>
      </c>
      <c r="C433" s="40">
        <f>IF($J$1="January",P427,IF($J$1="February",P428,IF($J$1="March",P429,IF($J$1="April",P430,IF($J$1="May",P431,IF($J$1="June",P432,IF($J$1="July",P433,IF($J$1="August",P434,IF($J$1="August",P434,IF($J$1="September",P435,IF($J$1="October",P436,IF($J$1="November",P437,IF($J$1="December",P438)))))))))))))</f>
        <v>0</v>
      </c>
      <c r="D433" s="31"/>
      <c r="E433" s="31"/>
      <c r="F433" s="49" t="s">
        <v>70</v>
      </c>
      <c r="G433" s="44" t="str">
        <f>IF($J$1="January",W427,IF($J$1="February",W428,IF($J$1="March",W429,IF($J$1="April",W430,IF($J$1="May",W431,IF($J$1="June",W432,IF($J$1="July",W433,IF($J$1="August",W434,IF($J$1="August",W434,IF($J$1="September",W435,IF($J$1="October",W436,IF($J$1="November",W437,IF($J$1="December",W438)))))))))))))</f>
        <v/>
      </c>
      <c r="H433" s="48"/>
      <c r="I433" s="455" t="s">
        <v>74</v>
      </c>
      <c r="J433" s="456"/>
      <c r="K433" s="54">
        <f>K431+K432</f>
        <v>0</v>
      </c>
      <c r="L433" s="55"/>
      <c r="M433" s="31"/>
      <c r="N433" s="74"/>
      <c r="O433" s="75" t="s">
        <v>55</v>
      </c>
      <c r="P433" s="75"/>
      <c r="Q433" s="75"/>
      <c r="R433" s="75" t="str">
        <f t="shared" si="91"/>
        <v/>
      </c>
      <c r="S433" s="79"/>
      <c r="T433" s="75" t="s">
        <v>55</v>
      </c>
      <c r="U433" s="123"/>
      <c r="V433" s="77"/>
      <c r="W433" s="123" t="str">
        <f t="shared" si="89"/>
        <v/>
      </c>
      <c r="X433" s="77"/>
      <c r="Y433" s="123" t="str">
        <f t="shared" si="90"/>
        <v/>
      </c>
      <c r="Z433" s="66"/>
    </row>
    <row r="434" spans="1:26" s="29" customFormat="1" ht="21.4" hidden="1" customHeight="1" x14ac:dyDescent="0.2">
      <c r="A434" s="30"/>
      <c r="B434" s="49" t="s">
        <v>6</v>
      </c>
      <c r="C434" s="40">
        <f>IF($J$1="January",Q427,IF($J$1="February",Q428,IF($J$1="March",Q429,IF($J$1="April",Q430,IF($J$1="May",Q431,IF($J$1="June",Q432,IF($J$1="July",Q433,IF($J$1="August",Q434,IF($J$1="August",Q434,IF($J$1="September",Q435,IF($J$1="October",Q436,IF($J$1="November",Q437,IF($J$1="December",Q438)))))))))))))</f>
        <v>0</v>
      </c>
      <c r="D434" s="31"/>
      <c r="E434" s="31"/>
      <c r="F434" s="49" t="s">
        <v>24</v>
      </c>
      <c r="G434" s="44">
        <f>IF($J$1="January",X427,IF($J$1="February",X428,IF($J$1="March",X429,IF($J$1="April",X430,IF($J$1="May",X431,IF($J$1="June",X432,IF($J$1="July",X433,IF($J$1="August",X434,IF($J$1="August",X434,IF($J$1="September",X435,IF($J$1="October",X436,IF($J$1="November",X437,IF($J$1="December",X438)))))))))))))</f>
        <v>0</v>
      </c>
      <c r="H434" s="48"/>
      <c r="I434" s="455" t="s">
        <v>75</v>
      </c>
      <c r="J434" s="456"/>
      <c r="K434" s="44">
        <f>G434</f>
        <v>0</v>
      </c>
      <c r="L434" s="56"/>
      <c r="M434" s="31"/>
      <c r="N434" s="74"/>
      <c r="O434" s="75" t="s">
        <v>56</v>
      </c>
      <c r="P434" s="75"/>
      <c r="Q434" s="75"/>
      <c r="R434" s="75" t="str">
        <f t="shared" si="91"/>
        <v/>
      </c>
      <c r="S434" s="79"/>
      <c r="T434" s="75" t="s">
        <v>56</v>
      </c>
      <c r="U434" s="123"/>
      <c r="V434" s="77"/>
      <c r="W434" s="123" t="str">
        <f t="shared" si="89"/>
        <v/>
      </c>
      <c r="X434" s="77"/>
      <c r="Y434" s="123" t="str">
        <f t="shared" si="90"/>
        <v/>
      </c>
      <c r="Z434" s="66"/>
    </row>
    <row r="435" spans="1:26" s="29" customFormat="1" ht="21.4" hidden="1" customHeight="1" x14ac:dyDescent="0.2">
      <c r="A435" s="30"/>
      <c r="B435" s="57" t="s">
        <v>73</v>
      </c>
      <c r="C435" s="40" t="str">
        <f>IF($J$1="January",R427,IF($J$1="February",R428,IF($J$1="March",R429,IF($J$1="April",R430,IF($J$1="May",R431,IF($J$1="June",R432,IF($J$1="July",R433,IF($J$1="August",R434,IF($J$1="August",R434,IF($J$1="September",R435,IF($J$1="October",R436,IF($J$1="November",R437,IF($J$1="December",R438)))))))))))))</f>
        <v/>
      </c>
      <c r="D435" s="31"/>
      <c r="E435" s="31"/>
      <c r="F435" s="49" t="s">
        <v>72</v>
      </c>
      <c r="G435" s="44" t="str">
        <f>IF($J$1="January",Y427,IF($J$1="February",Y428,IF($J$1="March",Y429,IF($J$1="April",Y430,IF($J$1="May",Y431,IF($J$1="June",Y432,IF($J$1="July",Y433,IF($J$1="August",Y434,IF($J$1="August",Y434,IF($J$1="September",Y435,IF($J$1="October",Y436,IF($J$1="November",Y437,IF($J$1="December",Y438)))))))))))))</f>
        <v/>
      </c>
      <c r="H435" s="31"/>
      <c r="I435" s="463" t="s">
        <v>68</v>
      </c>
      <c r="J435" s="464"/>
      <c r="K435" s="58">
        <f>K433-K434</f>
        <v>0</v>
      </c>
      <c r="L435" s="59"/>
      <c r="M435" s="31"/>
      <c r="N435" s="74"/>
      <c r="O435" s="75" t="s">
        <v>61</v>
      </c>
      <c r="P435" s="75"/>
      <c r="Q435" s="75"/>
      <c r="R435" s="75" t="str">
        <f t="shared" si="91"/>
        <v/>
      </c>
      <c r="S435" s="79"/>
      <c r="T435" s="75" t="s">
        <v>61</v>
      </c>
      <c r="U435" s="123"/>
      <c r="V435" s="77"/>
      <c r="W435" s="123" t="str">
        <f t="shared" si="89"/>
        <v/>
      </c>
      <c r="X435" s="77"/>
      <c r="Y435" s="123" t="str">
        <f t="shared" si="90"/>
        <v/>
      </c>
      <c r="Z435" s="66"/>
    </row>
    <row r="436" spans="1:26" s="29" customFormat="1" ht="21.4" hidden="1" customHeight="1" x14ac:dyDescent="0.2">
      <c r="A436" s="30"/>
      <c r="B436" s="31"/>
      <c r="C436" s="31"/>
      <c r="D436" s="31"/>
      <c r="E436" s="31"/>
      <c r="F436" s="31"/>
      <c r="G436" s="31"/>
      <c r="H436" s="31"/>
      <c r="I436" s="31"/>
      <c r="J436" s="128"/>
      <c r="K436" s="128"/>
      <c r="L436" s="47"/>
      <c r="M436" s="31"/>
      <c r="N436" s="74"/>
      <c r="O436" s="75" t="s">
        <v>57</v>
      </c>
      <c r="P436" s="75"/>
      <c r="Q436" s="75"/>
      <c r="R436" s="75" t="str">
        <f t="shared" si="91"/>
        <v/>
      </c>
      <c r="S436" s="79"/>
      <c r="T436" s="75" t="s">
        <v>57</v>
      </c>
      <c r="U436" s="123"/>
      <c r="V436" s="77"/>
      <c r="W436" s="123" t="str">
        <f t="shared" si="89"/>
        <v/>
      </c>
      <c r="X436" s="77"/>
      <c r="Y436" s="123" t="str">
        <f t="shared" si="90"/>
        <v/>
      </c>
      <c r="Z436" s="66"/>
    </row>
    <row r="437" spans="1:26" s="29" customFormat="1" ht="21.4" hidden="1" customHeight="1" x14ac:dyDescent="0.2">
      <c r="A437" s="30"/>
      <c r="B437" s="471" t="s">
        <v>101</v>
      </c>
      <c r="C437" s="471"/>
      <c r="D437" s="471"/>
      <c r="E437" s="471"/>
      <c r="F437" s="471"/>
      <c r="G437" s="471"/>
      <c r="H437" s="471"/>
      <c r="I437" s="471"/>
      <c r="J437" s="471"/>
      <c r="K437" s="471"/>
      <c r="L437" s="47"/>
      <c r="M437" s="31"/>
      <c r="N437" s="74"/>
      <c r="O437" s="75" t="s">
        <v>62</v>
      </c>
      <c r="P437" s="75"/>
      <c r="Q437" s="75"/>
      <c r="R437" s="75" t="str">
        <f t="shared" si="91"/>
        <v/>
      </c>
      <c r="S437" s="79"/>
      <c r="T437" s="75" t="s">
        <v>62</v>
      </c>
      <c r="U437" s="123"/>
      <c r="V437" s="77"/>
      <c r="W437" s="123" t="str">
        <f t="shared" si="89"/>
        <v/>
      </c>
      <c r="X437" s="77"/>
      <c r="Y437" s="123" t="str">
        <f t="shared" si="90"/>
        <v/>
      </c>
      <c r="Z437" s="66"/>
    </row>
    <row r="438" spans="1:26" s="29" customFormat="1" ht="21.4" hidden="1" customHeight="1" x14ac:dyDescent="0.2">
      <c r="A438" s="30"/>
      <c r="B438" s="471"/>
      <c r="C438" s="471"/>
      <c r="D438" s="471"/>
      <c r="E438" s="471"/>
      <c r="F438" s="471"/>
      <c r="G438" s="471"/>
      <c r="H438" s="471"/>
      <c r="I438" s="471"/>
      <c r="J438" s="471"/>
      <c r="K438" s="471"/>
      <c r="L438" s="47"/>
      <c r="M438" s="31"/>
      <c r="N438" s="74"/>
      <c r="O438" s="75" t="s">
        <v>63</v>
      </c>
      <c r="P438" s="75"/>
      <c r="Q438" s="75"/>
      <c r="R438" s="75" t="str">
        <f t="shared" si="91"/>
        <v/>
      </c>
      <c r="S438" s="79"/>
      <c r="T438" s="75" t="s">
        <v>63</v>
      </c>
      <c r="U438" s="123"/>
      <c r="V438" s="77"/>
      <c r="W438" s="123" t="str">
        <f t="shared" si="89"/>
        <v/>
      </c>
      <c r="X438" s="77"/>
      <c r="Y438" s="123" t="str">
        <f t="shared" si="90"/>
        <v/>
      </c>
      <c r="Z438" s="66"/>
    </row>
    <row r="439" spans="1:26" s="29" customFormat="1" ht="21.4" hidden="1" customHeight="1" thickBot="1" x14ac:dyDescent="0.25">
      <c r="A439" s="60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2"/>
      <c r="N439" s="81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66"/>
    </row>
    <row r="440" spans="1:26" s="31" customFormat="1" ht="21.4" hidden="1" customHeight="1" thickBot="1" x14ac:dyDescent="0.25"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  <c r="Z440" s="79"/>
    </row>
    <row r="441" spans="1:26" s="29" customFormat="1" ht="21.4" hidden="1" customHeight="1" x14ac:dyDescent="0.2">
      <c r="A441" s="491" t="s">
        <v>45</v>
      </c>
      <c r="B441" s="492"/>
      <c r="C441" s="492"/>
      <c r="D441" s="492"/>
      <c r="E441" s="492"/>
      <c r="F441" s="492"/>
      <c r="G441" s="492"/>
      <c r="H441" s="492"/>
      <c r="I441" s="492"/>
      <c r="J441" s="492"/>
      <c r="K441" s="492"/>
      <c r="L441" s="493"/>
      <c r="M441" s="109"/>
      <c r="N441" s="67"/>
      <c r="O441" s="450" t="s">
        <v>47</v>
      </c>
      <c r="P441" s="451"/>
      <c r="Q441" s="451"/>
      <c r="R441" s="452"/>
      <c r="S441" s="68"/>
      <c r="T441" s="450" t="s">
        <v>48</v>
      </c>
      <c r="U441" s="451"/>
      <c r="V441" s="451"/>
      <c r="W441" s="451"/>
      <c r="X441" s="451"/>
      <c r="Y441" s="452"/>
      <c r="Z441" s="66"/>
    </row>
    <row r="442" spans="1:26" s="29" customFormat="1" ht="21.4" hidden="1" customHeight="1" x14ac:dyDescent="0.2">
      <c r="A442" s="30"/>
      <c r="B442" s="31"/>
      <c r="C442" s="453" t="s">
        <v>99</v>
      </c>
      <c r="D442" s="453"/>
      <c r="E442" s="453"/>
      <c r="F442" s="453"/>
      <c r="G442" s="32" t="str">
        <f>$J$1</f>
        <v>June</v>
      </c>
      <c r="H442" s="454">
        <f>$K$1</f>
        <v>2021</v>
      </c>
      <c r="I442" s="454"/>
      <c r="J442" s="31"/>
      <c r="K442" s="33"/>
      <c r="L442" s="34"/>
      <c r="M442" s="33"/>
      <c r="N442" s="70"/>
      <c r="O442" s="71" t="s">
        <v>58</v>
      </c>
      <c r="P442" s="71" t="s">
        <v>7</v>
      </c>
      <c r="Q442" s="71" t="s">
        <v>6</v>
      </c>
      <c r="R442" s="71" t="s">
        <v>59</v>
      </c>
      <c r="S442" s="72"/>
      <c r="T442" s="71" t="s">
        <v>58</v>
      </c>
      <c r="U442" s="71" t="s">
        <v>60</v>
      </c>
      <c r="V442" s="71" t="s">
        <v>23</v>
      </c>
      <c r="W442" s="71" t="s">
        <v>22</v>
      </c>
      <c r="X442" s="71" t="s">
        <v>24</v>
      </c>
      <c r="Y442" s="71" t="s">
        <v>64</v>
      </c>
      <c r="Z442" s="66"/>
    </row>
    <row r="443" spans="1:26" s="29" customFormat="1" ht="21.4" hidden="1" customHeight="1" x14ac:dyDescent="0.2">
      <c r="A443" s="30"/>
      <c r="B443" s="31"/>
      <c r="C443" s="31"/>
      <c r="D443" s="36"/>
      <c r="E443" s="36"/>
      <c r="F443" s="36"/>
      <c r="G443" s="36"/>
      <c r="H443" s="36"/>
      <c r="I443" s="31"/>
      <c r="J443" s="37" t="s">
        <v>1</v>
      </c>
      <c r="K443" s="38"/>
      <c r="L443" s="39"/>
      <c r="M443" s="31"/>
      <c r="N443" s="74"/>
      <c r="O443" s="75" t="s">
        <v>50</v>
      </c>
      <c r="P443" s="75"/>
      <c r="Q443" s="75"/>
      <c r="R443" s="75">
        <v>15</v>
      </c>
      <c r="S443" s="76"/>
      <c r="T443" s="75" t="s">
        <v>50</v>
      </c>
      <c r="U443" s="77"/>
      <c r="V443" s="77"/>
      <c r="W443" s="77">
        <f>V443+U443</f>
        <v>0</v>
      </c>
      <c r="X443" s="77"/>
      <c r="Y443" s="77">
        <f>W443-X443</f>
        <v>0</v>
      </c>
      <c r="Z443" s="66"/>
    </row>
    <row r="444" spans="1:26" s="29" customFormat="1" ht="21.4" hidden="1" customHeight="1" x14ac:dyDescent="0.2">
      <c r="A444" s="30"/>
      <c r="B444" s="31" t="s">
        <v>0</v>
      </c>
      <c r="C444" s="86"/>
      <c r="D444" s="31"/>
      <c r="E444" s="31"/>
      <c r="F444" s="31"/>
      <c r="G444" s="31"/>
      <c r="H444" s="42"/>
      <c r="I444" s="36"/>
      <c r="J444" s="31"/>
      <c r="K444" s="31"/>
      <c r="L444" s="43"/>
      <c r="M444" s="109"/>
      <c r="N444" s="78"/>
      <c r="O444" s="75" t="s">
        <v>76</v>
      </c>
      <c r="P444" s="75"/>
      <c r="Q444" s="75"/>
      <c r="R444" s="75">
        <v>0</v>
      </c>
      <c r="S444" s="79"/>
      <c r="T444" s="75" t="s">
        <v>76</v>
      </c>
      <c r="U444" s="123">
        <f>Y443</f>
        <v>0</v>
      </c>
      <c r="V444" s="77"/>
      <c r="W444" s="123">
        <f>IF(U444="","",U444+V444)</f>
        <v>0</v>
      </c>
      <c r="X444" s="77"/>
      <c r="Y444" s="123">
        <f>IF(W444="","",W444-X444)</f>
        <v>0</v>
      </c>
      <c r="Z444" s="66"/>
    </row>
    <row r="445" spans="1:26" s="29" customFormat="1" ht="21.4" hidden="1" customHeight="1" x14ac:dyDescent="0.2">
      <c r="A445" s="30"/>
      <c r="B445" s="45" t="s">
        <v>46</v>
      </c>
      <c r="C445" s="46"/>
      <c r="D445" s="31"/>
      <c r="E445" s="31"/>
      <c r="F445" s="462" t="s">
        <v>48</v>
      </c>
      <c r="G445" s="462"/>
      <c r="H445" s="31"/>
      <c r="I445" s="462" t="s">
        <v>49</v>
      </c>
      <c r="J445" s="462"/>
      <c r="K445" s="462"/>
      <c r="L445" s="47"/>
      <c r="M445" s="31"/>
      <c r="N445" s="74"/>
      <c r="O445" s="75" t="s">
        <v>51</v>
      </c>
      <c r="P445" s="75"/>
      <c r="Q445" s="75"/>
      <c r="R445" s="75">
        <v>0</v>
      </c>
      <c r="S445" s="79"/>
      <c r="T445" s="75" t="s">
        <v>51</v>
      </c>
      <c r="U445" s="123"/>
      <c r="V445" s="77"/>
      <c r="W445" s="123" t="str">
        <f t="shared" ref="W445:W454" si="92">IF(U445="","",U445+V445)</f>
        <v/>
      </c>
      <c r="X445" s="77"/>
      <c r="Y445" s="123" t="str">
        <f t="shared" ref="Y445:Y454" si="93">IF(W445="","",W445-X445)</f>
        <v/>
      </c>
      <c r="Z445" s="66"/>
    </row>
    <row r="446" spans="1:26" s="29" customFormat="1" ht="21.4" hidden="1" customHeight="1" x14ac:dyDescent="0.2">
      <c r="A446" s="30"/>
      <c r="B446" s="31"/>
      <c r="C446" s="31"/>
      <c r="D446" s="31"/>
      <c r="E446" s="31"/>
      <c r="F446" s="31"/>
      <c r="G446" s="31"/>
      <c r="H446" s="48"/>
      <c r="L446" s="35"/>
      <c r="M446" s="31"/>
      <c r="N446" s="74"/>
      <c r="O446" s="75" t="s">
        <v>52</v>
      </c>
      <c r="P446" s="75"/>
      <c r="Q446" s="75"/>
      <c r="R446" s="75">
        <v>0</v>
      </c>
      <c r="S446" s="79"/>
      <c r="T446" s="75" t="s">
        <v>52</v>
      </c>
      <c r="U446" s="123" t="str">
        <f>IF($J$1="April",Y445,Y445)</f>
        <v/>
      </c>
      <c r="V446" s="77"/>
      <c r="W446" s="123" t="str">
        <f t="shared" si="92"/>
        <v/>
      </c>
      <c r="X446" s="77"/>
      <c r="Y446" s="123" t="str">
        <f t="shared" si="93"/>
        <v/>
      </c>
      <c r="Z446" s="66"/>
    </row>
    <row r="447" spans="1:26" s="29" customFormat="1" ht="21.4" hidden="1" customHeight="1" x14ac:dyDescent="0.2">
      <c r="A447" s="30"/>
      <c r="B447" s="457" t="s">
        <v>47</v>
      </c>
      <c r="C447" s="458"/>
      <c r="D447" s="31"/>
      <c r="E447" s="31"/>
      <c r="F447" s="49" t="s">
        <v>69</v>
      </c>
      <c r="G447" s="44" t="str">
        <f>IF($J$1="January",U443,IF($J$1="February",U444,IF($J$1="March",U445,IF($J$1="April",U446,IF($J$1="May",U447,IF($J$1="June",U448,IF($J$1="July",U449,IF($J$1="August",U450,IF($J$1="August",U450,IF($J$1="September",U451,IF($J$1="October",U452,IF($J$1="November",U453,IF($J$1="December",U454)))))))))))))</f>
        <v/>
      </c>
      <c r="H447" s="48"/>
      <c r="I447" s="50"/>
      <c r="J447" s="51" t="s">
        <v>66</v>
      </c>
      <c r="K447" s="52">
        <f>K443/$K$2*I447</f>
        <v>0</v>
      </c>
      <c r="L447" s="53"/>
      <c r="M447" s="31"/>
      <c r="N447" s="74"/>
      <c r="O447" s="75" t="s">
        <v>53</v>
      </c>
      <c r="P447" s="75"/>
      <c r="Q447" s="75"/>
      <c r="R447" s="75">
        <v>0</v>
      </c>
      <c r="S447" s="79"/>
      <c r="T447" s="75" t="s">
        <v>53</v>
      </c>
      <c r="U447" s="123"/>
      <c r="V447" s="77"/>
      <c r="W447" s="123" t="str">
        <f t="shared" si="92"/>
        <v/>
      </c>
      <c r="X447" s="77"/>
      <c r="Y447" s="123" t="str">
        <f t="shared" si="93"/>
        <v/>
      </c>
      <c r="Z447" s="66"/>
    </row>
    <row r="448" spans="1:26" s="29" customFormat="1" ht="21.4" hidden="1" customHeight="1" x14ac:dyDescent="0.2">
      <c r="A448" s="30"/>
      <c r="B448" s="40"/>
      <c r="C448" s="40"/>
      <c r="D448" s="31"/>
      <c r="E448" s="31"/>
      <c r="F448" s="49" t="s">
        <v>23</v>
      </c>
      <c r="G448" s="44">
        <f>IF($J$1="January",V443,IF($J$1="February",V444,IF($J$1="March",V445,IF($J$1="April",V446,IF($J$1="May",V447,IF($J$1="June",V448,IF($J$1="July",V449,IF($J$1="August",V450,IF($J$1="August",V450,IF($J$1="September",V451,IF($J$1="October",V452,IF($J$1="November",V453,IF($J$1="December",V454)))))))))))))</f>
        <v>0</v>
      </c>
      <c r="H448" s="48"/>
      <c r="I448" s="93"/>
      <c r="J448" s="51" t="s">
        <v>67</v>
      </c>
      <c r="K448" s="54">
        <f>K443/$K$2/8*I448</f>
        <v>0</v>
      </c>
      <c r="L448" s="55"/>
      <c r="M448" s="31"/>
      <c r="N448" s="74"/>
      <c r="O448" s="75" t="s">
        <v>54</v>
      </c>
      <c r="P448" s="75"/>
      <c r="Q448" s="75"/>
      <c r="R448" s="75">
        <v>0</v>
      </c>
      <c r="S448" s="79"/>
      <c r="T448" s="75" t="s">
        <v>54</v>
      </c>
      <c r="U448" s="123" t="str">
        <f>Y447</f>
        <v/>
      </c>
      <c r="V448" s="77"/>
      <c r="W448" s="123">
        <f>V448</f>
        <v>0</v>
      </c>
      <c r="X448" s="77"/>
      <c r="Y448" s="123">
        <f t="shared" si="93"/>
        <v>0</v>
      </c>
      <c r="Z448" s="66"/>
    </row>
    <row r="449" spans="1:26" s="29" customFormat="1" ht="21.4" hidden="1" customHeight="1" x14ac:dyDescent="0.2">
      <c r="A449" s="30"/>
      <c r="B449" s="49" t="s">
        <v>7</v>
      </c>
      <c r="C449" s="40">
        <f>IF($J$1="January",P443,IF($J$1="February",P444,IF($J$1="March",P445,IF($J$1="April",P446,IF($J$1="May",P447,IF($J$1="June",P448,IF($J$1="July",P449,IF($J$1="August",P450,IF($J$1="August",P450,IF($J$1="September",P451,IF($J$1="October",P452,IF($J$1="November",P453,IF($J$1="December",P454)))))))))))))</f>
        <v>0</v>
      </c>
      <c r="D449" s="31"/>
      <c r="E449" s="31"/>
      <c r="F449" s="49" t="s">
        <v>70</v>
      </c>
      <c r="G449" s="44">
        <f>IF($J$1="January",W443,IF($J$1="February",W444,IF($J$1="March",W445,IF($J$1="April",W446,IF($J$1="May",W447,IF($J$1="June",W448,IF($J$1="July",W449,IF($J$1="August",W450,IF($J$1="August",W450,IF($J$1="September",W451,IF($J$1="October",W452,IF($J$1="November",W453,IF($J$1="December",W454)))))))))))))</f>
        <v>0</v>
      </c>
      <c r="H449" s="48"/>
      <c r="I449" s="455" t="s">
        <v>74</v>
      </c>
      <c r="J449" s="456"/>
      <c r="K449" s="54">
        <f>K447+K448</f>
        <v>0</v>
      </c>
      <c r="L449" s="55"/>
      <c r="M449" s="31"/>
      <c r="N449" s="74"/>
      <c r="O449" s="75" t="s">
        <v>55</v>
      </c>
      <c r="P449" s="75"/>
      <c r="Q449" s="75"/>
      <c r="R449" s="75">
        <v>0</v>
      </c>
      <c r="S449" s="79"/>
      <c r="T449" s="75" t="s">
        <v>55</v>
      </c>
      <c r="U449" s="123"/>
      <c r="V449" s="77"/>
      <c r="W449" s="123" t="str">
        <f t="shared" si="92"/>
        <v/>
      </c>
      <c r="X449" s="77"/>
      <c r="Y449" s="123" t="str">
        <f t="shared" si="93"/>
        <v/>
      </c>
      <c r="Z449" s="66"/>
    </row>
    <row r="450" spans="1:26" s="29" customFormat="1" ht="21.4" hidden="1" customHeight="1" x14ac:dyDescent="0.2">
      <c r="A450" s="30"/>
      <c r="B450" s="49" t="s">
        <v>6</v>
      </c>
      <c r="C450" s="40">
        <f>IF($J$1="January",Q443,IF($J$1="February",Q444,IF($J$1="March",Q445,IF($J$1="April",Q446,IF($J$1="May",Q447,IF($J$1="June",Q448,IF($J$1="July",Q449,IF($J$1="August",Q450,IF($J$1="August",Q450,IF($J$1="September",Q451,IF($J$1="October",Q452,IF($J$1="November",Q453,IF($J$1="December",Q454)))))))))))))</f>
        <v>0</v>
      </c>
      <c r="D450" s="31"/>
      <c r="E450" s="31"/>
      <c r="F450" s="49" t="s">
        <v>24</v>
      </c>
      <c r="G450" s="44">
        <f>IF($J$1="January",X443,IF($J$1="February",X444,IF($J$1="March",X445,IF($J$1="April",X446,IF($J$1="May",X447,IF($J$1="June",X448,IF($J$1="July",X449,IF($J$1="August",X450,IF($J$1="August",X450,IF($J$1="September",X451,IF($J$1="October",X452,IF($J$1="November",X453,IF($J$1="December",X454)))))))))))))</f>
        <v>0</v>
      </c>
      <c r="H450" s="48"/>
      <c r="I450" s="455" t="s">
        <v>75</v>
      </c>
      <c r="J450" s="456"/>
      <c r="K450" s="44">
        <f>G450</f>
        <v>0</v>
      </c>
      <c r="L450" s="56"/>
      <c r="M450" s="31"/>
      <c r="N450" s="74"/>
      <c r="O450" s="75" t="s">
        <v>56</v>
      </c>
      <c r="P450" s="75"/>
      <c r="Q450" s="75"/>
      <c r="R450" s="75">
        <v>0</v>
      </c>
      <c r="S450" s="79"/>
      <c r="T450" s="75" t="s">
        <v>56</v>
      </c>
      <c r="U450" s="123" t="str">
        <f>Y449</f>
        <v/>
      </c>
      <c r="V450" s="77"/>
      <c r="W450" s="123">
        <f>V450</f>
        <v>0</v>
      </c>
      <c r="X450" s="77"/>
      <c r="Y450" s="123">
        <f t="shared" si="93"/>
        <v>0</v>
      </c>
      <c r="Z450" s="66"/>
    </row>
    <row r="451" spans="1:26" s="29" customFormat="1" ht="21.4" hidden="1" customHeight="1" x14ac:dyDescent="0.2">
      <c r="A451" s="30"/>
      <c r="B451" s="57" t="s">
        <v>73</v>
      </c>
      <c r="C451" s="40">
        <f>IF($J$1="January",R443,IF($J$1="February",R444,IF($J$1="March",R445,IF($J$1="April",R446,IF($J$1="May",R447,IF($J$1="June",R448,IF($J$1="July",R449,IF($J$1="August",R450,IF($J$1="August",R450,IF($J$1="September",R451,IF($J$1="October",R452,IF($J$1="November",R453,IF($J$1="December",R454)))))))))))))</f>
        <v>0</v>
      </c>
      <c r="D451" s="31"/>
      <c r="E451" s="31"/>
      <c r="F451" s="49" t="s">
        <v>72</v>
      </c>
      <c r="G451" s="44">
        <f>IF($J$1="January",Y443,IF($J$1="February",Y444,IF($J$1="March",Y445,IF($J$1="April",Y446,IF($J$1="May",Y447,IF($J$1="June",Y448,IF($J$1="July",Y449,IF($J$1="August",Y450,IF($J$1="August",Y450,IF($J$1="September",Y451,IF($J$1="October",Y452,IF($J$1="November",Y453,IF($J$1="December",Y454)))))))))))))</f>
        <v>0</v>
      </c>
      <c r="H451" s="31"/>
      <c r="I451" s="463" t="s">
        <v>68</v>
      </c>
      <c r="J451" s="464"/>
      <c r="K451" s="58">
        <f>K449-K450</f>
        <v>0</v>
      </c>
      <c r="L451" s="59"/>
      <c r="M451" s="31"/>
      <c r="N451" s="74"/>
      <c r="O451" s="75" t="s">
        <v>61</v>
      </c>
      <c r="P451" s="75"/>
      <c r="Q451" s="75"/>
      <c r="R451" s="75">
        <v>0</v>
      </c>
      <c r="S451" s="79"/>
      <c r="T451" s="75" t="s">
        <v>61</v>
      </c>
      <c r="U451" s="123">
        <f>Y450</f>
        <v>0</v>
      </c>
      <c r="V451" s="77"/>
      <c r="W451" s="123">
        <f t="shared" si="92"/>
        <v>0</v>
      </c>
      <c r="X451" s="77"/>
      <c r="Y451" s="123">
        <f t="shared" si="93"/>
        <v>0</v>
      </c>
      <c r="Z451" s="66"/>
    </row>
    <row r="452" spans="1:26" s="29" customFormat="1" ht="21.4" hidden="1" customHeight="1" x14ac:dyDescent="0.2">
      <c r="A452" s="30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47"/>
      <c r="M452" s="31"/>
      <c r="N452" s="74"/>
      <c r="O452" s="75" t="s">
        <v>57</v>
      </c>
      <c r="P452" s="75"/>
      <c r="Q452" s="75"/>
      <c r="R452" s="75">
        <v>0</v>
      </c>
      <c r="S452" s="79"/>
      <c r="T452" s="75" t="s">
        <v>57</v>
      </c>
      <c r="U452" s="123">
        <f>Y451</f>
        <v>0</v>
      </c>
      <c r="V452" s="77"/>
      <c r="W452" s="123">
        <f t="shared" si="92"/>
        <v>0</v>
      </c>
      <c r="X452" s="77"/>
      <c r="Y452" s="123">
        <f t="shared" si="93"/>
        <v>0</v>
      </c>
      <c r="Z452" s="66"/>
    </row>
    <row r="453" spans="1:26" s="29" customFormat="1" ht="21.4" hidden="1" customHeight="1" x14ac:dyDescent="0.2">
      <c r="A453" s="30"/>
      <c r="B453" s="471" t="s">
        <v>101</v>
      </c>
      <c r="C453" s="471"/>
      <c r="D453" s="471"/>
      <c r="E453" s="471"/>
      <c r="F453" s="471"/>
      <c r="G453" s="471"/>
      <c r="H453" s="471"/>
      <c r="I453" s="471"/>
      <c r="J453" s="471"/>
      <c r="K453" s="471"/>
      <c r="L453" s="47"/>
      <c r="M453" s="31"/>
      <c r="N453" s="74"/>
      <c r="O453" s="75" t="s">
        <v>62</v>
      </c>
      <c r="P453" s="75"/>
      <c r="Q453" s="75"/>
      <c r="R453" s="75">
        <v>0</v>
      </c>
      <c r="S453" s="79"/>
      <c r="T453" s="75" t="s">
        <v>62</v>
      </c>
      <c r="U453" s="123">
        <f t="shared" ref="U453" si="94">Y452</f>
        <v>0</v>
      </c>
      <c r="V453" s="77"/>
      <c r="W453" s="123">
        <f t="shared" si="92"/>
        <v>0</v>
      </c>
      <c r="X453" s="77"/>
      <c r="Y453" s="123">
        <f t="shared" si="93"/>
        <v>0</v>
      </c>
      <c r="Z453" s="66"/>
    </row>
    <row r="454" spans="1:26" s="29" customFormat="1" ht="21.4" hidden="1" customHeight="1" x14ac:dyDescent="0.2">
      <c r="A454" s="30"/>
      <c r="B454" s="471"/>
      <c r="C454" s="471"/>
      <c r="D454" s="471"/>
      <c r="E454" s="471"/>
      <c r="F454" s="471"/>
      <c r="G454" s="471"/>
      <c r="H454" s="471"/>
      <c r="I454" s="471"/>
      <c r="J454" s="471"/>
      <c r="K454" s="471"/>
      <c r="L454" s="47"/>
      <c r="M454" s="31"/>
      <c r="N454" s="74"/>
      <c r="O454" s="75" t="s">
        <v>63</v>
      </c>
      <c r="P454" s="75"/>
      <c r="Q454" s="75"/>
      <c r="R454" s="75" t="str">
        <f t="shared" ref="R454" si="95">IF(Q454="","",R453-Q454)</f>
        <v/>
      </c>
      <c r="S454" s="79"/>
      <c r="T454" s="75" t="s">
        <v>63</v>
      </c>
      <c r="U454" s="123" t="str">
        <f>IF($J$1="Dec",Y453,"")</f>
        <v/>
      </c>
      <c r="V454" s="77"/>
      <c r="W454" s="123" t="str">
        <f t="shared" si="92"/>
        <v/>
      </c>
      <c r="X454" s="77"/>
      <c r="Y454" s="123" t="str">
        <f t="shared" si="93"/>
        <v/>
      </c>
      <c r="Z454" s="66"/>
    </row>
    <row r="455" spans="1:26" s="29" customFormat="1" ht="21.4" hidden="1" customHeight="1" thickBot="1" x14ac:dyDescent="0.25">
      <c r="A455" s="60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2"/>
      <c r="N455" s="81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  <c r="Z455" s="66"/>
    </row>
    <row r="456" spans="1:26" s="29" customFormat="1" ht="21" customHeight="1" x14ac:dyDescent="0.2">
      <c r="A456" s="468" t="s">
        <v>45</v>
      </c>
      <c r="B456" s="469"/>
      <c r="C456" s="469"/>
      <c r="D456" s="469"/>
      <c r="E456" s="469"/>
      <c r="F456" s="469"/>
      <c r="G456" s="469"/>
      <c r="H456" s="469"/>
      <c r="I456" s="469"/>
      <c r="J456" s="469"/>
      <c r="K456" s="469"/>
      <c r="L456" s="470"/>
      <c r="M456" s="133"/>
      <c r="N456" s="67"/>
      <c r="O456" s="450" t="s">
        <v>47</v>
      </c>
      <c r="P456" s="451"/>
      <c r="Q456" s="451"/>
      <c r="R456" s="452"/>
      <c r="S456" s="68"/>
      <c r="T456" s="450" t="s">
        <v>48</v>
      </c>
      <c r="U456" s="451"/>
      <c r="V456" s="451"/>
      <c r="W456" s="451"/>
      <c r="X456" s="451"/>
      <c r="Y456" s="452"/>
      <c r="Z456" s="69"/>
    </row>
    <row r="457" spans="1:26" s="29" customFormat="1" ht="21" customHeight="1" x14ac:dyDescent="0.2">
      <c r="A457" s="30"/>
      <c r="B457" s="31"/>
      <c r="C457" s="453" t="s">
        <v>99</v>
      </c>
      <c r="D457" s="453"/>
      <c r="E457" s="453"/>
      <c r="F457" s="453"/>
      <c r="G457" s="32" t="str">
        <f>$J$1</f>
        <v>June</v>
      </c>
      <c r="H457" s="454">
        <f>$K$1</f>
        <v>2021</v>
      </c>
      <c r="I457" s="454"/>
      <c r="J457" s="31"/>
      <c r="K457" s="33"/>
      <c r="L457" s="34"/>
      <c r="M457" s="33"/>
      <c r="N457" s="70"/>
      <c r="O457" s="71" t="s">
        <v>58</v>
      </c>
      <c r="P457" s="71" t="s">
        <v>7</v>
      </c>
      <c r="Q457" s="71" t="s">
        <v>6</v>
      </c>
      <c r="R457" s="71" t="s">
        <v>59</v>
      </c>
      <c r="S457" s="72"/>
      <c r="T457" s="71" t="s">
        <v>58</v>
      </c>
      <c r="U457" s="71" t="s">
        <v>60</v>
      </c>
      <c r="V457" s="71" t="s">
        <v>23</v>
      </c>
      <c r="W457" s="71" t="s">
        <v>22</v>
      </c>
      <c r="X457" s="71" t="s">
        <v>24</v>
      </c>
      <c r="Y457" s="71" t="s">
        <v>64</v>
      </c>
      <c r="Z457" s="73"/>
    </row>
    <row r="458" spans="1:26" s="29" customFormat="1" ht="21" customHeight="1" x14ac:dyDescent="0.2">
      <c r="A458" s="30"/>
      <c r="B458" s="31"/>
      <c r="C458" s="31"/>
      <c r="D458" s="36"/>
      <c r="E458" s="36"/>
      <c r="F458" s="36"/>
      <c r="G458" s="36"/>
      <c r="H458" s="36"/>
      <c r="I458" s="31"/>
      <c r="J458" s="37" t="s">
        <v>1</v>
      </c>
      <c r="K458" s="38">
        <v>25000</v>
      </c>
      <c r="L458" s="39"/>
      <c r="M458" s="31"/>
      <c r="N458" s="74"/>
      <c r="O458" s="75" t="s">
        <v>50</v>
      </c>
      <c r="P458" s="75">
        <v>30</v>
      </c>
      <c r="Q458" s="75">
        <v>1</v>
      </c>
      <c r="R458" s="75">
        <f>15-Q458</f>
        <v>14</v>
      </c>
      <c r="S458" s="76"/>
      <c r="T458" s="75" t="s">
        <v>50</v>
      </c>
      <c r="U458" s="77"/>
      <c r="V458" s="77"/>
      <c r="W458" s="77">
        <f>V458+U458</f>
        <v>0</v>
      </c>
      <c r="X458" s="77"/>
      <c r="Y458" s="77">
        <f>W458-X458</f>
        <v>0</v>
      </c>
      <c r="Z458" s="73"/>
    </row>
    <row r="459" spans="1:26" s="29" customFormat="1" ht="21" customHeight="1" x14ac:dyDescent="0.2">
      <c r="A459" s="30"/>
      <c r="B459" s="31" t="s">
        <v>0</v>
      </c>
      <c r="C459" s="86" t="s">
        <v>118</v>
      </c>
      <c r="D459" s="31"/>
      <c r="E459" s="31"/>
      <c r="F459" s="31"/>
      <c r="G459" s="31"/>
      <c r="H459" s="42"/>
      <c r="I459" s="36"/>
      <c r="J459" s="31"/>
      <c r="K459" s="31"/>
      <c r="L459" s="43"/>
      <c r="M459" s="133"/>
      <c r="N459" s="78"/>
      <c r="O459" s="75" t="s">
        <v>76</v>
      </c>
      <c r="P459" s="75">
        <v>26</v>
      </c>
      <c r="Q459" s="75">
        <v>2</v>
      </c>
      <c r="R459" s="75">
        <f t="shared" ref="R459:R466" si="96">IF(Q459="","",R458-Q459)</f>
        <v>12</v>
      </c>
      <c r="S459" s="79"/>
      <c r="T459" s="75" t="s">
        <v>76</v>
      </c>
      <c r="U459" s="123">
        <f>Y458</f>
        <v>0</v>
      </c>
      <c r="V459" s="77"/>
      <c r="W459" s="123">
        <f>IF(U459="","",U459+V459)</f>
        <v>0</v>
      </c>
      <c r="X459" s="77"/>
      <c r="Y459" s="123">
        <f>IF(W459="","",W459-X459)</f>
        <v>0</v>
      </c>
      <c r="Z459" s="80"/>
    </row>
    <row r="460" spans="1:26" s="29" customFormat="1" ht="21" customHeight="1" x14ac:dyDescent="0.2">
      <c r="A460" s="30"/>
      <c r="B460" s="45" t="s">
        <v>46</v>
      </c>
      <c r="C460" s="86"/>
      <c r="D460" s="31"/>
      <c r="E460" s="31"/>
      <c r="F460" s="462" t="s">
        <v>48</v>
      </c>
      <c r="G460" s="462"/>
      <c r="H460" s="31"/>
      <c r="I460" s="462" t="s">
        <v>49</v>
      </c>
      <c r="J460" s="462"/>
      <c r="K460" s="462"/>
      <c r="L460" s="47"/>
      <c r="M460" s="31"/>
      <c r="N460" s="74"/>
      <c r="O460" s="75" t="s">
        <v>51</v>
      </c>
      <c r="P460" s="75">
        <v>30</v>
      </c>
      <c r="Q460" s="75">
        <v>1</v>
      </c>
      <c r="R460" s="75">
        <f t="shared" si="96"/>
        <v>11</v>
      </c>
      <c r="S460" s="79"/>
      <c r="T460" s="75" t="s">
        <v>51</v>
      </c>
      <c r="U460" s="123">
        <f>Y459</f>
        <v>0</v>
      </c>
      <c r="V460" s="77"/>
      <c r="W460" s="123">
        <f t="shared" ref="W460:W469" si="97">IF(U460="","",U460+V460)</f>
        <v>0</v>
      </c>
      <c r="X460" s="77"/>
      <c r="Y460" s="123">
        <f t="shared" ref="Y460:Y469" si="98">IF(W460="","",W460-X460)</f>
        <v>0</v>
      </c>
      <c r="Z460" s="80"/>
    </row>
    <row r="461" spans="1:26" s="29" customFormat="1" ht="21" customHeight="1" x14ac:dyDescent="0.2">
      <c r="A461" s="30"/>
      <c r="B461" s="31"/>
      <c r="C461" s="31"/>
      <c r="D461" s="31"/>
      <c r="E461" s="31"/>
      <c r="F461" s="31"/>
      <c r="G461" s="31"/>
      <c r="H461" s="48"/>
      <c r="L461" s="35"/>
      <c r="M461" s="31"/>
      <c r="N461" s="74"/>
      <c r="O461" s="75" t="s">
        <v>52</v>
      </c>
      <c r="P461" s="75">
        <v>29</v>
      </c>
      <c r="Q461" s="75">
        <v>1</v>
      </c>
      <c r="R461" s="75">
        <f t="shared" si="96"/>
        <v>10</v>
      </c>
      <c r="S461" s="79"/>
      <c r="T461" s="75" t="s">
        <v>52</v>
      </c>
      <c r="U461" s="123">
        <f>Y460</f>
        <v>0</v>
      </c>
      <c r="V461" s="77"/>
      <c r="W461" s="123">
        <f t="shared" si="97"/>
        <v>0</v>
      </c>
      <c r="X461" s="77"/>
      <c r="Y461" s="123">
        <f t="shared" si="98"/>
        <v>0</v>
      </c>
      <c r="Z461" s="80"/>
    </row>
    <row r="462" spans="1:26" s="29" customFormat="1" ht="21" customHeight="1" x14ac:dyDescent="0.2">
      <c r="A462" s="30"/>
      <c r="B462" s="457" t="s">
        <v>47</v>
      </c>
      <c r="C462" s="458"/>
      <c r="D462" s="31"/>
      <c r="E462" s="31"/>
      <c r="F462" s="49" t="s">
        <v>69</v>
      </c>
      <c r="G462" s="44">
        <f>IF($J$1="January",U458,IF($J$1="February",U459,IF($J$1="March",U460,IF($J$1="April",U461,IF($J$1="May",U462,IF($J$1="June",U463,IF($J$1="July",U464,IF($J$1="August",U465,IF($J$1="August",U465,IF($J$1="September",U466,IF($J$1="October",U467,IF($J$1="November",U468,IF($J$1="December",U469)))))))))))))</f>
        <v>0</v>
      </c>
      <c r="H462" s="48"/>
      <c r="I462" s="50">
        <f>IF(C466&gt;0,$K$2,C464)</f>
        <v>30</v>
      </c>
      <c r="J462" s="51" t="s">
        <v>66</v>
      </c>
      <c r="K462" s="52">
        <f>K458/$K$2*I462</f>
        <v>25000</v>
      </c>
      <c r="L462" s="53"/>
      <c r="M462" s="31"/>
      <c r="N462" s="74"/>
      <c r="O462" s="75" t="s">
        <v>53</v>
      </c>
      <c r="P462" s="75">
        <v>28</v>
      </c>
      <c r="Q462" s="75">
        <v>3</v>
      </c>
      <c r="R462" s="75">
        <f t="shared" si="96"/>
        <v>7</v>
      </c>
      <c r="S462" s="79"/>
      <c r="T462" s="75" t="s">
        <v>53</v>
      </c>
      <c r="U462" s="123">
        <f>Y461</f>
        <v>0</v>
      </c>
      <c r="V462" s="77"/>
      <c r="W462" s="123">
        <f t="shared" si="97"/>
        <v>0</v>
      </c>
      <c r="X462" s="77"/>
      <c r="Y462" s="123">
        <f t="shared" si="98"/>
        <v>0</v>
      </c>
      <c r="Z462" s="80"/>
    </row>
    <row r="463" spans="1:26" s="29" customFormat="1" ht="21" customHeight="1" x14ac:dyDescent="0.2">
      <c r="A463" s="30"/>
      <c r="B463" s="40"/>
      <c r="C463" s="40"/>
      <c r="D463" s="31"/>
      <c r="E463" s="31"/>
      <c r="F463" s="49" t="s">
        <v>23</v>
      </c>
      <c r="G463" s="44">
        <f>IF($J$1="January",V458,IF($J$1="February",V459,IF($J$1="March",V460,IF($J$1="April",V461,IF($J$1="May",V462,IF($J$1="June",V463,IF($J$1="July",V464,IF($J$1="August",V465,IF($J$1="August",V465,IF($J$1="September",V466,IF($J$1="October",V467,IF($J$1="November",V468,IF($J$1="December",V469)))))))))))))</f>
        <v>35000</v>
      </c>
      <c r="H463" s="48"/>
      <c r="I463" s="157">
        <v>46.5</v>
      </c>
      <c r="J463" s="51" t="s">
        <v>67</v>
      </c>
      <c r="K463" s="54">
        <f>K458/$K$2/8*I463</f>
        <v>4843.75</v>
      </c>
      <c r="L463" s="55"/>
      <c r="M463" s="31"/>
      <c r="N463" s="74"/>
      <c r="O463" s="75" t="s">
        <v>54</v>
      </c>
      <c r="P463" s="75">
        <v>28</v>
      </c>
      <c r="Q463" s="75">
        <v>2</v>
      </c>
      <c r="R463" s="75">
        <f t="shared" si="96"/>
        <v>5</v>
      </c>
      <c r="S463" s="79"/>
      <c r="T463" s="75" t="s">
        <v>54</v>
      </c>
      <c r="U463" s="123">
        <f>Y462</f>
        <v>0</v>
      </c>
      <c r="V463" s="77">
        <v>35000</v>
      </c>
      <c r="W463" s="123">
        <f t="shared" si="97"/>
        <v>35000</v>
      </c>
      <c r="X463" s="77">
        <v>5000</v>
      </c>
      <c r="Y463" s="123">
        <f t="shared" si="98"/>
        <v>30000</v>
      </c>
      <c r="Z463" s="80"/>
    </row>
    <row r="464" spans="1:26" s="29" customFormat="1" ht="21" customHeight="1" x14ac:dyDescent="0.2">
      <c r="A464" s="30"/>
      <c r="B464" s="49" t="s">
        <v>7</v>
      </c>
      <c r="C464" s="40">
        <f>IF($J$1="January",P458,IF($J$1="February",P459,IF($J$1="March",P460,IF($J$1="April",P461,IF($J$1="May",P462,IF($J$1="June",P463,IF($J$1="July",P464,IF($J$1="August",P465,IF($J$1="August",P465,IF($J$1="September",P466,IF($J$1="October",P467,IF($J$1="November",P468,IF($J$1="December",P469)))))))))))))</f>
        <v>28</v>
      </c>
      <c r="D464" s="31"/>
      <c r="E464" s="31"/>
      <c r="F464" s="49" t="s">
        <v>70</v>
      </c>
      <c r="G464" s="44">
        <f>IF($J$1="January",W458,IF($J$1="February",W459,IF($J$1="March",W460,IF($J$1="April",W461,IF($J$1="May",W462,IF($J$1="June",W463,IF($J$1="July",W464,IF($J$1="August",W465,IF($J$1="August",W465,IF($J$1="September",W466,IF($J$1="October",W467,IF($J$1="November",W468,IF($J$1="December",W469)))))))))))))</f>
        <v>35000</v>
      </c>
      <c r="H464" s="48"/>
      <c r="I464" s="455" t="s">
        <v>74</v>
      </c>
      <c r="J464" s="456"/>
      <c r="K464" s="54">
        <f>K462+K463</f>
        <v>29843.75</v>
      </c>
      <c r="L464" s="55"/>
      <c r="M464" s="31"/>
      <c r="N464" s="74"/>
      <c r="O464" s="75" t="s">
        <v>55</v>
      </c>
      <c r="P464" s="75"/>
      <c r="Q464" s="75"/>
      <c r="R464" s="75" t="str">
        <f t="shared" si="96"/>
        <v/>
      </c>
      <c r="S464" s="79"/>
      <c r="T464" s="75" t="s">
        <v>55</v>
      </c>
      <c r="U464" s="123"/>
      <c r="V464" s="77"/>
      <c r="W464" s="123" t="str">
        <f t="shared" si="97"/>
        <v/>
      </c>
      <c r="X464" s="77"/>
      <c r="Y464" s="123" t="str">
        <f t="shared" si="98"/>
        <v/>
      </c>
      <c r="Z464" s="80"/>
    </row>
    <row r="465" spans="1:26" s="29" customFormat="1" ht="21" customHeight="1" x14ac:dyDescent="0.2">
      <c r="A465" s="30"/>
      <c r="B465" s="49" t="s">
        <v>6</v>
      </c>
      <c r="C465" s="40">
        <f>IF($J$1="January",Q458,IF($J$1="February",Q459,IF($J$1="March",Q460,IF($J$1="April",Q461,IF($J$1="May",Q462,IF($J$1="June",Q463,IF($J$1="July",Q464,IF($J$1="August",Q465,IF($J$1="August",Q465,IF($J$1="September",Q466,IF($J$1="October",Q467,IF($J$1="November",Q468,IF($J$1="December",Q469)))))))))))))</f>
        <v>2</v>
      </c>
      <c r="D465" s="31"/>
      <c r="E465" s="31"/>
      <c r="F465" s="49" t="s">
        <v>24</v>
      </c>
      <c r="G465" s="44">
        <f>IF($J$1="January",X458,IF($J$1="February",X459,IF($J$1="March",X460,IF($J$1="April",X461,IF($J$1="May",X462,IF($J$1="June",X463,IF($J$1="July",X464,IF($J$1="August",X465,IF($J$1="August",X465,IF($J$1="September",X466,IF($J$1="October",X467,IF($J$1="November",X468,IF($J$1="December",X469)))))))))))))</f>
        <v>5000</v>
      </c>
      <c r="H465" s="48"/>
      <c r="I465" s="455" t="s">
        <v>75</v>
      </c>
      <c r="J465" s="456"/>
      <c r="K465" s="44">
        <f>G465</f>
        <v>5000</v>
      </c>
      <c r="L465" s="56"/>
      <c r="M465" s="31"/>
      <c r="N465" s="74"/>
      <c r="O465" s="75" t="s">
        <v>56</v>
      </c>
      <c r="P465" s="75"/>
      <c r="Q465" s="75"/>
      <c r="R465" s="75" t="str">
        <f t="shared" si="96"/>
        <v/>
      </c>
      <c r="S465" s="79"/>
      <c r="T465" s="75" t="s">
        <v>56</v>
      </c>
      <c r="U465" s="123"/>
      <c r="V465" s="77"/>
      <c r="W465" s="123" t="str">
        <f t="shared" si="97"/>
        <v/>
      </c>
      <c r="X465" s="77"/>
      <c r="Y465" s="123" t="str">
        <f t="shared" si="98"/>
        <v/>
      </c>
      <c r="Z465" s="80"/>
    </row>
    <row r="466" spans="1:26" s="29" customFormat="1" ht="21" customHeight="1" x14ac:dyDescent="0.2">
      <c r="A466" s="30"/>
      <c r="B466" s="57" t="s">
        <v>73</v>
      </c>
      <c r="C466" s="40">
        <f>IF($J$1="January",R458,IF($J$1="February",R459,IF($J$1="March",R460,IF($J$1="April",R461,IF($J$1="May",R462,IF($J$1="June",R463,IF($J$1="July",R464,IF($J$1="August",R465,IF($J$1="August",R465,IF($J$1="September",R466,IF($J$1="October",R467,IF($J$1="November",R468,IF($J$1="December",R469)))))))))))))</f>
        <v>5</v>
      </c>
      <c r="D466" s="31"/>
      <c r="E466" s="31"/>
      <c r="F466" s="49" t="s">
        <v>72</v>
      </c>
      <c r="G466" s="44">
        <f>IF($J$1="January",Y458,IF($J$1="February",Y459,IF($J$1="March",Y460,IF($J$1="April",Y461,IF($J$1="May",Y462,IF($J$1="June",Y463,IF($J$1="July",Y464,IF($J$1="August",Y465,IF($J$1="August",Y465,IF($J$1="September",Y466,IF($J$1="October",Y467,IF($J$1="November",Y468,IF($J$1="December",Y469)))))))))))))</f>
        <v>30000</v>
      </c>
      <c r="H466" s="31"/>
      <c r="I466" s="463" t="s">
        <v>68</v>
      </c>
      <c r="J466" s="464"/>
      <c r="K466" s="58">
        <f>K464-K465</f>
        <v>24843.75</v>
      </c>
      <c r="L466" s="59"/>
      <c r="M466" s="31"/>
      <c r="N466" s="74"/>
      <c r="O466" s="75" t="s">
        <v>61</v>
      </c>
      <c r="P466" s="75"/>
      <c r="Q466" s="75"/>
      <c r="R466" s="75" t="str">
        <f t="shared" si="96"/>
        <v/>
      </c>
      <c r="S466" s="79"/>
      <c r="T466" s="75" t="s">
        <v>61</v>
      </c>
      <c r="U466" s="123"/>
      <c r="V466" s="77"/>
      <c r="W466" s="123" t="str">
        <f t="shared" si="97"/>
        <v/>
      </c>
      <c r="X466" s="77"/>
      <c r="Y466" s="123" t="str">
        <f t="shared" si="98"/>
        <v/>
      </c>
      <c r="Z466" s="80"/>
    </row>
    <row r="467" spans="1:26" s="29" customFormat="1" ht="21" customHeight="1" x14ac:dyDescent="0.2">
      <c r="A467" s="30"/>
      <c r="B467" s="31"/>
      <c r="C467" s="31"/>
      <c r="D467" s="31"/>
      <c r="E467" s="31"/>
      <c r="F467" s="31"/>
      <c r="G467" s="31"/>
      <c r="H467" s="31"/>
      <c r="I467" s="31"/>
      <c r="J467" s="31"/>
      <c r="K467" s="128"/>
      <c r="L467" s="47"/>
      <c r="M467" s="31"/>
      <c r="N467" s="74"/>
      <c r="O467" s="75" t="s">
        <v>57</v>
      </c>
      <c r="P467" s="75"/>
      <c r="Q467" s="75"/>
      <c r="R467" s="75"/>
      <c r="S467" s="79"/>
      <c r="T467" s="75" t="s">
        <v>57</v>
      </c>
      <c r="U467" s="123"/>
      <c r="V467" s="77"/>
      <c r="W467" s="123" t="str">
        <f t="shared" si="97"/>
        <v/>
      </c>
      <c r="X467" s="77"/>
      <c r="Y467" s="123" t="str">
        <f t="shared" si="98"/>
        <v/>
      </c>
      <c r="Z467" s="80"/>
    </row>
    <row r="468" spans="1:26" s="29" customFormat="1" ht="21" customHeight="1" x14ac:dyDescent="0.2">
      <c r="A468" s="30"/>
      <c r="B468" s="471" t="s">
        <v>101</v>
      </c>
      <c r="C468" s="471"/>
      <c r="D468" s="471"/>
      <c r="E468" s="471"/>
      <c r="F468" s="471"/>
      <c r="G468" s="471"/>
      <c r="H468" s="471"/>
      <c r="I468" s="471"/>
      <c r="J468" s="471"/>
      <c r="K468" s="471"/>
      <c r="L468" s="47"/>
      <c r="M468" s="31"/>
      <c r="N468" s="74"/>
      <c r="O468" s="75" t="s">
        <v>62</v>
      </c>
      <c r="P468" s="75"/>
      <c r="Q468" s="75"/>
      <c r="R468" s="75"/>
      <c r="S468" s="79"/>
      <c r="T468" s="75" t="s">
        <v>62</v>
      </c>
      <c r="U468" s="123"/>
      <c r="V468" s="77"/>
      <c r="W468" s="123" t="str">
        <f t="shared" si="97"/>
        <v/>
      </c>
      <c r="X468" s="77"/>
      <c r="Y468" s="123" t="str">
        <f t="shared" si="98"/>
        <v/>
      </c>
      <c r="Z468" s="80"/>
    </row>
    <row r="469" spans="1:26" s="29" customFormat="1" ht="21" customHeight="1" x14ac:dyDescent="0.2">
      <c r="A469" s="30"/>
      <c r="B469" s="471"/>
      <c r="C469" s="471"/>
      <c r="D469" s="471"/>
      <c r="E469" s="471"/>
      <c r="F469" s="471"/>
      <c r="G469" s="471"/>
      <c r="H469" s="471"/>
      <c r="I469" s="471"/>
      <c r="J469" s="471"/>
      <c r="K469" s="471"/>
      <c r="L469" s="47"/>
      <c r="M469" s="31"/>
      <c r="N469" s="74"/>
      <c r="O469" s="75" t="s">
        <v>63</v>
      </c>
      <c r="P469" s="75"/>
      <c r="Q469" s="75"/>
      <c r="R469" s="75" t="str">
        <f t="shared" ref="R469" si="99">IF(Q469="","",R468-Q469)</f>
        <v/>
      </c>
      <c r="S469" s="79"/>
      <c r="T469" s="75" t="s">
        <v>63</v>
      </c>
      <c r="U469" s="123"/>
      <c r="V469" s="77"/>
      <c r="W469" s="123" t="str">
        <f t="shared" si="97"/>
        <v/>
      </c>
      <c r="X469" s="77"/>
      <c r="Y469" s="123" t="str">
        <f t="shared" si="98"/>
        <v/>
      </c>
      <c r="Z469" s="80"/>
    </row>
    <row r="470" spans="1:26" s="29" customFormat="1" ht="21" customHeight="1" thickBot="1" x14ac:dyDescent="0.25">
      <c r="A470" s="60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2"/>
      <c r="N470" s="81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82"/>
      <c r="Z470" s="83"/>
    </row>
    <row r="471" spans="1:26" s="29" customFormat="1" ht="21" customHeight="1" thickBot="1" x14ac:dyDescent="0.25"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</row>
    <row r="472" spans="1:26" s="29" customFormat="1" ht="21" customHeight="1" x14ac:dyDescent="0.2">
      <c r="A472" s="485" t="s">
        <v>45</v>
      </c>
      <c r="B472" s="486"/>
      <c r="C472" s="486"/>
      <c r="D472" s="486"/>
      <c r="E472" s="486"/>
      <c r="F472" s="486"/>
      <c r="G472" s="486"/>
      <c r="H472" s="486"/>
      <c r="I472" s="486"/>
      <c r="J472" s="486"/>
      <c r="K472" s="486"/>
      <c r="L472" s="487"/>
      <c r="M472" s="87"/>
      <c r="N472" s="67"/>
      <c r="O472" s="450" t="s">
        <v>47</v>
      </c>
      <c r="P472" s="451"/>
      <c r="Q472" s="451"/>
      <c r="R472" s="452"/>
      <c r="S472" s="68"/>
      <c r="T472" s="450" t="s">
        <v>48</v>
      </c>
      <c r="U472" s="451"/>
      <c r="V472" s="451"/>
      <c r="W472" s="451"/>
      <c r="X472" s="451"/>
      <c r="Y472" s="452"/>
      <c r="Z472" s="66"/>
    </row>
    <row r="473" spans="1:26" s="29" customFormat="1" ht="21" customHeight="1" x14ac:dyDescent="0.2">
      <c r="A473" s="30"/>
      <c r="B473" s="31"/>
      <c r="C473" s="453" t="s">
        <v>99</v>
      </c>
      <c r="D473" s="453"/>
      <c r="E473" s="453"/>
      <c r="F473" s="453"/>
      <c r="G473" s="32" t="str">
        <f>$J$1</f>
        <v>June</v>
      </c>
      <c r="H473" s="454">
        <f>$K$1</f>
        <v>2021</v>
      </c>
      <c r="I473" s="454"/>
      <c r="J473" s="31"/>
      <c r="K473" s="33"/>
      <c r="L473" s="34"/>
      <c r="M473" s="33"/>
      <c r="N473" s="70"/>
      <c r="O473" s="71" t="s">
        <v>58</v>
      </c>
      <c r="P473" s="71" t="s">
        <v>7</v>
      </c>
      <c r="Q473" s="71" t="s">
        <v>6</v>
      </c>
      <c r="R473" s="71" t="s">
        <v>59</v>
      </c>
      <c r="S473" s="72"/>
      <c r="T473" s="71" t="s">
        <v>58</v>
      </c>
      <c r="U473" s="71" t="s">
        <v>60</v>
      </c>
      <c r="V473" s="71" t="s">
        <v>23</v>
      </c>
      <c r="W473" s="71" t="s">
        <v>22</v>
      </c>
      <c r="X473" s="71" t="s">
        <v>24</v>
      </c>
      <c r="Y473" s="71" t="s">
        <v>64</v>
      </c>
      <c r="Z473" s="66"/>
    </row>
    <row r="474" spans="1:26" s="29" customFormat="1" ht="21" customHeight="1" x14ac:dyDescent="0.2">
      <c r="A474" s="30"/>
      <c r="B474" s="31"/>
      <c r="C474" s="31"/>
      <c r="D474" s="36"/>
      <c r="E474" s="36"/>
      <c r="F474" s="36"/>
      <c r="G474" s="36"/>
      <c r="H474" s="36"/>
      <c r="I474" s="31"/>
      <c r="J474" s="37" t="s">
        <v>1</v>
      </c>
      <c r="K474" s="38">
        <v>22000</v>
      </c>
      <c r="L474" s="39"/>
      <c r="M474" s="31"/>
      <c r="N474" s="74"/>
      <c r="O474" s="75" t="s">
        <v>50</v>
      </c>
      <c r="P474" s="75">
        <v>31</v>
      </c>
      <c r="Q474" s="75">
        <v>0</v>
      </c>
      <c r="R474" s="75"/>
      <c r="S474" s="76"/>
      <c r="T474" s="75" t="s">
        <v>50</v>
      </c>
      <c r="U474" s="77"/>
      <c r="V474" s="77">
        <v>5400</v>
      </c>
      <c r="W474" s="77">
        <f>V474+U474</f>
        <v>5400</v>
      </c>
      <c r="X474" s="77">
        <v>3000</v>
      </c>
      <c r="Y474" s="77">
        <f>W474-X474</f>
        <v>2400</v>
      </c>
      <c r="Z474" s="66"/>
    </row>
    <row r="475" spans="1:26" s="29" customFormat="1" ht="21" customHeight="1" x14ac:dyDescent="0.2">
      <c r="A475" s="30"/>
      <c r="B475" s="31" t="s">
        <v>0</v>
      </c>
      <c r="C475" s="86" t="s">
        <v>166</v>
      </c>
      <c r="D475" s="31"/>
      <c r="E475" s="31"/>
      <c r="F475" s="31"/>
      <c r="G475" s="31"/>
      <c r="H475" s="42"/>
      <c r="I475" s="36"/>
      <c r="J475" s="31"/>
      <c r="K475" s="31"/>
      <c r="L475" s="43"/>
      <c r="M475" s="87"/>
      <c r="N475" s="78"/>
      <c r="O475" s="75" t="s">
        <v>76</v>
      </c>
      <c r="P475" s="75">
        <v>28</v>
      </c>
      <c r="Q475" s="75"/>
      <c r="R475" s="75">
        <v>0</v>
      </c>
      <c r="S475" s="79"/>
      <c r="T475" s="75" t="s">
        <v>76</v>
      </c>
      <c r="U475" s="123">
        <f>Y474</f>
        <v>2400</v>
      </c>
      <c r="V475" s="77">
        <v>5000</v>
      </c>
      <c r="W475" s="77">
        <f>V475+U475</f>
        <v>7400</v>
      </c>
      <c r="X475" s="77">
        <v>5000</v>
      </c>
      <c r="Y475" s="123">
        <f>IF(W475="","",W475-X475)</f>
        <v>2400</v>
      </c>
      <c r="Z475" s="66"/>
    </row>
    <row r="476" spans="1:26" s="29" customFormat="1" ht="21" customHeight="1" x14ac:dyDescent="0.2">
      <c r="A476" s="30"/>
      <c r="B476" s="45" t="s">
        <v>46</v>
      </c>
      <c r="C476" s="46"/>
      <c r="D476" s="31"/>
      <c r="E476" s="31"/>
      <c r="F476" s="462" t="s">
        <v>48</v>
      </c>
      <c r="G476" s="462"/>
      <c r="H476" s="31"/>
      <c r="I476" s="462" t="s">
        <v>49</v>
      </c>
      <c r="J476" s="462"/>
      <c r="K476" s="462"/>
      <c r="L476" s="47"/>
      <c r="M476" s="31"/>
      <c r="N476" s="74"/>
      <c r="O476" s="75" t="s">
        <v>51</v>
      </c>
      <c r="P476" s="75">
        <v>31</v>
      </c>
      <c r="Q476" s="75">
        <v>0</v>
      </c>
      <c r="R476" s="75">
        <v>0</v>
      </c>
      <c r="S476" s="79"/>
      <c r="T476" s="75" t="s">
        <v>51</v>
      </c>
      <c r="U476" s="123">
        <f>Y475</f>
        <v>2400</v>
      </c>
      <c r="V476" s="77">
        <v>3000</v>
      </c>
      <c r="W476" s="77">
        <f>V476+U476</f>
        <v>5400</v>
      </c>
      <c r="X476" s="77">
        <v>5000</v>
      </c>
      <c r="Y476" s="123">
        <f t="shared" ref="Y476:Y485" si="100">IF(W476="","",W476-X476)</f>
        <v>400</v>
      </c>
      <c r="Z476" s="66"/>
    </row>
    <row r="477" spans="1:26" s="29" customFormat="1" ht="21" customHeight="1" x14ac:dyDescent="0.2">
      <c r="A477" s="30"/>
      <c r="B477" s="31"/>
      <c r="C477" s="31"/>
      <c r="D477" s="31"/>
      <c r="E477" s="31"/>
      <c r="F477" s="31"/>
      <c r="G477" s="31"/>
      <c r="H477" s="48"/>
      <c r="L477" s="35"/>
      <c r="M477" s="31"/>
      <c r="N477" s="74"/>
      <c r="O477" s="75" t="s">
        <v>52</v>
      </c>
      <c r="P477" s="75">
        <v>26</v>
      </c>
      <c r="Q477" s="75">
        <v>4</v>
      </c>
      <c r="R477" s="75">
        <v>0</v>
      </c>
      <c r="S477" s="79"/>
      <c r="T477" s="75" t="s">
        <v>52</v>
      </c>
      <c r="U477" s="123">
        <f>Y476</f>
        <v>400</v>
      </c>
      <c r="V477" s="77"/>
      <c r="W477" s="123">
        <f t="shared" ref="W477:W485" si="101">IF(U477="","",U477+V477)</f>
        <v>400</v>
      </c>
      <c r="X477" s="77">
        <v>400</v>
      </c>
      <c r="Y477" s="123">
        <f t="shared" si="100"/>
        <v>0</v>
      </c>
      <c r="Z477" s="66"/>
    </row>
    <row r="478" spans="1:26" s="29" customFormat="1" ht="21" customHeight="1" x14ac:dyDescent="0.2">
      <c r="A478" s="30"/>
      <c r="B478" s="457" t="s">
        <v>47</v>
      </c>
      <c r="C478" s="458"/>
      <c r="D478" s="31"/>
      <c r="E478" s="31"/>
      <c r="F478" s="49" t="s">
        <v>69</v>
      </c>
      <c r="G478" s="44">
        <f>IF($J$1="January",U474,IF($J$1="February",U475,IF($J$1="March",U476,IF($J$1="April",U477,IF($J$1="May",U478,IF($J$1="June",U479,IF($J$1="July",U480,IF($J$1="August",U481,IF($J$1="August",U481,IF($J$1="September",U482,IF($J$1="October",U483,IF($J$1="November",U484,IF($J$1="December",U485)))))))))))))</f>
        <v>0</v>
      </c>
      <c r="H478" s="48"/>
      <c r="I478" s="50">
        <f>IF(C482&gt;0,$K$2,C480)</f>
        <v>30</v>
      </c>
      <c r="J478" s="51" t="s">
        <v>66</v>
      </c>
      <c r="K478" s="52">
        <f>K474/$K$2*I478</f>
        <v>22000</v>
      </c>
      <c r="L478" s="53"/>
      <c r="M478" s="31"/>
      <c r="N478" s="74"/>
      <c r="O478" s="75" t="s">
        <v>53</v>
      </c>
      <c r="P478" s="75">
        <v>31</v>
      </c>
      <c r="Q478" s="75">
        <v>0</v>
      </c>
      <c r="R478" s="75">
        <v>0</v>
      </c>
      <c r="S478" s="79"/>
      <c r="T478" s="75" t="s">
        <v>53</v>
      </c>
      <c r="U478" s="123">
        <f>Y477</f>
        <v>0</v>
      </c>
      <c r="V478" s="77"/>
      <c r="W478" s="123">
        <f t="shared" si="101"/>
        <v>0</v>
      </c>
      <c r="X478" s="77"/>
      <c r="Y478" s="123">
        <f t="shared" si="100"/>
        <v>0</v>
      </c>
      <c r="Z478" s="66"/>
    </row>
    <row r="479" spans="1:26" s="29" customFormat="1" ht="21" customHeight="1" x14ac:dyDescent="0.2">
      <c r="A479" s="30"/>
      <c r="B479" s="40"/>
      <c r="C479" s="40"/>
      <c r="D479" s="31"/>
      <c r="E479" s="31"/>
      <c r="F479" s="49" t="s">
        <v>23</v>
      </c>
      <c r="G479" s="44">
        <f>IF($J$1="January",V474,IF($J$1="February",V475,IF($J$1="March",V476,IF($J$1="April",V477,IF($J$1="May",V478,IF($J$1="June",V479,IF($J$1="July",V480,IF($J$1="August",V481,IF($J$1="August",V481,IF($J$1="September",V482,IF($J$1="October",V483,IF($J$1="November",V484,IF($J$1="December",V485)))))))))))))</f>
        <v>2000</v>
      </c>
      <c r="H479" s="48"/>
      <c r="I479" s="93"/>
      <c r="J479" s="51" t="s">
        <v>67</v>
      </c>
      <c r="K479" s="54">
        <f>K474/$K$2/8*I479</f>
        <v>0</v>
      </c>
      <c r="L479" s="55"/>
      <c r="M479" s="31"/>
      <c r="N479" s="74"/>
      <c r="O479" s="75" t="s">
        <v>54</v>
      </c>
      <c r="P479" s="75">
        <v>30</v>
      </c>
      <c r="Q479" s="75">
        <v>0</v>
      </c>
      <c r="R479" s="75">
        <v>0</v>
      </c>
      <c r="S479" s="79"/>
      <c r="T479" s="75" t="s">
        <v>54</v>
      </c>
      <c r="U479" s="123">
        <f t="shared" ref="U479" si="102">Y478</f>
        <v>0</v>
      </c>
      <c r="V479" s="77">
        <v>2000</v>
      </c>
      <c r="W479" s="123">
        <f t="shared" si="101"/>
        <v>2000</v>
      </c>
      <c r="X479" s="77">
        <v>2000</v>
      </c>
      <c r="Y479" s="123">
        <f t="shared" si="100"/>
        <v>0</v>
      </c>
      <c r="Z479" s="66"/>
    </row>
    <row r="480" spans="1:26" s="29" customFormat="1" ht="21" customHeight="1" x14ac:dyDescent="0.2">
      <c r="A480" s="30"/>
      <c r="B480" s="49" t="s">
        <v>7</v>
      </c>
      <c r="C480" s="40">
        <f>IF($J$1="January",P474,IF($J$1="February",P475,IF($J$1="March",P476,IF($J$1="April",P477,IF($J$1="May",P478,IF($J$1="June",P479,IF($J$1="July",P480,IF($J$1="August",P481,IF($J$1="August",P481,IF($J$1="September",P482,IF($J$1="October",P483,IF($J$1="November",P484,IF($J$1="December",P485)))))))))))))</f>
        <v>30</v>
      </c>
      <c r="D480" s="31"/>
      <c r="E480" s="31"/>
      <c r="F480" s="49" t="s">
        <v>70</v>
      </c>
      <c r="G480" s="44">
        <f>IF($J$1="January",W474,IF($J$1="February",W475,IF($J$1="March",W476,IF($J$1="April",W477,IF($J$1="May",W478,IF($J$1="June",W479,IF($J$1="July",W480,IF($J$1="August",W481,IF($J$1="August",W481,IF($J$1="September",W482,IF($J$1="October",W483,IF($J$1="November",W484,IF($J$1="December",W485)))))))))))))</f>
        <v>2000</v>
      </c>
      <c r="H480" s="48"/>
      <c r="I480" s="455" t="s">
        <v>74</v>
      </c>
      <c r="J480" s="456"/>
      <c r="K480" s="54">
        <f>K478+K479</f>
        <v>22000</v>
      </c>
      <c r="L480" s="55"/>
      <c r="M480" s="31"/>
      <c r="N480" s="74"/>
      <c r="O480" s="75" t="s">
        <v>55</v>
      </c>
      <c r="P480" s="75"/>
      <c r="Q480" s="75"/>
      <c r="R480" s="75">
        <v>0</v>
      </c>
      <c r="S480" s="79"/>
      <c r="T480" s="75" t="s">
        <v>55</v>
      </c>
      <c r="U480" s="123"/>
      <c r="V480" s="77"/>
      <c r="W480" s="123" t="str">
        <f t="shared" si="101"/>
        <v/>
      </c>
      <c r="X480" s="77"/>
      <c r="Y480" s="123" t="str">
        <f t="shared" si="100"/>
        <v/>
      </c>
      <c r="Z480" s="66"/>
    </row>
    <row r="481" spans="1:26" s="29" customFormat="1" ht="21" customHeight="1" x14ac:dyDescent="0.2">
      <c r="A481" s="30"/>
      <c r="B481" s="49" t="s">
        <v>6</v>
      </c>
      <c r="C481" s="40">
        <f>IF($J$1="January",Q474,IF($J$1="February",Q475,IF($J$1="March",Q476,IF($J$1="April",Q477,IF($J$1="May",Q478,IF($J$1="June",Q479,IF($J$1="July",Q480,IF($J$1="August",Q481,IF($J$1="August",Q481,IF($J$1="September",Q482,IF($J$1="October",Q483,IF($J$1="November",Q484,IF($J$1="December",Q485)))))))))))))</f>
        <v>0</v>
      </c>
      <c r="D481" s="31"/>
      <c r="E481" s="31"/>
      <c r="F481" s="49" t="s">
        <v>24</v>
      </c>
      <c r="G481" s="44">
        <f>IF($J$1="January",X474,IF($J$1="February",X475,IF($J$1="March",X476,IF($J$1="April",X477,IF($J$1="May",X478,IF($J$1="June",X479,IF($J$1="July",X480,IF($J$1="August",X481,IF($J$1="August",X481,IF($J$1="September",X482,IF($J$1="October",X483,IF($J$1="November",X484,IF($J$1="December",X485)))))))))))))</f>
        <v>2000</v>
      </c>
      <c r="H481" s="48"/>
      <c r="I481" s="455" t="s">
        <v>75</v>
      </c>
      <c r="J481" s="456"/>
      <c r="K481" s="44">
        <f>G481</f>
        <v>2000</v>
      </c>
      <c r="L481" s="56"/>
      <c r="M481" s="31"/>
      <c r="N481" s="74"/>
      <c r="O481" s="75" t="s">
        <v>56</v>
      </c>
      <c r="P481" s="75"/>
      <c r="Q481" s="75"/>
      <c r="R481" s="75">
        <v>0</v>
      </c>
      <c r="S481" s="79"/>
      <c r="T481" s="75" t="s">
        <v>56</v>
      </c>
      <c r="U481" s="123" t="str">
        <f>Y480</f>
        <v/>
      </c>
      <c r="V481" s="77"/>
      <c r="W481" s="123" t="str">
        <f t="shared" si="101"/>
        <v/>
      </c>
      <c r="X481" s="77"/>
      <c r="Y481" s="123" t="str">
        <f t="shared" si="100"/>
        <v/>
      </c>
      <c r="Z481" s="66"/>
    </row>
    <row r="482" spans="1:26" s="29" customFormat="1" ht="21" customHeight="1" x14ac:dyDescent="0.2">
      <c r="A482" s="30"/>
      <c r="B482" s="57" t="s">
        <v>73</v>
      </c>
      <c r="C482" s="40">
        <f>IF($J$1="January",R474,IF($J$1="February",R475,IF($J$1="March",R476,IF($J$1="April",R477,IF($J$1="May",R478,IF($J$1="June",R479,IF($J$1="July",R480,IF($J$1="August",R481,IF($J$1="August",R481,IF($J$1="September",R482,IF($J$1="October",R483,IF($J$1="November",R484,IF($J$1="December",R485)))))))))))))</f>
        <v>0</v>
      </c>
      <c r="D482" s="31"/>
      <c r="E482" s="31"/>
      <c r="F482" s="49" t="s">
        <v>72</v>
      </c>
      <c r="G482" s="44">
        <f>IF($J$1="January",Y474,IF($J$1="February",Y475,IF($J$1="March",Y476,IF($J$1="April",Y477,IF($J$1="May",Y478,IF($J$1="June",Y479,IF($J$1="July",Y480,IF($J$1="August",Y481,IF($J$1="August",Y481,IF($J$1="September",Y482,IF($J$1="October",Y483,IF($J$1="November",Y484,IF($J$1="December",Y485)))))))))))))</f>
        <v>0</v>
      </c>
      <c r="H482" s="31"/>
      <c r="I482" s="463" t="s">
        <v>68</v>
      </c>
      <c r="J482" s="464"/>
      <c r="K482" s="58">
        <f>K480-K481</f>
        <v>20000</v>
      </c>
      <c r="L482" s="59"/>
      <c r="M482" s="31"/>
      <c r="N482" s="74"/>
      <c r="O482" s="75" t="s">
        <v>61</v>
      </c>
      <c r="P482" s="75"/>
      <c r="Q482" s="75"/>
      <c r="R482" s="75">
        <v>0</v>
      </c>
      <c r="S482" s="79"/>
      <c r="T482" s="75" t="s">
        <v>61</v>
      </c>
      <c r="U482" s="123" t="str">
        <f>Y481</f>
        <v/>
      </c>
      <c r="V482" s="77"/>
      <c r="W482" s="123" t="str">
        <f t="shared" si="101"/>
        <v/>
      </c>
      <c r="X482" s="77"/>
      <c r="Y482" s="123" t="str">
        <f t="shared" si="100"/>
        <v/>
      </c>
      <c r="Z482" s="66"/>
    </row>
    <row r="483" spans="1:26" s="29" customFormat="1" ht="21" customHeight="1" x14ac:dyDescent="0.2">
      <c r="A483" s="30"/>
      <c r="B483" s="31"/>
      <c r="C483" s="31"/>
      <c r="D483" s="31"/>
      <c r="E483" s="31"/>
      <c r="F483" s="31"/>
      <c r="G483" s="31"/>
      <c r="H483" s="31"/>
      <c r="I483" s="31"/>
      <c r="J483" s="31"/>
      <c r="K483" s="128"/>
      <c r="L483" s="47"/>
      <c r="M483" s="31"/>
      <c r="N483" s="74"/>
      <c r="O483" s="75" t="s">
        <v>57</v>
      </c>
      <c r="P483" s="75"/>
      <c r="Q483" s="75"/>
      <c r="R483" s="75">
        <v>0</v>
      </c>
      <c r="S483" s="79"/>
      <c r="T483" s="75" t="s">
        <v>57</v>
      </c>
      <c r="U483" s="123" t="str">
        <f>Y482</f>
        <v/>
      </c>
      <c r="V483" s="77"/>
      <c r="W483" s="123" t="str">
        <f t="shared" si="101"/>
        <v/>
      </c>
      <c r="X483" s="77"/>
      <c r="Y483" s="123" t="str">
        <f t="shared" si="100"/>
        <v/>
      </c>
      <c r="Z483" s="66"/>
    </row>
    <row r="484" spans="1:26" s="29" customFormat="1" ht="21" customHeight="1" x14ac:dyDescent="0.2">
      <c r="A484" s="30"/>
      <c r="B484" s="471" t="s">
        <v>101</v>
      </c>
      <c r="C484" s="471"/>
      <c r="D484" s="471"/>
      <c r="E484" s="471"/>
      <c r="F484" s="471"/>
      <c r="G484" s="471"/>
      <c r="H484" s="471"/>
      <c r="I484" s="471"/>
      <c r="J484" s="471"/>
      <c r="K484" s="471"/>
      <c r="L484" s="47"/>
      <c r="M484" s="31"/>
      <c r="N484" s="74"/>
      <c r="O484" s="75" t="s">
        <v>62</v>
      </c>
      <c r="P484" s="75"/>
      <c r="Q484" s="75"/>
      <c r="R484" s="75">
        <v>0</v>
      </c>
      <c r="S484" s="79"/>
      <c r="T484" s="75" t="s">
        <v>62</v>
      </c>
      <c r="U484" s="123" t="str">
        <f>Y483</f>
        <v/>
      </c>
      <c r="V484" s="77"/>
      <c r="W484" s="123" t="str">
        <f t="shared" si="101"/>
        <v/>
      </c>
      <c r="X484" s="77"/>
      <c r="Y484" s="123" t="str">
        <f t="shared" si="100"/>
        <v/>
      </c>
      <c r="Z484" s="66"/>
    </row>
    <row r="485" spans="1:26" s="29" customFormat="1" ht="21" customHeight="1" x14ac:dyDescent="0.2">
      <c r="A485" s="30"/>
      <c r="B485" s="471"/>
      <c r="C485" s="471"/>
      <c r="D485" s="471"/>
      <c r="E485" s="471"/>
      <c r="F485" s="471"/>
      <c r="G485" s="471"/>
      <c r="H485" s="471"/>
      <c r="I485" s="471"/>
      <c r="J485" s="471"/>
      <c r="K485" s="471"/>
      <c r="L485" s="47"/>
      <c r="M485" s="31"/>
      <c r="N485" s="74"/>
      <c r="O485" s="75" t="s">
        <v>63</v>
      </c>
      <c r="P485" s="75"/>
      <c r="Q485" s="75"/>
      <c r="R485" s="75">
        <v>0</v>
      </c>
      <c r="S485" s="79"/>
      <c r="T485" s="75" t="s">
        <v>63</v>
      </c>
      <c r="U485" s="123" t="str">
        <f>Y484</f>
        <v/>
      </c>
      <c r="V485" s="77"/>
      <c r="W485" s="123" t="str">
        <f t="shared" si="101"/>
        <v/>
      </c>
      <c r="X485" s="77"/>
      <c r="Y485" s="123" t="str">
        <f t="shared" si="100"/>
        <v/>
      </c>
      <c r="Z485" s="66"/>
    </row>
    <row r="486" spans="1:26" s="29" customFormat="1" ht="21" customHeight="1" thickBot="1" x14ac:dyDescent="0.25">
      <c r="A486" s="60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2"/>
      <c r="N486" s="81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  <c r="Z486" s="66"/>
    </row>
    <row r="487" spans="1:26" s="29" customFormat="1" ht="21" customHeight="1" thickBot="1" x14ac:dyDescent="0.25"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</row>
    <row r="488" spans="1:26" s="29" customFormat="1" ht="21" customHeight="1" x14ac:dyDescent="0.2">
      <c r="A488" s="459" t="s">
        <v>45</v>
      </c>
      <c r="B488" s="460"/>
      <c r="C488" s="460"/>
      <c r="D488" s="460"/>
      <c r="E488" s="460"/>
      <c r="F488" s="460"/>
      <c r="G488" s="460"/>
      <c r="H488" s="460"/>
      <c r="I488" s="460"/>
      <c r="J488" s="460"/>
      <c r="K488" s="460"/>
      <c r="L488" s="461"/>
      <c r="M488" s="88"/>
      <c r="N488" s="67"/>
      <c r="O488" s="450" t="s">
        <v>47</v>
      </c>
      <c r="P488" s="451"/>
      <c r="Q488" s="451"/>
      <c r="R488" s="452"/>
      <c r="S488" s="68"/>
      <c r="T488" s="450" t="s">
        <v>48</v>
      </c>
      <c r="U488" s="451"/>
      <c r="V488" s="451"/>
      <c r="W488" s="451"/>
      <c r="X488" s="451"/>
      <c r="Y488" s="452"/>
      <c r="Z488" s="69"/>
    </row>
    <row r="489" spans="1:26" s="29" customFormat="1" ht="21" customHeight="1" x14ac:dyDescent="0.2">
      <c r="A489" s="30"/>
      <c r="B489" s="31"/>
      <c r="C489" s="453" t="s">
        <v>99</v>
      </c>
      <c r="D489" s="453"/>
      <c r="E489" s="453"/>
      <c r="F489" s="453"/>
      <c r="G489" s="32" t="str">
        <f>$J$1</f>
        <v>June</v>
      </c>
      <c r="H489" s="454">
        <f>$K$1</f>
        <v>2021</v>
      </c>
      <c r="I489" s="454"/>
      <c r="J489" s="31"/>
      <c r="K489" s="33"/>
      <c r="L489" s="34"/>
      <c r="M489" s="33"/>
      <c r="N489" s="70"/>
      <c r="O489" s="71" t="s">
        <v>58</v>
      </c>
      <c r="P489" s="71" t="s">
        <v>7</v>
      </c>
      <c r="Q489" s="71" t="s">
        <v>6</v>
      </c>
      <c r="R489" s="71" t="s">
        <v>59</v>
      </c>
      <c r="S489" s="72"/>
      <c r="T489" s="71" t="s">
        <v>58</v>
      </c>
      <c r="U489" s="71" t="s">
        <v>60</v>
      </c>
      <c r="V489" s="71" t="s">
        <v>23</v>
      </c>
      <c r="W489" s="71" t="s">
        <v>22</v>
      </c>
      <c r="X489" s="71" t="s">
        <v>24</v>
      </c>
      <c r="Y489" s="71" t="s">
        <v>64</v>
      </c>
      <c r="Z489" s="73"/>
    </row>
    <row r="490" spans="1:26" s="29" customFormat="1" ht="21" customHeight="1" x14ac:dyDescent="0.2">
      <c r="A490" s="30"/>
      <c r="B490" s="31"/>
      <c r="C490" s="31"/>
      <c r="D490" s="36"/>
      <c r="E490" s="36"/>
      <c r="F490" s="36"/>
      <c r="G490" s="36"/>
      <c r="H490" s="36"/>
      <c r="I490" s="31"/>
      <c r="J490" s="37" t="s">
        <v>1</v>
      </c>
      <c r="K490" s="38">
        <v>22000</v>
      </c>
      <c r="L490" s="39"/>
      <c r="M490" s="31"/>
      <c r="N490" s="74"/>
      <c r="O490" s="75" t="s">
        <v>50</v>
      </c>
      <c r="P490" s="75">
        <v>26</v>
      </c>
      <c r="Q490" s="75">
        <v>5</v>
      </c>
      <c r="R490" s="75">
        <f>15-Q490+3</f>
        <v>13</v>
      </c>
      <c r="S490" s="76"/>
      <c r="T490" s="75" t="s">
        <v>50</v>
      </c>
      <c r="U490" s="77">
        <v>9274</v>
      </c>
      <c r="V490" s="77">
        <v>9500</v>
      </c>
      <c r="W490" s="77">
        <f>V490+U490</f>
        <v>18774</v>
      </c>
      <c r="X490" s="77">
        <v>18774</v>
      </c>
      <c r="Y490" s="77">
        <f>W490-X490</f>
        <v>0</v>
      </c>
      <c r="Z490" s="73"/>
    </row>
    <row r="491" spans="1:26" s="29" customFormat="1" ht="21" customHeight="1" x14ac:dyDescent="0.2">
      <c r="A491" s="30"/>
      <c r="B491" s="31" t="s">
        <v>0</v>
      </c>
      <c r="C491" s="86" t="s">
        <v>100</v>
      </c>
      <c r="D491" s="31"/>
      <c r="E491" s="31"/>
      <c r="F491" s="31"/>
      <c r="G491" s="31"/>
      <c r="H491" s="42"/>
      <c r="I491" s="36"/>
      <c r="J491" s="31"/>
      <c r="K491" s="31"/>
      <c r="L491" s="43"/>
      <c r="M491" s="88"/>
      <c r="N491" s="78"/>
      <c r="O491" s="75" t="s">
        <v>76</v>
      </c>
      <c r="P491" s="75">
        <f>28-Q491</f>
        <v>16</v>
      </c>
      <c r="Q491" s="75">
        <v>12</v>
      </c>
      <c r="R491" s="241">
        <f>IF(Q491="","",R490-Q491)+10</f>
        <v>11</v>
      </c>
      <c r="S491" s="79"/>
      <c r="T491" s="75" t="s">
        <v>76</v>
      </c>
      <c r="U491" s="123">
        <f>Y490</f>
        <v>0</v>
      </c>
      <c r="V491" s="77">
        <f>5000+4000+1000</f>
        <v>10000</v>
      </c>
      <c r="W491" s="123">
        <f>IF(U491="","",U491+V491)</f>
        <v>10000</v>
      </c>
      <c r="X491" s="77">
        <v>5000</v>
      </c>
      <c r="Y491" s="123">
        <f>IF(W491="","",W491-X491)</f>
        <v>5000</v>
      </c>
      <c r="Z491" s="80"/>
    </row>
    <row r="492" spans="1:26" s="29" customFormat="1" ht="21" customHeight="1" x14ac:dyDescent="0.2">
      <c r="A492" s="30"/>
      <c r="B492" s="45" t="s">
        <v>46</v>
      </c>
      <c r="C492" s="86"/>
      <c r="D492" s="31"/>
      <c r="E492" s="31"/>
      <c r="F492" s="462" t="s">
        <v>48</v>
      </c>
      <c r="G492" s="462"/>
      <c r="H492" s="31"/>
      <c r="I492" s="462" t="s">
        <v>49</v>
      </c>
      <c r="J492" s="462"/>
      <c r="K492" s="462"/>
      <c r="L492" s="47"/>
      <c r="M492" s="31"/>
      <c r="N492" s="74"/>
      <c r="O492" s="75" t="s">
        <v>51</v>
      </c>
      <c r="P492" s="75">
        <v>23</v>
      </c>
      <c r="Q492" s="75">
        <v>8</v>
      </c>
      <c r="R492" s="245">
        <f t="shared" ref="R492:R498" si="103">IF(Q492="","",R491-Q492)</f>
        <v>3</v>
      </c>
      <c r="S492" s="79"/>
      <c r="T492" s="75" t="s">
        <v>51</v>
      </c>
      <c r="U492" s="123">
        <f>Y491</f>
        <v>5000</v>
      </c>
      <c r="V492" s="77">
        <f>3000+5000</f>
        <v>8000</v>
      </c>
      <c r="W492" s="123">
        <f t="shared" ref="W492:W501" si="104">IF(U492="","",U492+V492)</f>
        <v>13000</v>
      </c>
      <c r="X492" s="77">
        <v>8000</v>
      </c>
      <c r="Y492" s="123">
        <f t="shared" ref="Y492:Y501" si="105">IF(W492="","",W492-X492)</f>
        <v>5000</v>
      </c>
      <c r="Z492" s="80"/>
    </row>
    <row r="493" spans="1:26" s="29" customFormat="1" ht="21" customHeight="1" x14ac:dyDescent="0.2">
      <c r="A493" s="30"/>
      <c r="B493" s="31"/>
      <c r="C493" s="31"/>
      <c r="D493" s="31"/>
      <c r="E493" s="31"/>
      <c r="F493" s="31"/>
      <c r="G493" s="31"/>
      <c r="H493" s="48"/>
      <c r="L493" s="35"/>
      <c r="M493" s="31"/>
      <c r="N493" s="74"/>
      <c r="O493" s="75" t="s">
        <v>52</v>
      </c>
      <c r="P493" s="75">
        <v>27</v>
      </c>
      <c r="Q493" s="75">
        <v>3</v>
      </c>
      <c r="R493" s="75">
        <f t="shared" si="103"/>
        <v>0</v>
      </c>
      <c r="S493" s="79"/>
      <c r="T493" s="75" t="s">
        <v>52</v>
      </c>
      <c r="U493" s="123">
        <f>Y492</f>
        <v>5000</v>
      </c>
      <c r="V493" s="77">
        <v>7000</v>
      </c>
      <c r="W493" s="123">
        <f t="shared" si="104"/>
        <v>12000</v>
      </c>
      <c r="X493" s="77">
        <v>5000</v>
      </c>
      <c r="Y493" s="123">
        <f t="shared" si="105"/>
        <v>7000</v>
      </c>
      <c r="Z493" s="80"/>
    </row>
    <row r="494" spans="1:26" s="29" customFormat="1" ht="21" customHeight="1" x14ac:dyDescent="0.2">
      <c r="A494" s="30"/>
      <c r="B494" s="457" t="s">
        <v>47</v>
      </c>
      <c r="C494" s="458"/>
      <c r="D494" s="31"/>
      <c r="E494" s="31"/>
      <c r="F494" s="49" t="s">
        <v>69</v>
      </c>
      <c r="G494" s="106">
        <f>IF($J$1="January",U490,IF($J$1="February",U491,IF($J$1="March",U492,IF($J$1="April",U493,IF($J$1="May",U494,IF($J$1="June",U495,IF($J$1="July",U496,IF($J$1="August",U497,IF($J$1="August",U497,IF($J$1="September",U498,IF($J$1="October",U499,IF($J$1="November",U500,IF($J$1="December",U501)))))))))))))</f>
        <v>2000</v>
      </c>
      <c r="H494" s="48"/>
      <c r="I494" s="221">
        <f>IF(C498&gt;0,$K$2,C496)</f>
        <v>23</v>
      </c>
      <c r="J494" s="51" t="s">
        <v>66</v>
      </c>
      <c r="K494" s="52">
        <f>K490/$K$2*I494</f>
        <v>16866.666666666668</v>
      </c>
      <c r="L494" s="53"/>
      <c r="M494" s="31"/>
      <c r="N494" s="74"/>
      <c r="O494" s="75" t="s">
        <v>53</v>
      </c>
      <c r="P494" s="75">
        <v>29</v>
      </c>
      <c r="Q494" s="75">
        <v>2</v>
      </c>
      <c r="R494" s="75">
        <v>0</v>
      </c>
      <c r="S494" s="79"/>
      <c r="T494" s="75" t="s">
        <v>53</v>
      </c>
      <c r="U494" s="123">
        <f>Y493</f>
        <v>7000</v>
      </c>
      <c r="V494" s="77"/>
      <c r="W494" s="123">
        <f t="shared" si="104"/>
        <v>7000</v>
      </c>
      <c r="X494" s="77">
        <v>5000</v>
      </c>
      <c r="Y494" s="123">
        <f t="shared" si="105"/>
        <v>2000</v>
      </c>
      <c r="Z494" s="80"/>
    </row>
    <row r="495" spans="1:26" s="29" customFormat="1" ht="21" customHeight="1" x14ac:dyDescent="0.2">
      <c r="A495" s="30"/>
      <c r="B495" s="40"/>
      <c r="C495" s="40"/>
      <c r="D495" s="31"/>
      <c r="E495" s="31"/>
      <c r="F495" s="49" t="s">
        <v>23</v>
      </c>
      <c r="G495" s="106">
        <f>IF($J$1="January",V490,IF($J$1="February",V491,IF($J$1="March",V492,IF($J$1="April",V493,IF($J$1="May",V494,IF($J$1="June",V495,IF($J$1="July",V496,IF($J$1="August",V497,IF($J$1="August",V497,IF($J$1="September",V498,IF($J$1="October",V499,IF($J$1="November",V500,IF($J$1="December",V501)))))))))))))</f>
        <v>7000</v>
      </c>
      <c r="H495" s="48"/>
      <c r="I495" s="93">
        <v>42.5</v>
      </c>
      <c r="J495" s="51" t="s">
        <v>67</v>
      </c>
      <c r="K495" s="54">
        <f>K490/$K$2/8*I495</f>
        <v>3895.8333333333335</v>
      </c>
      <c r="L495" s="55"/>
      <c r="M495" s="31"/>
      <c r="N495" s="74"/>
      <c r="O495" s="75" t="s">
        <v>54</v>
      </c>
      <c r="P495" s="75">
        <v>23</v>
      </c>
      <c r="Q495" s="75">
        <v>7</v>
      </c>
      <c r="R495" s="75">
        <v>0</v>
      </c>
      <c r="S495" s="79"/>
      <c r="T495" s="75" t="s">
        <v>54</v>
      </c>
      <c r="U495" s="123">
        <f>Y494</f>
        <v>2000</v>
      </c>
      <c r="V495" s="77">
        <f>1000+6000</f>
        <v>7000</v>
      </c>
      <c r="W495" s="123">
        <f t="shared" si="104"/>
        <v>9000</v>
      </c>
      <c r="X495" s="77">
        <v>5000</v>
      </c>
      <c r="Y495" s="123">
        <f t="shared" si="105"/>
        <v>4000</v>
      </c>
      <c r="Z495" s="80"/>
    </row>
    <row r="496" spans="1:26" s="29" customFormat="1" ht="21" customHeight="1" x14ac:dyDescent="0.2">
      <c r="A496" s="30"/>
      <c r="B496" s="49" t="s">
        <v>7</v>
      </c>
      <c r="C496" s="40">
        <f>IF($J$1="January",P490,IF($J$1="February",P491,IF($J$1="March",P492,IF($J$1="April",P493,IF($J$1="May",P494,IF($J$1="June",P495,IF($J$1="July",P496,IF($J$1="August",P497,IF($J$1="August",P497,IF($J$1="September",P498,IF($J$1="October",P499,IF($J$1="November",P500,IF($J$1="December",P501)))))))))))))</f>
        <v>23</v>
      </c>
      <c r="D496" s="31"/>
      <c r="E496" s="31"/>
      <c r="F496" s="49" t="s">
        <v>70</v>
      </c>
      <c r="G496" s="106">
        <f>IF($J$1="January",W490,IF($J$1="February",W491,IF($J$1="March",W492,IF($J$1="April",W493,IF($J$1="May",W494,IF($J$1="June",W495,IF($J$1="July",W496,IF($J$1="August",W497,IF($J$1="August",W497,IF($J$1="September",W498,IF($J$1="October",W499,IF($J$1="November",W500,IF($J$1="December",W501)))))))))))))</f>
        <v>9000</v>
      </c>
      <c r="H496" s="48"/>
      <c r="I496" s="455" t="s">
        <v>74</v>
      </c>
      <c r="J496" s="456"/>
      <c r="K496" s="54">
        <f>K494+K495</f>
        <v>20762.5</v>
      </c>
      <c r="L496" s="55"/>
      <c r="M496" s="31"/>
      <c r="N496" s="74"/>
      <c r="O496" s="75" t="s">
        <v>55</v>
      </c>
      <c r="P496" s="75"/>
      <c r="Q496" s="75"/>
      <c r="R496" s="75" t="str">
        <f t="shared" si="103"/>
        <v/>
      </c>
      <c r="S496" s="79"/>
      <c r="T496" s="75" t="s">
        <v>55</v>
      </c>
      <c r="U496" s="123"/>
      <c r="V496" s="77"/>
      <c r="W496" s="123" t="str">
        <f t="shared" si="104"/>
        <v/>
      </c>
      <c r="X496" s="77"/>
      <c r="Y496" s="123" t="str">
        <f t="shared" si="105"/>
        <v/>
      </c>
      <c r="Z496" s="80"/>
    </row>
    <row r="497" spans="1:27" s="29" customFormat="1" ht="21" customHeight="1" x14ac:dyDescent="0.2">
      <c r="A497" s="30"/>
      <c r="B497" s="49" t="s">
        <v>6</v>
      </c>
      <c r="C497" s="40">
        <f>IF($J$1="January",Q490,IF($J$1="February",Q491,IF($J$1="March",Q492,IF($J$1="April",Q493,IF($J$1="May",Q494,IF($J$1="June",Q495,IF($J$1="July",Q496,IF($J$1="August",Q497,IF($J$1="August",Q497,IF($J$1="September",Q498,IF($J$1="October",Q499,IF($J$1="November",Q500,IF($J$1="December",Q501)))))))))))))</f>
        <v>7</v>
      </c>
      <c r="D497" s="31"/>
      <c r="E497" s="31"/>
      <c r="F497" s="49" t="s">
        <v>24</v>
      </c>
      <c r="G497" s="106">
        <f>IF($J$1="January",X490,IF($J$1="February",X491,IF($J$1="March",X492,IF($J$1="April",X493,IF($J$1="May",X494,IF($J$1="June",X495,IF($J$1="July",X496,IF($J$1="August",X497,IF($J$1="August",X497,IF($J$1="September",X498,IF($J$1="October",X499,IF($J$1="November",X500,IF($J$1="December",X501)))))))))))))</f>
        <v>5000</v>
      </c>
      <c r="H497" s="48"/>
      <c r="I497" s="455" t="s">
        <v>75</v>
      </c>
      <c r="J497" s="456"/>
      <c r="K497" s="44">
        <f>G497</f>
        <v>5000</v>
      </c>
      <c r="L497" s="56"/>
      <c r="M497" s="31"/>
      <c r="N497" s="74"/>
      <c r="O497" s="75" t="s">
        <v>56</v>
      </c>
      <c r="P497" s="75"/>
      <c r="Q497" s="75"/>
      <c r="R497" s="75" t="str">
        <f t="shared" si="103"/>
        <v/>
      </c>
      <c r="S497" s="79"/>
      <c r="T497" s="75" t="s">
        <v>56</v>
      </c>
      <c r="U497" s="123"/>
      <c r="V497" s="77"/>
      <c r="W497" s="123" t="str">
        <f t="shared" si="104"/>
        <v/>
      </c>
      <c r="X497" s="77"/>
      <c r="Y497" s="123" t="str">
        <f t="shared" si="105"/>
        <v/>
      </c>
      <c r="Z497" s="80"/>
    </row>
    <row r="498" spans="1:27" s="29" customFormat="1" ht="21" customHeight="1" x14ac:dyDescent="0.2">
      <c r="A498" s="30"/>
      <c r="B498" s="57" t="s">
        <v>73</v>
      </c>
      <c r="C498" s="40">
        <f>IF($J$1="January",R490,IF($J$1="February",R491,IF($J$1="March",R492,IF($J$1="April",R493,IF($J$1="May",R494,IF($J$1="June",R495,IF($J$1="July",R496,IF($J$1="August",R497,IF($J$1="August",R497,IF($J$1="September",R498,IF($J$1="October",R499,IF($J$1="November",R500,IF($J$1="December",R501)))))))))))))</f>
        <v>0</v>
      </c>
      <c r="D498" s="31"/>
      <c r="E498" s="31"/>
      <c r="F498" s="49" t="s">
        <v>72</v>
      </c>
      <c r="G498" s="106">
        <f>IF($J$1="January",Y490,IF($J$1="February",Y491,IF($J$1="March",Y492,IF($J$1="April",Y493,IF($J$1="May",Y494,IF($J$1="June",Y495,IF($J$1="July",Y496,IF($J$1="August",Y497,IF($J$1="August",Y497,IF($J$1="September",Y498,IF($J$1="October",Y499,IF($J$1="November",Y500,IF($J$1="December",Y501)))))))))))))</f>
        <v>4000</v>
      </c>
      <c r="H498" s="31"/>
      <c r="I498" s="463" t="s">
        <v>68</v>
      </c>
      <c r="J498" s="464"/>
      <c r="K498" s="58">
        <f>K496-K497</f>
        <v>15762.5</v>
      </c>
      <c r="L498" s="59"/>
      <c r="M498" s="31"/>
      <c r="N498" s="74"/>
      <c r="O498" s="75" t="s">
        <v>61</v>
      </c>
      <c r="P498" s="75"/>
      <c r="Q498" s="75"/>
      <c r="R498" s="75" t="str">
        <f t="shared" si="103"/>
        <v/>
      </c>
      <c r="S498" s="79"/>
      <c r="T498" s="75" t="s">
        <v>61</v>
      </c>
      <c r="U498" s="123"/>
      <c r="V498" s="77"/>
      <c r="W498" s="123" t="str">
        <f t="shared" si="104"/>
        <v/>
      </c>
      <c r="X498" s="77"/>
      <c r="Y498" s="123" t="str">
        <f t="shared" si="105"/>
        <v/>
      </c>
      <c r="Z498" s="80"/>
    </row>
    <row r="499" spans="1:27" s="29" customFormat="1" ht="21" customHeight="1" x14ac:dyDescent="0.2">
      <c r="A499" s="30"/>
      <c r="B499" s="31"/>
      <c r="C499" s="31"/>
      <c r="D499" s="31"/>
      <c r="E499" s="31"/>
      <c r="F499" s="31"/>
      <c r="G499" s="31"/>
      <c r="H499" s="31"/>
      <c r="I499" s="31"/>
      <c r="J499" s="31"/>
      <c r="K499" s="128"/>
      <c r="L499" s="47"/>
      <c r="M499" s="31"/>
      <c r="N499" s="74"/>
      <c r="O499" s="75" t="s">
        <v>57</v>
      </c>
      <c r="P499" s="75"/>
      <c r="Q499" s="75"/>
      <c r="R499" s="75"/>
      <c r="S499" s="79"/>
      <c r="T499" s="75" t="s">
        <v>57</v>
      </c>
      <c r="U499" s="123"/>
      <c r="V499" s="77"/>
      <c r="W499" s="123" t="str">
        <f t="shared" si="104"/>
        <v/>
      </c>
      <c r="X499" s="77"/>
      <c r="Y499" s="123" t="str">
        <f t="shared" si="105"/>
        <v/>
      </c>
      <c r="Z499" s="80"/>
    </row>
    <row r="500" spans="1:27" s="29" customFormat="1" ht="21" customHeight="1" x14ac:dyDescent="0.2">
      <c r="A500" s="30"/>
      <c r="B500" s="471" t="s">
        <v>101</v>
      </c>
      <c r="C500" s="471"/>
      <c r="D500" s="471"/>
      <c r="E500" s="471"/>
      <c r="F500" s="471"/>
      <c r="G500" s="471"/>
      <c r="H500" s="471"/>
      <c r="I500" s="471"/>
      <c r="J500" s="471"/>
      <c r="K500" s="471"/>
      <c r="L500" s="47"/>
      <c r="M500" s="31"/>
      <c r="N500" s="74"/>
      <c r="O500" s="75" t="s">
        <v>62</v>
      </c>
      <c r="P500" s="75"/>
      <c r="Q500" s="75"/>
      <c r="R500" s="75"/>
      <c r="S500" s="79"/>
      <c r="T500" s="75" t="s">
        <v>62</v>
      </c>
      <c r="U500" s="123"/>
      <c r="V500" s="77"/>
      <c r="W500" s="123" t="str">
        <f t="shared" si="104"/>
        <v/>
      </c>
      <c r="X500" s="77"/>
      <c r="Y500" s="123" t="str">
        <f t="shared" si="105"/>
        <v/>
      </c>
      <c r="Z500" s="80"/>
    </row>
    <row r="501" spans="1:27" s="29" customFormat="1" ht="21" customHeight="1" x14ac:dyDescent="0.2">
      <c r="A501" s="30"/>
      <c r="B501" s="471"/>
      <c r="C501" s="471"/>
      <c r="D501" s="471"/>
      <c r="E501" s="471"/>
      <c r="F501" s="471"/>
      <c r="G501" s="471"/>
      <c r="H501" s="471"/>
      <c r="I501" s="471"/>
      <c r="J501" s="471"/>
      <c r="K501" s="471"/>
      <c r="L501" s="47"/>
      <c r="M501" s="31"/>
      <c r="N501" s="74"/>
      <c r="O501" s="75" t="s">
        <v>63</v>
      </c>
      <c r="P501" s="75"/>
      <c r="Q501" s="75"/>
      <c r="R501" s="75" t="str">
        <f t="shared" ref="R501" si="106">IF(Q501="","",R500-Q501)</f>
        <v/>
      </c>
      <c r="S501" s="79"/>
      <c r="T501" s="75" t="s">
        <v>63</v>
      </c>
      <c r="U501" s="123"/>
      <c r="V501" s="77"/>
      <c r="W501" s="123" t="str">
        <f t="shared" si="104"/>
        <v/>
      </c>
      <c r="X501" s="77"/>
      <c r="Y501" s="123" t="str">
        <f t="shared" si="105"/>
        <v/>
      </c>
      <c r="Z501" s="80"/>
    </row>
    <row r="502" spans="1:27" s="29" customFormat="1" ht="21" customHeight="1" thickBot="1" x14ac:dyDescent="0.25">
      <c r="A502" s="60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2"/>
      <c r="N502" s="81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3"/>
    </row>
    <row r="503" spans="1:27" s="29" customFormat="1" ht="21" customHeight="1" thickBot="1" x14ac:dyDescent="0.25"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</row>
    <row r="504" spans="1:27" s="29" customFormat="1" ht="21" customHeight="1" x14ac:dyDescent="0.2">
      <c r="A504" s="459" t="s">
        <v>45</v>
      </c>
      <c r="B504" s="460"/>
      <c r="C504" s="460"/>
      <c r="D504" s="460"/>
      <c r="E504" s="460"/>
      <c r="F504" s="460"/>
      <c r="G504" s="460"/>
      <c r="H504" s="460"/>
      <c r="I504" s="460"/>
      <c r="J504" s="460"/>
      <c r="K504" s="460"/>
      <c r="L504" s="461"/>
      <c r="M504" s="28"/>
      <c r="N504" s="67"/>
      <c r="O504" s="450" t="s">
        <v>47</v>
      </c>
      <c r="P504" s="451"/>
      <c r="Q504" s="451"/>
      <c r="R504" s="452"/>
      <c r="S504" s="68"/>
      <c r="T504" s="450" t="s">
        <v>48</v>
      </c>
      <c r="U504" s="451"/>
      <c r="V504" s="451"/>
      <c r="W504" s="451"/>
      <c r="X504" s="451"/>
      <c r="Y504" s="452"/>
      <c r="Z504" s="69"/>
      <c r="AA504" s="28"/>
    </row>
    <row r="505" spans="1:27" s="29" customFormat="1" ht="21" customHeight="1" x14ac:dyDescent="0.2">
      <c r="A505" s="30"/>
      <c r="B505" s="31"/>
      <c r="C505" s="453" t="s">
        <v>99</v>
      </c>
      <c r="D505" s="453"/>
      <c r="E505" s="453"/>
      <c r="F505" s="453"/>
      <c r="G505" s="32" t="str">
        <f>$J$1</f>
        <v>June</v>
      </c>
      <c r="H505" s="454">
        <f>$K$1</f>
        <v>2021</v>
      </c>
      <c r="I505" s="454"/>
      <c r="J505" s="31"/>
      <c r="K505" s="33"/>
      <c r="L505" s="34"/>
      <c r="M505" s="33"/>
      <c r="N505" s="70"/>
      <c r="O505" s="71" t="s">
        <v>58</v>
      </c>
      <c r="P505" s="71" t="s">
        <v>7</v>
      </c>
      <c r="Q505" s="71" t="s">
        <v>6</v>
      </c>
      <c r="R505" s="71" t="s">
        <v>59</v>
      </c>
      <c r="S505" s="72"/>
      <c r="T505" s="71" t="s">
        <v>58</v>
      </c>
      <c r="U505" s="71" t="s">
        <v>60</v>
      </c>
      <c r="V505" s="71" t="s">
        <v>23</v>
      </c>
      <c r="W505" s="71" t="s">
        <v>22</v>
      </c>
      <c r="X505" s="71" t="s">
        <v>24</v>
      </c>
      <c r="Y505" s="71" t="s">
        <v>64</v>
      </c>
      <c r="Z505" s="73"/>
      <c r="AA505" s="33"/>
    </row>
    <row r="506" spans="1:27" s="29" customFormat="1" ht="21" customHeight="1" x14ac:dyDescent="0.2">
      <c r="A506" s="30"/>
      <c r="B506" s="31"/>
      <c r="C506" s="31"/>
      <c r="D506" s="36"/>
      <c r="E506" s="36"/>
      <c r="F506" s="36"/>
      <c r="G506" s="36"/>
      <c r="H506" s="36"/>
      <c r="I506" s="31"/>
      <c r="J506" s="37" t="s">
        <v>1</v>
      </c>
      <c r="K506" s="38">
        <v>31000</v>
      </c>
      <c r="L506" s="39"/>
      <c r="M506" s="31"/>
      <c r="N506" s="74"/>
      <c r="O506" s="75" t="s">
        <v>50</v>
      </c>
      <c r="P506" s="75">
        <v>31</v>
      </c>
      <c r="Q506" s="75">
        <v>0</v>
      </c>
      <c r="R506" s="75">
        <f>15-Q506</f>
        <v>15</v>
      </c>
      <c r="S506" s="76"/>
      <c r="T506" s="75" t="s">
        <v>50</v>
      </c>
      <c r="U506" s="77"/>
      <c r="V506" s="77"/>
      <c r="W506" s="77">
        <f>V506+U506</f>
        <v>0</v>
      </c>
      <c r="X506" s="77"/>
      <c r="Y506" s="77">
        <f>W506-X506</f>
        <v>0</v>
      </c>
      <c r="Z506" s="73"/>
      <c r="AA506" s="31"/>
    </row>
    <row r="507" spans="1:27" s="29" customFormat="1" ht="21" customHeight="1" x14ac:dyDescent="0.2">
      <c r="A507" s="30"/>
      <c r="B507" s="31" t="s">
        <v>0</v>
      </c>
      <c r="C507" s="41" t="s">
        <v>82</v>
      </c>
      <c r="D507" s="31"/>
      <c r="E507" s="31"/>
      <c r="F507" s="31"/>
      <c r="G507" s="31"/>
      <c r="H507" s="42"/>
      <c r="I507" s="36"/>
      <c r="J507" s="31"/>
      <c r="K507" s="31"/>
      <c r="L507" s="43"/>
      <c r="M507" s="28"/>
      <c r="N507" s="78"/>
      <c r="O507" s="75" t="s">
        <v>76</v>
      </c>
      <c r="P507" s="75">
        <v>26</v>
      </c>
      <c r="Q507" s="75">
        <v>2</v>
      </c>
      <c r="R507" s="75">
        <f t="shared" ref="R507:R514" si="107">IF(Q507="","",R506-Q507)</f>
        <v>13</v>
      </c>
      <c r="S507" s="79"/>
      <c r="T507" s="75" t="s">
        <v>76</v>
      </c>
      <c r="U507" s="123">
        <f>IF($J$1="January","",Y506)</f>
        <v>0</v>
      </c>
      <c r="V507" s="77"/>
      <c r="W507" s="123">
        <f>IF(U507="","",U507+V507)</f>
        <v>0</v>
      </c>
      <c r="X507" s="77"/>
      <c r="Y507" s="123">
        <f>IF(W507="","",W507-X507)</f>
        <v>0</v>
      </c>
      <c r="Z507" s="80"/>
      <c r="AA507" s="28"/>
    </row>
    <row r="508" spans="1:27" s="29" customFormat="1" ht="21" customHeight="1" x14ac:dyDescent="0.2">
      <c r="A508" s="30"/>
      <c r="B508" s="45" t="s">
        <v>46</v>
      </c>
      <c r="C508" s="46"/>
      <c r="D508" s="31"/>
      <c r="E508" s="31"/>
      <c r="F508" s="462" t="s">
        <v>48</v>
      </c>
      <c r="G508" s="462"/>
      <c r="H508" s="31"/>
      <c r="I508" s="462" t="s">
        <v>49</v>
      </c>
      <c r="J508" s="462"/>
      <c r="K508" s="462"/>
      <c r="L508" s="47"/>
      <c r="M508" s="31"/>
      <c r="N508" s="74"/>
      <c r="O508" s="75" t="s">
        <v>51</v>
      </c>
      <c r="P508" s="75">
        <v>27</v>
      </c>
      <c r="Q508" s="75">
        <v>4</v>
      </c>
      <c r="R508" s="75">
        <f t="shared" si="107"/>
        <v>9</v>
      </c>
      <c r="S508" s="79"/>
      <c r="T508" s="75" t="s">
        <v>51</v>
      </c>
      <c r="U508" s="123">
        <f>IF($J$1="February","",Y507)</f>
        <v>0</v>
      </c>
      <c r="V508" s="77"/>
      <c r="W508" s="123">
        <f t="shared" ref="W508:W517" si="108">IF(U508="","",U508+V508)</f>
        <v>0</v>
      </c>
      <c r="X508" s="77"/>
      <c r="Y508" s="123">
        <f t="shared" ref="Y508:Y517" si="109">IF(W508="","",W508-X508)</f>
        <v>0</v>
      </c>
      <c r="Z508" s="80"/>
      <c r="AA508" s="31"/>
    </row>
    <row r="509" spans="1:27" s="29" customFormat="1" ht="21" customHeight="1" x14ac:dyDescent="0.2">
      <c r="A509" s="30"/>
      <c r="B509" s="31"/>
      <c r="C509" s="31"/>
      <c r="D509" s="31"/>
      <c r="E509" s="31"/>
      <c r="F509" s="31"/>
      <c r="G509" s="31"/>
      <c r="H509" s="48"/>
      <c r="L509" s="35"/>
      <c r="M509" s="31"/>
      <c r="N509" s="74"/>
      <c r="O509" s="75" t="s">
        <v>52</v>
      </c>
      <c r="P509" s="75">
        <v>30</v>
      </c>
      <c r="Q509" s="75">
        <v>0</v>
      </c>
      <c r="R509" s="75">
        <f t="shared" si="107"/>
        <v>9</v>
      </c>
      <c r="S509" s="79"/>
      <c r="T509" s="75" t="s">
        <v>52</v>
      </c>
      <c r="U509" s="123">
        <f>IF($J$1="March","",Y508)</f>
        <v>0</v>
      </c>
      <c r="V509" s="77"/>
      <c r="W509" s="123">
        <f t="shared" si="108"/>
        <v>0</v>
      </c>
      <c r="X509" s="77"/>
      <c r="Y509" s="123">
        <f t="shared" si="109"/>
        <v>0</v>
      </c>
      <c r="Z509" s="80"/>
      <c r="AA509" s="31"/>
    </row>
    <row r="510" spans="1:27" s="29" customFormat="1" ht="21" customHeight="1" x14ac:dyDescent="0.2">
      <c r="A510" s="30"/>
      <c r="B510" s="457" t="s">
        <v>47</v>
      </c>
      <c r="C510" s="458"/>
      <c r="D510" s="31"/>
      <c r="E510" s="31"/>
      <c r="F510" s="49" t="s">
        <v>69</v>
      </c>
      <c r="G510" s="130">
        <f>IF($J$1="January",U506,IF($J$1="February",U507,IF($J$1="March",U508,IF($J$1="April",U509,IF($J$1="May",U510,IF($J$1="June",U511,IF($J$1="July",U512,IF($J$1="August",U513,IF($J$1="August",U513,IF($J$1="September",U514,IF($J$1="October",U515,IF($J$1="November",U516,IF($J$1="December",U517)))))))))))))</f>
        <v>0</v>
      </c>
      <c r="H510" s="48"/>
      <c r="I510" s="50">
        <f>IF(C514&gt;0,$K$2,C512)</f>
        <v>30</v>
      </c>
      <c r="J510" s="51" t="s">
        <v>66</v>
      </c>
      <c r="K510" s="52">
        <f>K506/$K$2*I510</f>
        <v>30999.999999999996</v>
      </c>
      <c r="L510" s="53"/>
      <c r="M510" s="31"/>
      <c r="N510" s="74"/>
      <c r="O510" s="75" t="s">
        <v>53</v>
      </c>
      <c r="P510" s="75">
        <v>30</v>
      </c>
      <c r="Q510" s="75">
        <v>1</v>
      </c>
      <c r="R510" s="75">
        <f t="shared" si="107"/>
        <v>8</v>
      </c>
      <c r="S510" s="79"/>
      <c r="T510" s="75" t="s">
        <v>53</v>
      </c>
      <c r="U510" s="123">
        <f>IF($J$1="April","",Y509)</f>
        <v>0</v>
      </c>
      <c r="V510" s="77"/>
      <c r="W510" s="123">
        <f t="shared" si="108"/>
        <v>0</v>
      </c>
      <c r="X510" s="77"/>
      <c r="Y510" s="123">
        <f t="shared" si="109"/>
        <v>0</v>
      </c>
      <c r="Z510" s="80"/>
      <c r="AA510" s="31"/>
    </row>
    <row r="511" spans="1:27" s="29" customFormat="1" ht="21" customHeight="1" x14ac:dyDescent="0.2">
      <c r="A511" s="30"/>
      <c r="B511" s="40"/>
      <c r="C511" s="40"/>
      <c r="D511" s="31"/>
      <c r="E511" s="31"/>
      <c r="F511" s="49" t="s">
        <v>23</v>
      </c>
      <c r="G511" s="130">
        <f>IF($J$1="January",V506,IF($J$1="February",V507,IF($J$1="March",V508,IF($J$1="April",V509,IF($J$1="May",V510,IF($J$1="June",V511,IF($J$1="July",V512,IF($J$1="August",V513,IF($J$1="August",V513,IF($J$1="September",V514,IF($J$1="October",V515,IF($J$1="November",V516,IF($J$1="December",V517)))))))))))))</f>
        <v>0</v>
      </c>
      <c r="H511" s="48"/>
      <c r="I511" s="93">
        <v>24</v>
      </c>
      <c r="J511" s="51" t="s">
        <v>67</v>
      </c>
      <c r="K511" s="54">
        <f>K506/$K$2/8*I511</f>
        <v>3100</v>
      </c>
      <c r="L511" s="55"/>
      <c r="M511" s="31"/>
      <c r="N511" s="74"/>
      <c r="O511" s="75" t="s">
        <v>54</v>
      </c>
      <c r="P511" s="75">
        <v>29</v>
      </c>
      <c r="Q511" s="75">
        <v>1</v>
      </c>
      <c r="R511" s="75">
        <f t="shared" si="107"/>
        <v>7</v>
      </c>
      <c r="S511" s="79"/>
      <c r="T511" s="75" t="s">
        <v>54</v>
      </c>
      <c r="U511" s="123">
        <f>IF($J$1="May","",Y510)</f>
        <v>0</v>
      </c>
      <c r="V511" s="77"/>
      <c r="W511" s="123">
        <f t="shared" si="108"/>
        <v>0</v>
      </c>
      <c r="X511" s="77"/>
      <c r="Y511" s="123">
        <f t="shared" si="109"/>
        <v>0</v>
      </c>
      <c r="Z511" s="80"/>
      <c r="AA511" s="31"/>
    </row>
    <row r="512" spans="1:27" s="29" customFormat="1" ht="21" customHeight="1" x14ac:dyDescent="0.2">
      <c r="A512" s="30"/>
      <c r="B512" s="49" t="s">
        <v>7</v>
      </c>
      <c r="C512" s="40">
        <f>IF($J$1="January",P506,IF($J$1="February",P507,IF($J$1="March",P508,IF($J$1="April",P509,IF($J$1="May",P510,IF($J$1="June",P511,IF($J$1="July",P512,IF($J$1="August",P513,IF($J$1="August",P513,IF($J$1="September",P514,IF($J$1="October",P515,IF($J$1="November",P516,IF($J$1="December",P517)))))))))))))</f>
        <v>29</v>
      </c>
      <c r="D512" s="31"/>
      <c r="E512" s="31"/>
      <c r="F512" s="49" t="s">
        <v>70</v>
      </c>
      <c r="G512" s="130">
        <f>IF($J$1="January",W506,IF($J$1="February",W507,IF($J$1="March",W508,IF($J$1="April",W509,IF($J$1="May",W510,IF($J$1="June",W511,IF($J$1="July",W512,IF($J$1="August",W513,IF($J$1="August",W513,IF($J$1="September",W514,IF($J$1="October",W515,IF($J$1="November",W516,IF($J$1="December",W517)))))))))))))</f>
        <v>0</v>
      </c>
      <c r="H512" s="48"/>
      <c r="I512" s="455" t="s">
        <v>74</v>
      </c>
      <c r="J512" s="456"/>
      <c r="K512" s="54">
        <f>K510+K511</f>
        <v>34100</v>
      </c>
      <c r="L512" s="55"/>
      <c r="M512" s="31"/>
      <c r="N512" s="74"/>
      <c r="O512" s="75" t="s">
        <v>55</v>
      </c>
      <c r="P512" s="75"/>
      <c r="Q512" s="75"/>
      <c r="R512" s="75" t="str">
        <f t="shared" si="107"/>
        <v/>
      </c>
      <c r="S512" s="79"/>
      <c r="T512" s="75" t="s">
        <v>55</v>
      </c>
      <c r="U512" s="123" t="str">
        <f>IF($J$1="June","",Y511)</f>
        <v/>
      </c>
      <c r="V512" s="77"/>
      <c r="W512" s="123" t="str">
        <f t="shared" si="108"/>
        <v/>
      </c>
      <c r="X512" s="77"/>
      <c r="Y512" s="123" t="str">
        <f t="shared" si="109"/>
        <v/>
      </c>
      <c r="Z512" s="80"/>
      <c r="AA512" s="31"/>
    </row>
    <row r="513" spans="1:27" s="29" customFormat="1" ht="21" customHeight="1" x14ac:dyDescent="0.2">
      <c r="A513" s="30"/>
      <c r="B513" s="49" t="s">
        <v>6</v>
      </c>
      <c r="C513" s="40">
        <f>IF($J$1="January",Q506,IF($J$1="February",Q507,IF($J$1="March",Q508,IF($J$1="April",Q509,IF($J$1="May",Q510,IF($J$1="June",Q511,IF($J$1="July",Q512,IF($J$1="August",Q513,IF($J$1="August",Q513,IF($J$1="September",Q514,IF($J$1="October",Q515,IF($J$1="November",Q516,IF($J$1="December",Q517)))))))))))))</f>
        <v>1</v>
      </c>
      <c r="D513" s="31"/>
      <c r="E513" s="31"/>
      <c r="F513" s="49" t="s">
        <v>24</v>
      </c>
      <c r="G513" s="130">
        <f>IF($J$1="January",X506,IF($J$1="February",X507,IF($J$1="March",X508,IF($J$1="April",X509,IF($J$1="May",X510,IF($J$1="June",X511,IF($J$1="July",X512,IF($J$1="August",X513,IF($J$1="August",X513,IF($J$1="September",X514,IF($J$1="October",X515,IF($J$1="November",X516,IF($J$1="December",X517)))))))))))))</f>
        <v>0</v>
      </c>
      <c r="H513" s="48"/>
      <c r="I513" s="455" t="s">
        <v>75</v>
      </c>
      <c r="J513" s="456"/>
      <c r="K513" s="44">
        <f>G513</f>
        <v>0</v>
      </c>
      <c r="L513" s="56"/>
      <c r="M513" s="31"/>
      <c r="N513" s="74"/>
      <c r="O513" s="75" t="s">
        <v>56</v>
      </c>
      <c r="P513" s="75"/>
      <c r="Q513" s="75"/>
      <c r="R513" s="75" t="str">
        <f t="shared" si="107"/>
        <v/>
      </c>
      <c r="S513" s="79"/>
      <c r="T513" s="75" t="s">
        <v>56</v>
      </c>
      <c r="U513" s="123" t="str">
        <f>IF($J$1="July","",Y512)</f>
        <v/>
      </c>
      <c r="V513" s="77"/>
      <c r="W513" s="123" t="str">
        <f t="shared" si="108"/>
        <v/>
      </c>
      <c r="X513" s="77"/>
      <c r="Y513" s="123" t="str">
        <f t="shared" si="109"/>
        <v/>
      </c>
      <c r="Z513" s="80"/>
      <c r="AA513" s="31"/>
    </row>
    <row r="514" spans="1:27" s="29" customFormat="1" ht="21" customHeight="1" x14ac:dyDescent="0.2">
      <c r="A514" s="30"/>
      <c r="B514" s="57" t="s">
        <v>73</v>
      </c>
      <c r="C514" s="40">
        <f>IF($J$1="January",R506,IF($J$1="February",R507,IF($J$1="March",R508,IF($J$1="April",R509,IF($J$1="May",R510,IF($J$1="June",R511,IF($J$1="July",R512,IF($J$1="August",R513,IF($J$1="August",R513,IF($J$1="September",R514,IF($J$1="October",R515,IF($J$1="November",R516,IF($J$1="December",R517)))))))))))))</f>
        <v>7</v>
      </c>
      <c r="D514" s="31"/>
      <c r="E514" s="31"/>
      <c r="F514" s="49" t="s">
        <v>72</v>
      </c>
      <c r="G514" s="130">
        <f>IF($J$1="January",Y506,IF($J$1="February",Y507,IF($J$1="March",Y508,IF($J$1="April",Y509,IF($J$1="May",Y510,IF($J$1="June",Y511,IF($J$1="July",Y512,IF($J$1="August",Y513,IF($J$1="August",Y513,IF($J$1="September",Y514,IF($J$1="October",Y515,IF($J$1="November",Y516,IF($J$1="December",Y517)))))))))))))</f>
        <v>0</v>
      </c>
      <c r="H514" s="31"/>
      <c r="I514" s="463" t="s">
        <v>68</v>
      </c>
      <c r="J514" s="464"/>
      <c r="K514" s="58">
        <f>K512-K513</f>
        <v>34100</v>
      </c>
      <c r="L514" s="59"/>
      <c r="M514" s="31"/>
      <c r="N514" s="74"/>
      <c r="O514" s="75" t="s">
        <v>61</v>
      </c>
      <c r="P514" s="75"/>
      <c r="Q514" s="75"/>
      <c r="R514" s="75" t="str">
        <f t="shared" si="107"/>
        <v/>
      </c>
      <c r="S514" s="79"/>
      <c r="T514" s="75" t="s">
        <v>61</v>
      </c>
      <c r="U514" s="123" t="str">
        <f>IF($J$1="August","",Y513)</f>
        <v/>
      </c>
      <c r="V514" s="77"/>
      <c r="W514" s="123" t="str">
        <f t="shared" si="108"/>
        <v/>
      </c>
      <c r="X514" s="77"/>
      <c r="Y514" s="123" t="str">
        <f t="shared" si="109"/>
        <v/>
      </c>
      <c r="Z514" s="80"/>
      <c r="AA514" s="31"/>
    </row>
    <row r="515" spans="1:27" s="29" customFormat="1" ht="21" customHeight="1" x14ac:dyDescent="0.2">
      <c r="A515" s="30"/>
      <c r="B515" s="31"/>
      <c r="C515" s="31"/>
      <c r="D515" s="31"/>
      <c r="E515" s="31"/>
      <c r="F515" s="31"/>
      <c r="G515" s="31"/>
      <c r="H515" s="31"/>
      <c r="I515" s="31"/>
      <c r="J515" s="31"/>
      <c r="K515" s="128"/>
      <c r="L515" s="47"/>
      <c r="M515" s="31"/>
      <c r="N515" s="74"/>
      <c r="O515" s="75" t="s">
        <v>57</v>
      </c>
      <c r="P515" s="75"/>
      <c r="Q515" s="75"/>
      <c r="R515" s="75"/>
      <c r="S515" s="79"/>
      <c r="T515" s="75" t="s">
        <v>57</v>
      </c>
      <c r="U515" s="123" t="str">
        <f>IF($J$1="September","",Y514)</f>
        <v/>
      </c>
      <c r="V515" s="77"/>
      <c r="W515" s="123" t="str">
        <f t="shared" si="108"/>
        <v/>
      </c>
      <c r="X515" s="77"/>
      <c r="Y515" s="123" t="str">
        <f t="shared" si="109"/>
        <v/>
      </c>
      <c r="Z515" s="80"/>
      <c r="AA515" s="31"/>
    </row>
    <row r="516" spans="1:27" s="29" customFormat="1" ht="21" customHeight="1" x14ac:dyDescent="0.2">
      <c r="A516" s="30"/>
      <c r="B516" s="471" t="s">
        <v>101</v>
      </c>
      <c r="C516" s="471"/>
      <c r="D516" s="471"/>
      <c r="E516" s="471"/>
      <c r="F516" s="471"/>
      <c r="G516" s="471"/>
      <c r="H516" s="471"/>
      <c r="I516" s="471"/>
      <c r="J516" s="471"/>
      <c r="K516" s="471"/>
      <c r="L516" s="47"/>
      <c r="M516" s="31"/>
      <c r="N516" s="74"/>
      <c r="O516" s="75" t="s">
        <v>62</v>
      </c>
      <c r="P516" s="75"/>
      <c r="Q516" s="75"/>
      <c r="R516" s="75"/>
      <c r="S516" s="79"/>
      <c r="T516" s="75" t="s">
        <v>62</v>
      </c>
      <c r="U516" s="123" t="str">
        <f>IF($J$1="October","",Y515)</f>
        <v/>
      </c>
      <c r="V516" s="77"/>
      <c r="W516" s="123" t="str">
        <f t="shared" si="108"/>
        <v/>
      </c>
      <c r="X516" s="77"/>
      <c r="Y516" s="123" t="str">
        <f t="shared" si="109"/>
        <v/>
      </c>
      <c r="Z516" s="80"/>
      <c r="AA516" s="31"/>
    </row>
    <row r="517" spans="1:27" s="29" customFormat="1" ht="21" customHeight="1" x14ac:dyDescent="0.2">
      <c r="A517" s="30"/>
      <c r="B517" s="471"/>
      <c r="C517" s="471"/>
      <c r="D517" s="471"/>
      <c r="E517" s="471"/>
      <c r="F517" s="471"/>
      <c r="G517" s="471"/>
      <c r="H517" s="471"/>
      <c r="I517" s="471"/>
      <c r="J517" s="471"/>
      <c r="K517" s="471"/>
      <c r="L517" s="47"/>
      <c r="M517" s="31"/>
      <c r="N517" s="74"/>
      <c r="O517" s="75" t="s">
        <v>63</v>
      </c>
      <c r="P517" s="75"/>
      <c r="Q517" s="75"/>
      <c r="R517" s="75" t="str">
        <f t="shared" ref="R517" si="110">IF(Q517="","",R516-Q517)</f>
        <v/>
      </c>
      <c r="S517" s="79"/>
      <c r="T517" s="75" t="s">
        <v>63</v>
      </c>
      <c r="U517" s="123" t="str">
        <f>IF($J$1="November","",Y516)</f>
        <v/>
      </c>
      <c r="V517" s="77"/>
      <c r="W517" s="123" t="str">
        <f t="shared" si="108"/>
        <v/>
      </c>
      <c r="X517" s="77"/>
      <c r="Y517" s="123" t="str">
        <f t="shared" si="109"/>
        <v/>
      </c>
      <c r="Z517" s="80"/>
      <c r="AA517" s="31"/>
    </row>
    <row r="518" spans="1:27" s="29" customFormat="1" ht="21" customHeight="1" thickBot="1" x14ac:dyDescent="0.25">
      <c r="A518" s="60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2"/>
      <c r="N518" s="81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82"/>
      <c r="Z518" s="83"/>
    </row>
    <row r="519" spans="1:27" s="31" customFormat="1" ht="21" customHeight="1" thickBot="1" x14ac:dyDescent="0.25"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  <c r="Z519" s="79"/>
    </row>
    <row r="520" spans="1:27" s="29" customFormat="1" ht="21" customHeight="1" x14ac:dyDescent="0.2">
      <c r="A520" s="459" t="s">
        <v>45</v>
      </c>
      <c r="B520" s="460"/>
      <c r="C520" s="460"/>
      <c r="D520" s="460"/>
      <c r="E520" s="460"/>
      <c r="F520" s="460"/>
      <c r="G520" s="460"/>
      <c r="H520" s="460"/>
      <c r="I520" s="460"/>
      <c r="J520" s="460"/>
      <c r="K520" s="460"/>
      <c r="L520" s="461"/>
      <c r="M520" s="28"/>
      <c r="N520" s="67"/>
      <c r="O520" s="450" t="s">
        <v>47</v>
      </c>
      <c r="P520" s="451"/>
      <c r="Q520" s="451"/>
      <c r="R520" s="452"/>
      <c r="S520" s="68"/>
      <c r="T520" s="450" t="s">
        <v>48</v>
      </c>
      <c r="U520" s="451"/>
      <c r="V520" s="451"/>
      <c r="W520" s="451"/>
      <c r="X520" s="451"/>
      <c r="Y520" s="452"/>
      <c r="Z520" s="69"/>
      <c r="AA520" s="28"/>
    </row>
    <row r="521" spans="1:27" s="29" customFormat="1" ht="21" customHeight="1" x14ac:dyDescent="0.2">
      <c r="A521" s="30"/>
      <c r="B521" s="31"/>
      <c r="C521" s="453" t="s">
        <v>99</v>
      </c>
      <c r="D521" s="453"/>
      <c r="E521" s="453"/>
      <c r="F521" s="453"/>
      <c r="G521" s="32" t="str">
        <f>$J$1</f>
        <v>June</v>
      </c>
      <c r="H521" s="454">
        <f>$K$1</f>
        <v>2021</v>
      </c>
      <c r="I521" s="454"/>
      <c r="J521" s="31"/>
      <c r="K521" s="33"/>
      <c r="L521" s="34"/>
      <c r="M521" s="33"/>
      <c r="N521" s="70"/>
      <c r="O521" s="71" t="s">
        <v>58</v>
      </c>
      <c r="P521" s="71" t="s">
        <v>7</v>
      </c>
      <c r="Q521" s="71" t="s">
        <v>6</v>
      </c>
      <c r="R521" s="71" t="s">
        <v>59</v>
      </c>
      <c r="S521" s="72"/>
      <c r="T521" s="71" t="s">
        <v>58</v>
      </c>
      <c r="U521" s="71" t="s">
        <v>60</v>
      </c>
      <c r="V521" s="71" t="s">
        <v>23</v>
      </c>
      <c r="W521" s="71" t="s">
        <v>22</v>
      </c>
      <c r="X521" s="71" t="s">
        <v>24</v>
      </c>
      <c r="Y521" s="71" t="s">
        <v>64</v>
      </c>
      <c r="Z521" s="73"/>
      <c r="AA521" s="33"/>
    </row>
    <row r="522" spans="1:27" s="29" customFormat="1" ht="21" customHeight="1" x14ac:dyDescent="0.2">
      <c r="A522" s="30"/>
      <c r="B522" s="31"/>
      <c r="C522" s="31"/>
      <c r="D522" s="36"/>
      <c r="E522" s="36"/>
      <c r="F522" s="36"/>
      <c r="G522" s="36"/>
      <c r="H522" s="36"/>
      <c r="I522" s="31"/>
      <c r="J522" s="37" t="s">
        <v>1</v>
      </c>
      <c r="K522" s="38">
        <v>37000</v>
      </c>
      <c r="L522" s="39"/>
      <c r="M522" s="31"/>
      <c r="N522" s="74"/>
      <c r="O522" s="75" t="s">
        <v>50</v>
      </c>
      <c r="P522" s="75">
        <v>30</v>
      </c>
      <c r="Q522" s="75">
        <v>1</v>
      </c>
      <c r="R522" s="75">
        <f>15-Q522</f>
        <v>14</v>
      </c>
      <c r="S522" s="76"/>
      <c r="T522" s="75" t="s">
        <v>50</v>
      </c>
      <c r="U522" s="77">
        <v>10000</v>
      </c>
      <c r="V522" s="77">
        <f>5000+20000</f>
        <v>25000</v>
      </c>
      <c r="W522" s="77">
        <f>V522+U522</f>
        <v>35000</v>
      </c>
      <c r="X522" s="77">
        <v>25000</v>
      </c>
      <c r="Y522" s="77">
        <f>W522-X522</f>
        <v>10000</v>
      </c>
      <c r="Z522" s="73"/>
      <c r="AA522" s="31"/>
    </row>
    <row r="523" spans="1:27" s="29" customFormat="1" ht="21" customHeight="1" x14ac:dyDescent="0.2">
      <c r="A523" s="30"/>
      <c r="B523" s="31" t="s">
        <v>0</v>
      </c>
      <c r="C523" s="41" t="s">
        <v>85</v>
      </c>
      <c r="D523" s="31"/>
      <c r="E523" s="31"/>
      <c r="F523" s="31"/>
      <c r="G523" s="31"/>
      <c r="H523" s="42"/>
      <c r="I523" s="36"/>
      <c r="J523" s="31"/>
      <c r="K523" s="31"/>
      <c r="L523" s="43"/>
      <c r="M523" s="28"/>
      <c r="N523" s="78"/>
      <c r="O523" s="75" t="s">
        <v>76</v>
      </c>
      <c r="P523" s="75">
        <v>28</v>
      </c>
      <c r="Q523" s="75">
        <v>0</v>
      </c>
      <c r="R523" s="75">
        <f t="shared" ref="R523:R530" si="111">IF(Q523="","",R522-Q523)</f>
        <v>14</v>
      </c>
      <c r="S523" s="79"/>
      <c r="T523" s="75" t="s">
        <v>76</v>
      </c>
      <c r="U523" s="123">
        <f>Y522</f>
        <v>10000</v>
      </c>
      <c r="V523" s="77"/>
      <c r="W523" s="123">
        <f>IF(U523="","",U523+V523)</f>
        <v>10000</v>
      </c>
      <c r="X523" s="77">
        <v>10000</v>
      </c>
      <c r="Y523" s="123">
        <f>IF(W523="","",W523-X523)</f>
        <v>0</v>
      </c>
      <c r="Z523" s="80"/>
      <c r="AA523" s="28"/>
    </row>
    <row r="524" spans="1:27" s="29" customFormat="1" ht="21" customHeight="1" x14ac:dyDescent="0.2">
      <c r="A524" s="30"/>
      <c r="B524" s="45" t="s">
        <v>46</v>
      </c>
      <c r="C524" s="46"/>
      <c r="D524" s="31"/>
      <c r="E524" s="31"/>
      <c r="F524" s="462" t="s">
        <v>48</v>
      </c>
      <c r="G524" s="462"/>
      <c r="H524" s="31"/>
      <c r="I524" s="462" t="s">
        <v>49</v>
      </c>
      <c r="J524" s="462"/>
      <c r="K524" s="462"/>
      <c r="L524" s="47"/>
      <c r="M524" s="31"/>
      <c r="N524" s="74"/>
      <c r="O524" s="75" t="s">
        <v>51</v>
      </c>
      <c r="P524" s="75">
        <v>29</v>
      </c>
      <c r="Q524" s="75">
        <v>2</v>
      </c>
      <c r="R524" s="75">
        <f t="shared" si="111"/>
        <v>12</v>
      </c>
      <c r="S524" s="79"/>
      <c r="T524" s="75" t="s">
        <v>51</v>
      </c>
      <c r="U524" s="123">
        <f>IF($J$1="February","",Y523)</f>
        <v>0</v>
      </c>
      <c r="V524" s="77"/>
      <c r="W524" s="123">
        <f t="shared" ref="W524:W533" si="112">IF(U524="","",U524+V524)</f>
        <v>0</v>
      </c>
      <c r="X524" s="77"/>
      <c r="Y524" s="123">
        <f t="shared" ref="Y524:Y533" si="113">IF(W524="","",W524-X524)</f>
        <v>0</v>
      </c>
      <c r="Z524" s="80"/>
      <c r="AA524" s="31"/>
    </row>
    <row r="525" spans="1:27" s="29" customFormat="1" ht="21" customHeight="1" x14ac:dyDescent="0.2">
      <c r="A525" s="30"/>
      <c r="B525" s="31"/>
      <c r="C525" s="31"/>
      <c r="D525" s="31"/>
      <c r="E525" s="31"/>
      <c r="F525" s="31"/>
      <c r="G525" s="31"/>
      <c r="H525" s="48"/>
      <c r="L525" s="35"/>
      <c r="M525" s="31"/>
      <c r="N525" s="74"/>
      <c r="O525" s="75" t="s">
        <v>52</v>
      </c>
      <c r="P525" s="75">
        <v>29</v>
      </c>
      <c r="Q525" s="75">
        <v>1</v>
      </c>
      <c r="R525" s="75">
        <f t="shared" si="111"/>
        <v>11</v>
      </c>
      <c r="S525" s="79"/>
      <c r="T525" s="75" t="s">
        <v>52</v>
      </c>
      <c r="U525" s="123">
        <f>IF($J$1="March","",Y524)</f>
        <v>0</v>
      </c>
      <c r="V525" s="77"/>
      <c r="W525" s="123">
        <f t="shared" si="112"/>
        <v>0</v>
      </c>
      <c r="X525" s="77"/>
      <c r="Y525" s="123">
        <f t="shared" si="113"/>
        <v>0</v>
      </c>
      <c r="Z525" s="80"/>
      <c r="AA525" s="31"/>
    </row>
    <row r="526" spans="1:27" s="29" customFormat="1" ht="21" customHeight="1" x14ac:dyDescent="0.2">
      <c r="A526" s="30"/>
      <c r="B526" s="457" t="s">
        <v>47</v>
      </c>
      <c r="C526" s="458"/>
      <c r="D526" s="31"/>
      <c r="E526" s="31"/>
      <c r="F526" s="49" t="s">
        <v>69</v>
      </c>
      <c r="G526" s="106">
        <f>IF($J$1="January",U522,IF($J$1="February",U523,IF($J$1="March",U524,IF($J$1="April",U525,IF($J$1="May",U526,IF($J$1="June",U527,IF($J$1="July",U528,IF($J$1="August",U529,IF($J$1="August",U529,IF($J$1="September",U530,IF($J$1="October",U531,IF($J$1="November",U532,IF($J$1="December",U533)))))))))))))</f>
        <v>0</v>
      </c>
      <c r="H526" s="48"/>
      <c r="I526" s="50">
        <f>IF(C530&gt;0,$K$2,C528)</f>
        <v>30</v>
      </c>
      <c r="J526" s="51" t="s">
        <v>66</v>
      </c>
      <c r="K526" s="52">
        <f>K522/$K$2*I526</f>
        <v>37000</v>
      </c>
      <c r="L526" s="53"/>
      <c r="M526" s="31"/>
      <c r="N526" s="74"/>
      <c r="O526" s="75" t="s">
        <v>53</v>
      </c>
      <c r="P526" s="75">
        <v>30</v>
      </c>
      <c r="Q526" s="75">
        <v>1</v>
      </c>
      <c r="R526" s="75">
        <f t="shared" si="111"/>
        <v>10</v>
      </c>
      <c r="S526" s="79"/>
      <c r="T526" s="75" t="s">
        <v>53</v>
      </c>
      <c r="U526" s="123">
        <f>IF($J$1="April","",Y525)</f>
        <v>0</v>
      </c>
      <c r="V526" s="77"/>
      <c r="W526" s="123">
        <f t="shared" si="112"/>
        <v>0</v>
      </c>
      <c r="X526" s="77"/>
      <c r="Y526" s="123">
        <f t="shared" si="113"/>
        <v>0</v>
      </c>
      <c r="Z526" s="80"/>
      <c r="AA526" s="31"/>
    </row>
    <row r="527" spans="1:27" s="29" customFormat="1" ht="21" customHeight="1" x14ac:dyDescent="0.2">
      <c r="A527" s="30"/>
      <c r="B527" s="40"/>
      <c r="C527" s="40"/>
      <c r="D527" s="31"/>
      <c r="E527" s="31"/>
      <c r="F527" s="49" t="s">
        <v>23</v>
      </c>
      <c r="G527" s="106">
        <f>IF($J$1="January",V522,IF($J$1="February",V523,IF($J$1="March",V524,IF($J$1="April",V525,IF($J$1="May",V526,IF($J$1="June",V527,IF($J$1="July",V528,IF($J$1="August",V529,IF($J$1="August",V529,IF($J$1="September",V530,IF($J$1="October",V531,IF($J$1="November",V532,IF($J$1="December",V533)))))))))))))</f>
        <v>0</v>
      </c>
      <c r="H527" s="48"/>
      <c r="I527" s="93">
        <v>70</v>
      </c>
      <c r="J527" s="51" t="s">
        <v>67</v>
      </c>
      <c r="K527" s="54">
        <f>K522/$K$2/8*I527</f>
        <v>10791.666666666666</v>
      </c>
      <c r="L527" s="55"/>
      <c r="M527" s="31"/>
      <c r="N527" s="74"/>
      <c r="O527" s="75" t="s">
        <v>54</v>
      </c>
      <c r="P527" s="75">
        <v>30</v>
      </c>
      <c r="Q527" s="75">
        <v>0</v>
      </c>
      <c r="R527" s="75">
        <f t="shared" si="111"/>
        <v>10</v>
      </c>
      <c r="S527" s="79"/>
      <c r="T527" s="75" t="s">
        <v>54</v>
      </c>
      <c r="U527" s="123">
        <f>IF($J$1="May","",Y526)</f>
        <v>0</v>
      </c>
      <c r="V527" s="77"/>
      <c r="W527" s="123">
        <f t="shared" si="112"/>
        <v>0</v>
      </c>
      <c r="X527" s="77"/>
      <c r="Y527" s="123">
        <f t="shared" si="113"/>
        <v>0</v>
      </c>
      <c r="Z527" s="80"/>
      <c r="AA527" s="31"/>
    </row>
    <row r="528" spans="1:27" s="29" customFormat="1" ht="21" customHeight="1" x14ac:dyDescent="0.2">
      <c r="A528" s="30"/>
      <c r="B528" s="49" t="s">
        <v>7</v>
      </c>
      <c r="C528" s="40">
        <f>IF($J$1="January",P522,IF($J$1="February",P523,IF($J$1="March",P524,IF($J$1="April",P525,IF($J$1="May",P526,IF($J$1="June",P527,IF($J$1="July",P528,IF($J$1="August",P529,IF($J$1="August",P529,IF($J$1="September",P530,IF($J$1="October",P531,IF($J$1="November",P532,IF($J$1="December",P533)))))))))))))</f>
        <v>30</v>
      </c>
      <c r="D528" s="31"/>
      <c r="E528" s="31"/>
      <c r="F528" s="49" t="s">
        <v>70</v>
      </c>
      <c r="G528" s="106">
        <f>IF($J$1="January",W522,IF($J$1="February",W523,IF($J$1="March",W524,IF($J$1="April",W525,IF($J$1="May",W526,IF($J$1="June",W527,IF($J$1="July",W528,IF($J$1="August",W529,IF($J$1="August",W529,IF($J$1="September",W530,IF($J$1="October",W531,IF($J$1="November",W532,IF($J$1="December",W533)))))))))))))</f>
        <v>0</v>
      </c>
      <c r="H528" s="48"/>
      <c r="I528" s="455" t="s">
        <v>74</v>
      </c>
      <c r="J528" s="456"/>
      <c r="K528" s="54">
        <f>K526+K527</f>
        <v>47791.666666666664</v>
      </c>
      <c r="L528" s="55"/>
      <c r="M528" s="31"/>
      <c r="N528" s="74"/>
      <c r="O528" s="75" t="s">
        <v>55</v>
      </c>
      <c r="P528" s="75"/>
      <c r="Q528" s="75"/>
      <c r="R528" s="75" t="str">
        <f t="shared" si="111"/>
        <v/>
      </c>
      <c r="S528" s="79"/>
      <c r="T528" s="75" t="s">
        <v>55</v>
      </c>
      <c r="U528" s="123" t="str">
        <f>IF($J$1="June","",Y527)</f>
        <v/>
      </c>
      <c r="V528" s="77"/>
      <c r="W528" s="123" t="str">
        <f t="shared" si="112"/>
        <v/>
      </c>
      <c r="X528" s="77"/>
      <c r="Y528" s="123" t="str">
        <f t="shared" si="113"/>
        <v/>
      </c>
      <c r="Z528" s="80"/>
      <c r="AA528" s="31"/>
    </row>
    <row r="529" spans="1:27" s="29" customFormat="1" ht="21" customHeight="1" x14ac:dyDescent="0.2">
      <c r="A529" s="30"/>
      <c r="B529" s="49" t="s">
        <v>6</v>
      </c>
      <c r="C529" s="40">
        <f>IF($J$1="January",Q522,IF($J$1="February",Q523,IF($J$1="March",Q524,IF($J$1="April",Q525,IF($J$1="May",Q526,IF($J$1="June",Q527,IF($J$1="July",Q528,IF($J$1="August",Q529,IF($J$1="August",Q529,IF($J$1="September",Q530,IF($J$1="October",Q531,IF($J$1="November",Q532,IF($J$1="December",Q533)))))))))))))</f>
        <v>0</v>
      </c>
      <c r="D529" s="31"/>
      <c r="E529" s="31"/>
      <c r="F529" s="49" t="s">
        <v>24</v>
      </c>
      <c r="G529" s="106">
        <f>IF($J$1="January",X522,IF($J$1="February",X523,IF($J$1="March",X524,IF($J$1="April",X525,IF($J$1="May",X526,IF($J$1="June",X527,IF($J$1="July",X528,IF($J$1="August",X529,IF($J$1="August",X529,IF($J$1="September",X530,IF($J$1="October",X531,IF($J$1="November",X532,IF($J$1="December",X533)))))))))))))</f>
        <v>0</v>
      </c>
      <c r="H529" s="48"/>
      <c r="I529" s="455" t="s">
        <v>75</v>
      </c>
      <c r="J529" s="456"/>
      <c r="K529" s="44">
        <f>G529</f>
        <v>0</v>
      </c>
      <c r="L529" s="56"/>
      <c r="M529" s="31"/>
      <c r="N529" s="74"/>
      <c r="O529" s="75" t="s">
        <v>56</v>
      </c>
      <c r="P529" s="75"/>
      <c r="Q529" s="75"/>
      <c r="R529" s="75" t="str">
        <f t="shared" si="111"/>
        <v/>
      </c>
      <c r="S529" s="79"/>
      <c r="T529" s="75" t="s">
        <v>56</v>
      </c>
      <c r="U529" s="123" t="str">
        <f>IF($J$1="July","",Y528)</f>
        <v/>
      </c>
      <c r="V529" s="77"/>
      <c r="W529" s="123" t="str">
        <f t="shared" si="112"/>
        <v/>
      </c>
      <c r="X529" s="77"/>
      <c r="Y529" s="123" t="str">
        <f t="shared" si="113"/>
        <v/>
      </c>
      <c r="Z529" s="80"/>
      <c r="AA529" s="31"/>
    </row>
    <row r="530" spans="1:27" s="29" customFormat="1" ht="21" customHeight="1" x14ac:dyDescent="0.2">
      <c r="A530" s="30"/>
      <c r="B530" s="57" t="s">
        <v>73</v>
      </c>
      <c r="C530" s="40">
        <f>IF($J$1="January",R522,IF($J$1="February",R523,IF($J$1="March",R524,IF($J$1="April",R525,IF($J$1="May",R526,IF($J$1="June",R527,IF($J$1="July",R528,IF($J$1="August",R529,IF($J$1="August",R529,IF($J$1="September",R530,IF($J$1="October",R531,IF($J$1="November",R532,IF($J$1="December",R533)))))))))))))</f>
        <v>10</v>
      </c>
      <c r="D530" s="31"/>
      <c r="E530" s="31"/>
      <c r="F530" s="49" t="s">
        <v>72</v>
      </c>
      <c r="G530" s="106">
        <f>IF($J$1="January",Y522,IF($J$1="February",Y523,IF($J$1="March",Y524,IF($J$1="April",Y525,IF($J$1="May",Y526,IF($J$1="June",Y527,IF($J$1="July",Y528,IF($J$1="August",Y529,IF($J$1="August",Y529,IF($J$1="September",Y530,IF($J$1="October",Y531,IF($J$1="November",Y532,IF($J$1="December",Y533)))))))))))))</f>
        <v>0</v>
      </c>
      <c r="H530" s="31"/>
      <c r="I530" s="463" t="s">
        <v>68</v>
      </c>
      <c r="J530" s="464"/>
      <c r="K530" s="58">
        <f>K528-K529</f>
        <v>47791.666666666664</v>
      </c>
      <c r="L530" s="59"/>
      <c r="M530" s="31"/>
      <c r="N530" s="74"/>
      <c r="O530" s="75" t="s">
        <v>61</v>
      </c>
      <c r="P530" s="75"/>
      <c r="Q530" s="75"/>
      <c r="R530" s="75" t="str">
        <f t="shared" si="111"/>
        <v/>
      </c>
      <c r="S530" s="79"/>
      <c r="T530" s="75" t="s">
        <v>61</v>
      </c>
      <c r="U530" s="123" t="str">
        <f>IF($J$1="August","",Y529)</f>
        <v/>
      </c>
      <c r="V530" s="77"/>
      <c r="W530" s="123" t="str">
        <f t="shared" si="112"/>
        <v/>
      </c>
      <c r="X530" s="77"/>
      <c r="Y530" s="123" t="str">
        <f t="shared" si="113"/>
        <v/>
      </c>
      <c r="Z530" s="80"/>
      <c r="AA530" s="31"/>
    </row>
    <row r="531" spans="1:27" s="29" customFormat="1" ht="21" customHeight="1" x14ac:dyDescent="0.2">
      <c r="A531" s="30"/>
      <c r="B531" s="31"/>
      <c r="C531" s="31"/>
      <c r="D531" s="31"/>
      <c r="E531" s="31"/>
      <c r="F531" s="31"/>
      <c r="G531" s="31"/>
      <c r="H531" s="31"/>
      <c r="I531" s="31"/>
      <c r="J531" s="31"/>
      <c r="K531" s="128"/>
      <c r="L531" s="47"/>
      <c r="M531" s="31"/>
      <c r="N531" s="74"/>
      <c r="O531" s="75" t="s">
        <v>57</v>
      </c>
      <c r="P531" s="75"/>
      <c r="Q531" s="75"/>
      <c r="R531" s="75"/>
      <c r="S531" s="79"/>
      <c r="T531" s="75" t="s">
        <v>57</v>
      </c>
      <c r="U531" s="123" t="str">
        <f>IF($J$1="September","",Y530)</f>
        <v/>
      </c>
      <c r="V531" s="77"/>
      <c r="W531" s="123" t="str">
        <f t="shared" si="112"/>
        <v/>
      </c>
      <c r="X531" s="77"/>
      <c r="Y531" s="123" t="str">
        <f t="shared" si="113"/>
        <v/>
      </c>
      <c r="Z531" s="80"/>
      <c r="AA531" s="31"/>
    </row>
    <row r="532" spans="1:27" s="29" customFormat="1" ht="21" customHeight="1" x14ac:dyDescent="0.2">
      <c r="A532" s="30"/>
      <c r="B532" s="471" t="s">
        <v>101</v>
      </c>
      <c r="C532" s="471"/>
      <c r="D532" s="471"/>
      <c r="E532" s="471"/>
      <c r="F532" s="471"/>
      <c r="G532" s="471"/>
      <c r="H532" s="471"/>
      <c r="I532" s="471"/>
      <c r="J532" s="471"/>
      <c r="K532" s="471"/>
      <c r="L532" s="47"/>
      <c r="M532" s="31"/>
      <c r="N532" s="74"/>
      <c r="O532" s="75" t="s">
        <v>62</v>
      </c>
      <c r="P532" s="75"/>
      <c r="Q532" s="75"/>
      <c r="R532" s="75"/>
      <c r="S532" s="79"/>
      <c r="T532" s="75" t="s">
        <v>62</v>
      </c>
      <c r="U532" s="123" t="str">
        <f>IF($J$1="October","",Y531)</f>
        <v/>
      </c>
      <c r="V532" s="77"/>
      <c r="W532" s="123" t="str">
        <f t="shared" si="112"/>
        <v/>
      </c>
      <c r="X532" s="77"/>
      <c r="Y532" s="123" t="str">
        <f t="shared" si="113"/>
        <v/>
      </c>
      <c r="Z532" s="80"/>
      <c r="AA532" s="31"/>
    </row>
    <row r="533" spans="1:27" s="29" customFormat="1" ht="21" customHeight="1" x14ac:dyDescent="0.2">
      <c r="A533" s="30"/>
      <c r="B533" s="471"/>
      <c r="C533" s="471"/>
      <c r="D533" s="471"/>
      <c r="E533" s="471"/>
      <c r="F533" s="471"/>
      <c r="G533" s="471"/>
      <c r="H533" s="471"/>
      <c r="I533" s="471"/>
      <c r="J533" s="471"/>
      <c r="K533" s="471"/>
      <c r="L533" s="47"/>
      <c r="M533" s="31"/>
      <c r="N533" s="74"/>
      <c r="O533" s="75" t="s">
        <v>63</v>
      </c>
      <c r="P533" s="75"/>
      <c r="Q533" s="75"/>
      <c r="R533" s="75" t="str">
        <f t="shared" ref="R533" si="114">IF(Q533="","",R532-Q533)</f>
        <v/>
      </c>
      <c r="S533" s="79"/>
      <c r="T533" s="75" t="s">
        <v>63</v>
      </c>
      <c r="U533" s="123" t="str">
        <f>IF($J$1="November","",Y532)</f>
        <v/>
      </c>
      <c r="V533" s="77"/>
      <c r="W533" s="123" t="str">
        <f t="shared" si="112"/>
        <v/>
      </c>
      <c r="X533" s="77"/>
      <c r="Y533" s="123" t="str">
        <f t="shared" si="113"/>
        <v/>
      </c>
      <c r="Z533" s="80"/>
      <c r="AA533" s="31"/>
    </row>
    <row r="534" spans="1:27" s="29" customFormat="1" ht="21" customHeight="1" thickBot="1" x14ac:dyDescent="0.25">
      <c r="A534" s="60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2"/>
      <c r="N534" s="81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  <c r="Z534" s="83"/>
    </row>
    <row r="535" spans="1:27" s="31" customFormat="1" ht="21" customHeight="1" thickBot="1" x14ac:dyDescent="0.25"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  <c r="Z535" s="79"/>
    </row>
    <row r="536" spans="1:27" s="29" customFormat="1" ht="21" customHeight="1" x14ac:dyDescent="0.2">
      <c r="A536" s="468" t="s">
        <v>45</v>
      </c>
      <c r="B536" s="469"/>
      <c r="C536" s="469"/>
      <c r="D536" s="469"/>
      <c r="E536" s="469"/>
      <c r="F536" s="469"/>
      <c r="G536" s="469"/>
      <c r="H536" s="469"/>
      <c r="I536" s="469"/>
      <c r="J536" s="469"/>
      <c r="K536" s="469"/>
      <c r="L536" s="470"/>
      <c r="M536" s="109"/>
      <c r="N536" s="67"/>
      <c r="O536" s="450" t="s">
        <v>47</v>
      </c>
      <c r="P536" s="451"/>
      <c r="Q536" s="451"/>
      <c r="R536" s="452"/>
      <c r="S536" s="68"/>
      <c r="T536" s="450" t="s">
        <v>48</v>
      </c>
      <c r="U536" s="451"/>
      <c r="V536" s="451"/>
      <c r="W536" s="451"/>
      <c r="X536" s="451"/>
      <c r="Y536" s="452"/>
      <c r="Z536" s="66"/>
    </row>
    <row r="537" spans="1:27" s="29" customFormat="1" ht="21" customHeight="1" x14ac:dyDescent="0.2">
      <c r="A537" s="30"/>
      <c r="B537" s="31"/>
      <c r="C537" s="453" t="s">
        <v>99</v>
      </c>
      <c r="D537" s="453"/>
      <c r="E537" s="453"/>
      <c r="F537" s="453"/>
      <c r="G537" s="32" t="str">
        <f>$J$1</f>
        <v>June</v>
      </c>
      <c r="H537" s="454">
        <f>$K$1</f>
        <v>2021</v>
      </c>
      <c r="I537" s="454"/>
      <c r="J537" s="31"/>
      <c r="K537" s="33"/>
      <c r="L537" s="34"/>
      <c r="M537" s="33"/>
      <c r="N537" s="70"/>
      <c r="O537" s="71" t="s">
        <v>58</v>
      </c>
      <c r="P537" s="71" t="s">
        <v>7</v>
      </c>
      <c r="Q537" s="71" t="s">
        <v>6</v>
      </c>
      <c r="R537" s="71" t="s">
        <v>59</v>
      </c>
      <c r="S537" s="72"/>
      <c r="T537" s="71" t="s">
        <v>58</v>
      </c>
      <c r="U537" s="71" t="s">
        <v>60</v>
      </c>
      <c r="V537" s="71" t="s">
        <v>23</v>
      </c>
      <c r="W537" s="71" t="s">
        <v>22</v>
      </c>
      <c r="X537" s="71" t="s">
        <v>24</v>
      </c>
      <c r="Y537" s="71" t="s">
        <v>64</v>
      </c>
      <c r="Z537" s="66"/>
    </row>
    <row r="538" spans="1:27" s="29" customFormat="1" ht="21" customHeight="1" x14ac:dyDescent="0.2">
      <c r="A538" s="30"/>
      <c r="B538" s="31"/>
      <c r="C538" s="31"/>
      <c r="D538" s="36"/>
      <c r="E538" s="36"/>
      <c r="F538" s="36"/>
      <c r="G538" s="36"/>
      <c r="H538" s="36"/>
      <c r="I538" s="31"/>
      <c r="J538" s="37" t="s">
        <v>1</v>
      </c>
      <c r="K538" s="38">
        <v>18000</v>
      </c>
      <c r="L538" s="39"/>
      <c r="M538" s="31"/>
      <c r="N538" s="74"/>
      <c r="O538" s="75" t="s">
        <v>50</v>
      </c>
      <c r="P538" s="75"/>
      <c r="Q538" s="75"/>
      <c r="R538" s="75">
        <f>15-Q538</f>
        <v>15</v>
      </c>
      <c r="S538" s="76"/>
      <c r="T538" s="75" t="s">
        <v>50</v>
      </c>
      <c r="U538" s="77"/>
      <c r="V538" s="77"/>
      <c r="W538" s="77">
        <f>V538+U538</f>
        <v>0</v>
      </c>
      <c r="X538" s="77"/>
      <c r="Y538" s="77">
        <f>W538-X538</f>
        <v>0</v>
      </c>
      <c r="Z538" s="66"/>
    </row>
    <row r="539" spans="1:27" s="29" customFormat="1" ht="21" customHeight="1" x14ac:dyDescent="0.2">
      <c r="A539" s="30"/>
      <c r="B539" s="31" t="s">
        <v>0</v>
      </c>
      <c r="C539" s="86" t="s">
        <v>255</v>
      </c>
      <c r="D539" s="31"/>
      <c r="E539" s="31"/>
      <c r="F539" s="31"/>
      <c r="G539" s="31"/>
      <c r="H539" s="42"/>
      <c r="I539" s="36"/>
      <c r="J539" s="31"/>
      <c r="K539" s="31"/>
      <c r="L539" s="43"/>
      <c r="M539" s="109"/>
      <c r="N539" s="78"/>
      <c r="O539" s="75" t="s">
        <v>76</v>
      </c>
      <c r="P539" s="75"/>
      <c r="Q539" s="75"/>
      <c r="R539" s="75" t="str">
        <f>IF(Q539="","",R538-Q539)</f>
        <v/>
      </c>
      <c r="S539" s="79"/>
      <c r="T539" s="75" t="s">
        <v>76</v>
      </c>
      <c r="U539" s="123">
        <f>IF($J$1="January","",Y538)</f>
        <v>0</v>
      </c>
      <c r="V539" s="77"/>
      <c r="W539" s="123">
        <f>IF(U539="","",U539+V539)</f>
        <v>0</v>
      </c>
      <c r="X539" s="77"/>
      <c r="Y539" s="123">
        <f>IF(W539="","",W539-X539)</f>
        <v>0</v>
      </c>
      <c r="Z539" s="66"/>
    </row>
    <row r="540" spans="1:27" s="29" customFormat="1" ht="21" customHeight="1" x14ac:dyDescent="0.2">
      <c r="A540" s="30"/>
      <c r="B540" s="45" t="s">
        <v>46</v>
      </c>
      <c r="C540" s="63"/>
      <c r="D540" s="31"/>
      <c r="E540" s="31"/>
      <c r="F540" s="462" t="s">
        <v>48</v>
      </c>
      <c r="G540" s="462"/>
      <c r="H540" s="31"/>
      <c r="I540" s="462" t="s">
        <v>49</v>
      </c>
      <c r="J540" s="462"/>
      <c r="K540" s="462"/>
      <c r="L540" s="47"/>
      <c r="M540" s="31"/>
      <c r="N540" s="74"/>
      <c r="O540" s="75" t="s">
        <v>51</v>
      </c>
      <c r="P540" s="75"/>
      <c r="Q540" s="75"/>
      <c r="R540" s="75" t="str">
        <f>IF(Q540="","",R539-Q540)</f>
        <v/>
      </c>
      <c r="S540" s="79"/>
      <c r="T540" s="75" t="s">
        <v>51</v>
      </c>
      <c r="U540" s="123">
        <f>IF($J$1="February","",Y539)</f>
        <v>0</v>
      </c>
      <c r="V540" s="77"/>
      <c r="W540" s="123">
        <f t="shared" ref="W540:W549" si="115">IF(U540="","",U540+V540)</f>
        <v>0</v>
      </c>
      <c r="X540" s="77"/>
      <c r="Y540" s="123">
        <f t="shared" ref="Y540:Y549" si="116">IF(W540="","",W540-X540)</f>
        <v>0</v>
      </c>
      <c r="Z540" s="66"/>
    </row>
    <row r="541" spans="1:27" s="29" customFormat="1" ht="21" customHeight="1" x14ac:dyDescent="0.2">
      <c r="A541" s="30"/>
      <c r="B541" s="31"/>
      <c r="C541" s="31"/>
      <c r="D541" s="31"/>
      <c r="E541" s="31"/>
      <c r="F541" s="31"/>
      <c r="G541" s="31"/>
      <c r="H541" s="48"/>
      <c r="L541" s="35"/>
      <c r="M541" s="31"/>
      <c r="N541" s="74"/>
      <c r="O541" s="75" t="s">
        <v>52</v>
      </c>
      <c r="P541" s="75">
        <v>30</v>
      </c>
      <c r="Q541" s="75">
        <v>0</v>
      </c>
      <c r="R541" s="75">
        <v>0</v>
      </c>
      <c r="S541" s="79"/>
      <c r="T541" s="75" t="s">
        <v>52</v>
      </c>
      <c r="U541" s="123">
        <f>IF($J$1="March","",Y540)</f>
        <v>0</v>
      </c>
      <c r="V541" s="77"/>
      <c r="W541" s="123">
        <f t="shared" si="115"/>
        <v>0</v>
      </c>
      <c r="X541" s="77"/>
      <c r="Y541" s="123">
        <f t="shared" si="116"/>
        <v>0</v>
      </c>
      <c r="Z541" s="66"/>
    </row>
    <row r="542" spans="1:27" s="29" customFormat="1" ht="21" customHeight="1" x14ac:dyDescent="0.2">
      <c r="A542" s="30"/>
      <c r="B542" s="457" t="s">
        <v>47</v>
      </c>
      <c r="C542" s="458"/>
      <c r="D542" s="31"/>
      <c r="E542" s="31"/>
      <c r="F542" s="49" t="s">
        <v>69</v>
      </c>
      <c r="G542" s="44">
        <f>IF($J$1="January",U538,IF($J$1="February",U539,IF($J$1="March",U540,IF($J$1="April",U541,IF($J$1="May",U542,IF($J$1="June",U543,IF($J$1="July",U544,IF($J$1="August",U545,IF($J$1="August",U545,IF($J$1="September",U546,IF($J$1="October",U547,IF($J$1="November",U548,IF($J$1="December",U549)))))))))))))</f>
        <v>0</v>
      </c>
      <c r="H542" s="48"/>
      <c r="I542" s="50">
        <f>IF(C546&gt;0,$K$2,C544)</f>
        <v>30</v>
      </c>
      <c r="J542" s="51" t="s">
        <v>66</v>
      </c>
      <c r="K542" s="52">
        <f>K538/$K$2*I542</f>
        <v>18000</v>
      </c>
      <c r="L542" s="53"/>
      <c r="M542" s="31"/>
      <c r="N542" s="74"/>
      <c r="O542" s="75" t="s">
        <v>53</v>
      </c>
      <c r="P542" s="75">
        <v>31</v>
      </c>
      <c r="Q542" s="75">
        <v>0</v>
      </c>
      <c r="R542" s="75">
        <f t="shared" ref="R542:R549" si="117">IF(Q542="","",R541-Q542)</f>
        <v>0</v>
      </c>
      <c r="S542" s="79"/>
      <c r="T542" s="75" t="s">
        <v>53</v>
      </c>
      <c r="U542" s="123">
        <f>IF($J$1="April","",Y541)</f>
        <v>0</v>
      </c>
      <c r="V542" s="77"/>
      <c r="W542" s="123">
        <f t="shared" si="115"/>
        <v>0</v>
      </c>
      <c r="X542" s="77"/>
      <c r="Y542" s="123">
        <f t="shared" si="116"/>
        <v>0</v>
      </c>
      <c r="Z542" s="66"/>
    </row>
    <row r="543" spans="1:27" s="29" customFormat="1" ht="21" customHeight="1" x14ac:dyDescent="0.2">
      <c r="A543" s="30"/>
      <c r="B543" s="40"/>
      <c r="C543" s="40"/>
      <c r="D543" s="31"/>
      <c r="E543" s="31"/>
      <c r="F543" s="49" t="s">
        <v>23</v>
      </c>
      <c r="G543" s="44">
        <f>IF($J$1="January",V538,IF($J$1="February",V539,IF($J$1="March",V540,IF($J$1="April",V541,IF($J$1="May",V542,IF($J$1="June",V543,IF($J$1="July",V544,IF($J$1="August",V545,IF($J$1="August",V545,IF($J$1="September",V546,IF($J$1="October",V547,IF($J$1="November",V548,IF($J$1="December",V549)))))))))))))</f>
        <v>0</v>
      </c>
      <c r="H543" s="48"/>
      <c r="I543" s="50"/>
      <c r="J543" s="51" t="s">
        <v>67</v>
      </c>
      <c r="K543" s="54">
        <f>K538/$K$2/8*I543</f>
        <v>0</v>
      </c>
      <c r="L543" s="55"/>
      <c r="M543" s="31"/>
      <c r="N543" s="74"/>
      <c r="O543" s="75" t="s">
        <v>54</v>
      </c>
      <c r="P543" s="75">
        <v>30</v>
      </c>
      <c r="Q543" s="75">
        <v>0</v>
      </c>
      <c r="R543" s="75">
        <f t="shared" si="117"/>
        <v>0</v>
      </c>
      <c r="S543" s="79"/>
      <c r="T543" s="75" t="s">
        <v>54</v>
      </c>
      <c r="U543" s="123">
        <f>IF($J$1="May","",Y542)</f>
        <v>0</v>
      </c>
      <c r="V543" s="77"/>
      <c r="W543" s="123">
        <f t="shared" si="115"/>
        <v>0</v>
      </c>
      <c r="X543" s="77"/>
      <c r="Y543" s="123">
        <f t="shared" si="116"/>
        <v>0</v>
      </c>
      <c r="Z543" s="66"/>
    </row>
    <row r="544" spans="1:27" s="29" customFormat="1" ht="21" customHeight="1" x14ac:dyDescent="0.2">
      <c r="A544" s="30"/>
      <c r="B544" s="49" t="s">
        <v>7</v>
      </c>
      <c r="C544" s="40">
        <f>IF($J$1="January",P538,IF($J$1="February",P539,IF($J$1="March",P540,IF($J$1="April",P541,IF($J$1="May",P542,IF($J$1="June",P543,IF($J$1="July",P544,IF($J$1="August",P545,IF($J$1="August",P545,IF($J$1="September",P546,IF($J$1="October",P547,IF($J$1="November",P548,IF($J$1="December",P549)))))))))))))</f>
        <v>30</v>
      </c>
      <c r="D544" s="31"/>
      <c r="E544" s="31"/>
      <c r="F544" s="49" t="s">
        <v>70</v>
      </c>
      <c r="G544" s="44">
        <f>IF($J$1="January",W538,IF($J$1="February",W539,IF($J$1="March",W540,IF($J$1="April",W541,IF($J$1="May",W542,IF($J$1="June",W543,IF($J$1="July",W544,IF($J$1="August",W545,IF($J$1="August",W545,IF($J$1="September",W546,IF($J$1="October",W547,IF($J$1="November",W548,IF($J$1="December",W549)))))))))))))</f>
        <v>0</v>
      </c>
      <c r="H544" s="48"/>
      <c r="I544" s="455" t="s">
        <v>74</v>
      </c>
      <c r="J544" s="456"/>
      <c r="K544" s="54">
        <f>K542+K543</f>
        <v>18000</v>
      </c>
      <c r="L544" s="55"/>
      <c r="M544" s="31"/>
      <c r="N544" s="74"/>
      <c r="O544" s="75" t="s">
        <v>55</v>
      </c>
      <c r="P544" s="75"/>
      <c r="Q544" s="75"/>
      <c r="R544" s="75" t="str">
        <f t="shared" si="117"/>
        <v/>
      </c>
      <c r="S544" s="79"/>
      <c r="T544" s="75" t="s">
        <v>55</v>
      </c>
      <c r="U544" s="123" t="str">
        <f>IF($J$1="June","",Y543)</f>
        <v/>
      </c>
      <c r="V544" s="77"/>
      <c r="W544" s="123" t="str">
        <f t="shared" si="115"/>
        <v/>
      </c>
      <c r="X544" s="77"/>
      <c r="Y544" s="123" t="str">
        <f t="shared" si="116"/>
        <v/>
      </c>
      <c r="Z544" s="66"/>
    </row>
    <row r="545" spans="1:27" s="29" customFormat="1" ht="21" customHeight="1" x14ac:dyDescent="0.2">
      <c r="A545" s="30"/>
      <c r="B545" s="49" t="s">
        <v>6</v>
      </c>
      <c r="C545" s="40">
        <f>IF($J$1="January",Q538,IF($J$1="February",Q539,IF($J$1="March",Q540,IF($J$1="April",Q541,IF($J$1="May",Q542,IF($J$1="June",Q543,IF($J$1="July",Q544,IF($J$1="August",Q545,IF($J$1="August",Q545,IF($J$1="September",Q546,IF($J$1="October",Q547,IF($J$1="November",Q548,IF($J$1="December",Q549)))))))))))))</f>
        <v>0</v>
      </c>
      <c r="D545" s="31"/>
      <c r="E545" s="31"/>
      <c r="F545" s="49" t="s">
        <v>24</v>
      </c>
      <c r="G545" s="44">
        <f>IF($J$1="January",X538,IF($J$1="February",X539,IF($J$1="March",X540,IF($J$1="April",X541,IF($J$1="May",X542,IF($J$1="June",X543,IF($J$1="July",X544,IF($J$1="August",X545,IF($J$1="August",X545,IF($J$1="September",X546,IF($J$1="October",X547,IF($J$1="November",X548,IF($J$1="December",X549)))))))))))))</f>
        <v>0</v>
      </c>
      <c r="H545" s="48"/>
      <c r="I545" s="455" t="s">
        <v>75</v>
      </c>
      <c r="J545" s="456"/>
      <c r="K545" s="44">
        <f>G545</f>
        <v>0</v>
      </c>
      <c r="L545" s="56"/>
      <c r="M545" s="31"/>
      <c r="N545" s="74"/>
      <c r="O545" s="75" t="s">
        <v>56</v>
      </c>
      <c r="P545" s="75"/>
      <c r="Q545" s="75"/>
      <c r="R545" s="75">
        <v>0</v>
      </c>
      <c r="S545" s="79"/>
      <c r="T545" s="75" t="s">
        <v>56</v>
      </c>
      <c r="U545" s="123" t="str">
        <f>IF($J$1="July","",Y544)</f>
        <v/>
      </c>
      <c r="V545" s="77"/>
      <c r="W545" s="123" t="str">
        <f t="shared" si="115"/>
        <v/>
      </c>
      <c r="X545" s="77"/>
      <c r="Y545" s="123" t="str">
        <f t="shared" si="116"/>
        <v/>
      </c>
      <c r="Z545" s="66"/>
    </row>
    <row r="546" spans="1:27" s="29" customFormat="1" ht="21" customHeight="1" x14ac:dyDescent="0.2">
      <c r="A546" s="30"/>
      <c r="B546" s="57" t="s">
        <v>73</v>
      </c>
      <c r="C546" s="40">
        <f>IF($J$1="January",R538,IF($J$1="February",R539,IF($J$1="March",R540,IF($J$1="April",R541,IF($J$1="May",R542,IF($J$1="June",R543,IF($J$1="July",R544,IF($J$1="August",R545,IF($J$1="August",R545,IF($J$1="September",R546,IF($J$1="October",R547,IF($J$1="November",R548,IF($J$1="December",R549)))))))))))))</f>
        <v>0</v>
      </c>
      <c r="D546" s="31"/>
      <c r="E546" s="31"/>
      <c r="F546" s="49" t="s">
        <v>72</v>
      </c>
      <c r="G546" s="44">
        <f>IF($J$1="January",Y538,IF($J$1="February",Y539,IF($J$1="March",Y540,IF($J$1="April",Y541,IF($J$1="May",Y542,IF($J$1="June",Y543,IF($J$1="July",Y544,IF($J$1="August",Y545,IF($J$1="August",Y545,IF($J$1="September",Y546,IF($J$1="October",Y547,IF($J$1="November",Y548,IF($J$1="December",Y549)))))))))))))</f>
        <v>0</v>
      </c>
      <c r="H546" s="31"/>
      <c r="I546" s="463" t="s">
        <v>68</v>
      </c>
      <c r="J546" s="464"/>
      <c r="K546" s="58">
        <f>K544-K545</f>
        <v>18000</v>
      </c>
      <c r="L546" s="59"/>
      <c r="M546" s="31"/>
      <c r="N546" s="74"/>
      <c r="O546" s="75" t="s">
        <v>61</v>
      </c>
      <c r="P546" s="75"/>
      <c r="Q546" s="75"/>
      <c r="R546" s="75">
        <v>0</v>
      </c>
      <c r="S546" s="79"/>
      <c r="T546" s="75" t="s">
        <v>61</v>
      </c>
      <c r="U546" s="123" t="str">
        <f>IF($J$1="August","",Y545)</f>
        <v/>
      </c>
      <c r="V546" s="77"/>
      <c r="W546" s="123" t="str">
        <f t="shared" si="115"/>
        <v/>
      </c>
      <c r="X546" s="77"/>
      <c r="Y546" s="123" t="str">
        <f t="shared" si="116"/>
        <v/>
      </c>
      <c r="Z546" s="66"/>
    </row>
    <row r="547" spans="1:27" s="29" customFormat="1" ht="21" customHeight="1" x14ac:dyDescent="0.2">
      <c r="A547" s="30"/>
      <c r="B547" s="31"/>
      <c r="C547" s="31"/>
      <c r="D547" s="31"/>
      <c r="E547" s="31"/>
      <c r="F547" s="31"/>
      <c r="G547" s="31"/>
      <c r="H547" s="31"/>
      <c r="I547" s="31"/>
      <c r="J547" s="48"/>
      <c r="K547" s="48"/>
      <c r="L547" s="47"/>
      <c r="M547" s="31"/>
      <c r="N547" s="74"/>
      <c r="O547" s="75" t="s">
        <v>57</v>
      </c>
      <c r="P547" s="75"/>
      <c r="Q547" s="75"/>
      <c r="R547" s="75">
        <v>0</v>
      </c>
      <c r="S547" s="79"/>
      <c r="T547" s="75" t="s">
        <v>57</v>
      </c>
      <c r="U547" s="123" t="str">
        <f>IF($J$1="September","",Y546)</f>
        <v/>
      </c>
      <c r="V547" s="77"/>
      <c r="W547" s="123" t="str">
        <f t="shared" si="115"/>
        <v/>
      </c>
      <c r="X547" s="77"/>
      <c r="Y547" s="123" t="str">
        <f t="shared" si="116"/>
        <v/>
      </c>
      <c r="Z547" s="66"/>
    </row>
    <row r="548" spans="1:27" s="29" customFormat="1" ht="21" customHeight="1" x14ac:dyDescent="0.2">
      <c r="A548" s="30"/>
      <c r="B548" s="471" t="s">
        <v>101</v>
      </c>
      <c r="C548" s="471"/>
      <c r="D548" s="471"/>
      <c r="E548" s="471"/>
      <c r="F548" s="471"/>
      <c r="G548" s="471"/>
      <c r="H548" s="471"/>
      <c r="I548" s="471"/>
      <c r="J548" s="471"/>
      <c r="K548" s="471"/>
      <c r="L548" s="47"/>
      <c r="M548" s="31"/>
      <c r="N548" s="74"/>
      <c r="O548" s="75" t="s">
        <v>62</v>
      </c>
      <c r="P548" s="75"/>
      <c r="Q548" s="75"/>
      <c r="R548" s="75">
        <v>0</v>
      </c>
      <c r="S548" s="79"/>
      <c r="T548" s="75" t="s">
        <v>62</v>
      </c>
      <c r="U548" s="123" t="str">
        <f>IF($J$1="October","",Y547)</f>
        <v/>
      </c>
      <c r="V548" s="77"/>
      <c r="W548" s="123" t="str">
        <f t="shared" si="115"/>
        <v/>
      </c>
      <c r="X548" s="77">
        <v>10000</v>
      </c>
      <c r="Y548" s="123" t="str">
        <f t="shared" si="116"/>
        <v/>
      </c>
      <c r="Z548" s="66"/>
    </row>
    <row r="549" spans="1:27" s="29" customFormat="1" ht="21" customHeight="1" x14ac:dyDescent="0.2">
      <c r="A549" s="30"/>
      <c r="B549" s="471"/>
      <c r="C549" s="471"/>
      <c r="D549" s="471"/>
      <c r="E549" s="471"/>
      <c r="F549" s="471"/>
      <c r="G549" s="471"/>
      <c r="H549" s="471"/>
      <c r="I549" s="471"/>
      <c r="J549" s="471"/>
      <c r="K549" s="471"/>
      <c r="L549" s="47"/>
      <c r="M549" s="31"/>
      <c r="N549" s="74"/>
      <c r="O549" s="75" t="s">
        <v>63</v>
      </c>
      <c r="P549" s="75"/>
      <c r="Q549" s="75"/>
      <c r="R549" s="75" t="str">
        <f t="shared" si="117"/>
        <v/>
      </c>
      <c r="S549" s="79"/>
      <c r="T549" s="75" t="s">
        <v>63</v>
      </c>
      <c r="U549" s="123" t="str">
        <f>IF($J$1="November","",Y548)</f>
        <v/>
      </c>
      <c r="V549" s="77"/>
      <c r="W549" s="123" t="str">
        <f t="shared" si="115"/>
        <v/>
      </c>
      <c r="X549" s="77"/>
      <c r="Y549" s="123" t="str">
        <f t="shared" si="116"/>
        <v/>
      </c>
      <c r="Z549" s="66"/>
    </row>
    <row r="550" spans="1:27" s="29" customFormat="1" ht="21" customHeight="1" thickBot="1" x14ac:dyDescent="0.25">
      <c r="A550" s="60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2"/>
      <c r="N550" s="81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  <c r="Z550" s="66"/>
    </row>
    <row r="551" spans="1:27" s="29" customFormat="1" ht="21" customHeight="1" thickBot="1" x14ac:dyDescent="0.25">
      <c r="A551" s="30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47"/>
      <c r="N551" s="74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  <c r="Z551" s="66"/>
    </row>
    <row r="552" spans="1:27" s="29" customFormat="1" ht="21" customHeight="1" x14ac:dyDescent="0.2">
      <c r="A552" s="494" t="s">
        <v>45</v>
      </c>
      <c r="B552" s="495"/>
      <c r="C552" s="495"/>
      <c r="D552" s="495"/>
      <c r="E552" s="495"/>
      <c r="F552" s="495"/>
      <c r="G552" s="495"/>
      <c r="H552" s="495"/>
      <c r="I552" s="495"/>
      <c r="J552" s="495"/>
      <c r="K552" s="495"/>
      <c r="L552" s="496"/>
      <c r="M552" s="28"/>
      <c r="N552" s="67"/>
      <c r="O552" s="450" t="s">
        <v>47</v>
      </c>
      <c r="P552" s="451"/>
      <c r="Q552" s="451"/>
      <c r="R552" s="452"/>
      <c r="S552" s="68"/>
      <c r="T552" s="450" t="s">
        <v>48</v>
      </c>
      <c r="U552" s="451"/>
      <c r="V552" s="451"/>
      <c r="W552" s="451"/>
      <c r="X552" s="451"/>
      <c r="Y552" s="452"/>
      <c r="Z552" s="69"/>
      <c r="AA552" s="28"/>
    </row>
    <row r="553" spans="1:27" s="29" customFormat="1" ht="21" customHeight="1" x14ac:dyDescent="0.2">
      <c r="A553" s="30"/>
      <c r="B553" s="31"/>
      <c r="C553" s="453" t="s">
        <v>99</v>
      </c>
      <c r="D553" s="453"/>
      <c r="E553" s="453"/>
      <c r="F553" s="453"/>
      <c r="G553" s="32" t="str">
        <f>$J$1</f>
        <v>June</v>
      </c>
      <c r="H553" s="454">
        <f>$K$1</f>
        <v>2021</v>
      </c>
      <c r="I553" s="454"/>
      <c r="J553" s="31"/>
      <c r="K553" s="33"/>
      <c r="L553" s="34"/>
      <c r="M553" s="33"/>
      <c r="N553" s="70"/>
      <c r="O553" s="71" t="s">
        <v>58</v>
      </c>
      <c r="P553" s="71" t="s">
        <v>7</v>
      </c>
      <c r="Q553" s="71" t="s">
        <v>6</v>
      </c>
      <c r="R553" s="71" t="s">
        <v>59</v>
      </c>
      <c r="S553" s="72"/>
      <c r="T553" s="71" t="s">
        <v>58</v>
      </c>
      <c r="U553" s="71" t="s">
        <v>60</v>
      </c>
      <c r="V553" s="71" t="s">
        <v>23</v>
      </c>
      <c r="W553" s="71" t="s">
        <v>22</v>
      </c>
      <c r="X553" s="71" t="s">
        <v>24</v>
      </c>
      <c r="Y553" s="71" t="s">
        <v>64</v>
      </c>
      <c r="Z553" s="73"/>
      <c r="AA553" s="33"/>
    </row>
    <row r="554" spans="1:27" s="29" customFormat="1" ht="21" customHeight="1" x14ac:dyDescent="0.2">
      <c r="A554" s="30"/>
      <c r="B554" s="31"/>
      <c r="C554" s="31"/>
      <c r="D554" s="36"/>
      <c r="E554" s="36"/>
      <c r="F554" s="36"/>
      <c r="G554" s="36"/>
      <c r="H554" s="36"/>
      <c r="I554" s="31"/>
      <c r="J554" s="37" t="s">
        <v>1</v>
      </c>
      <c r="K554" s="38">
        <v>30000</v>
      </c>
      <c r="L554" s="39"/>
      <c r="M554" s="31"/>
      <c r="N554" s="74"/>
      <c r="O554" s="75" t="s">
        <v>50</v>
      </c>
      <c r="P554" s="75">
        <v>31</v>
      </c>
      <c r="Q554" s="75">
        <v>0</v>
      </c>
      <c r="R554" s="75"/>
      <c r="S554" s="76"/>
      <c r="T554" s="75" t="s">
        <v>50</v>
      </c>
      <c r="U554" s="77">
        <v>3500</v>
      </c>
      <c r="V554" s="77"/>
      <c r="W554" s="77">
        <f>V554+U554</f>
        <v>3500</v>
      </c>
      <c r="X554" s="77">
        <v>1000</v>
      </c>
      <c r="Y554" s="77">
        <f>W554-X554</f>
        <v>2500</v>
      </c>
      <c r="Z554" s="73"/>
      <c r="AA554" s="31"/>
    </row>
    <row r="555" spans="1:27" s="29" customFormat="1" ht="21" customHeight="1" x14ac:dyDescent="0.2">
      <c r="A555" s="30"/>
      <c r="B555" s="31" t="s">
        <v>0</v>
      </c>
      <c r="C555" s="41" t="s">
        <v>183</v>
      </c>
      <c r="D555" s="31"/>
      <c r="E555" s="31"/>
      <c r="F555" s="31"/>
      <c r="G555" s="31"/>
      <c r="H555" s="42"/>
      <c r="I555" s="36"/>
      <c r="J555" s="31"/>
      <c r="K555" s="31"/>
      <c r="L555" s="43"/>
      <c r="M555" s="28"/>
      <c r="N555" s="78"/>
      <c r="O555" s="75" t="s">
        <v>76</v>
      </c>
      <c r="P555" s="75">
        <v>28</v>
      </c>
      <c r="Q555" s="75">
        <v>0</v>
      </c>
      <c r="R555" s="75">
        <v>0</v>
      </c>
      <c r="S555" s="79"/>
      <c r="T555" s="75" t="s">
        <v>76</v>
      </c>
      <c r="U555" s="123">
        <f>Y554</f>
        <v>2500</v>
      </c>
      <c r="V555" s="77">
        <v>5000</v>
      </c>
      <c r="W555" s="123">
        <f>IF(U555="","",U555+V555)</f>
        <v>7500</v>
      </c>
      <c r="X555" s="77">
        <v>1000</v>
      </c>
      <c r="Y555" s="123">
        <f>IF(W555="","",W555-X555)</f>
        <v>6500</v>
      </c>
      <c r="Z555" s="80"/>
      <c r="AA555" s="28"/>
    </row>
    <row r="556" spans="1:27" s="29" customFormat="1" ht="21" customHeight="1" x14ac:dyDescent="0.2">
      <c r="A556" s="30"/>
      <c r="B556" s="45" t="s">
        <v>46</v>
      </c>
      <c r="C556" s="46"/>
      <c r="D556" s="31"/>
      <c r="E556" s="31"/>
      <c r="F556" s="462" t="s">
        <v>48</v>
      </c>
      <c r="G556" s="462"/>
      <c r="H556" s="31"/>
      <c r="I556" s="462" t="s">
        <v>49</v>
      </c>
      <c r="J556" s="462"/>
      <c r="K556" s="462"/>
      <c r="L556" s="47"/>
      <c r="M556" s="31"/>
      <c r="N556" s="74"/>
      <c r="O556" s="75" t="s">
        <v>51</v>
      </c>
      <c r="P556" s="75">
        <v>31</v>
      </c>
      <c r="Q556" s="75">
        <v>0</v>
      </c>
      <c r="R556" s="75">
        <v>0</v>
      </c>
      <c r="S556" s="79"/>
      <c r="T556" s="75" t="s">
        <v>51</v>
      </c>
      <c r="U556" s="123">
        <f>Y555</f>
        <v>6500</v>
      </c>
      <c r="V556" s="77"/>
      <c r="W556" s="123">
        <f t="shared" ref="W556:W565" si="118">IF(U556="","",U556+V556)</f>
        <v>6500</v>
      </c>
      <c r="X556" s="77">
        <v>1000</v>
      </c>
      <c r="Y556" s="123">
        <f t="shared" ref="Y556:Y565" si="119">IF(W556="","",W556-X556)</f>
        <v>5500</v>
      </c>
      <c r="Z556" s="80"/>
      <c r="AA556" s="31"/>
    </row>
    <row r="557" spans="1:27" s="29" customFormat="1" ht="21" customHeight="1" x14ac:dyDescent="0.2">
      <c r="A557" s="30"/>
      <c r="B557" s="31"/>
      <c r="C557" s="31"/>
      <c r="D557" s="31"/>
      <c r="E557" s="31"/>
      <c r="F557" s="31"/>
      <c r="G557" s="31"/>
      <c r="H557" s="48"/>
      <c r="L557" s="35"/>
      <c r="M557" s="31"/>
      <c r="N557" s="74"/>
      <c r="O557" s="75" t="s">
        <v>52</v>
      </c>
      <c r="P557" s="75">
        <v>30</v>
      </c>
      <c r="Q557" s="75">
        <v>0</v>
      </c>
      <c r="R557" s="75">
        <v>0</v>
      </c>
      <c r="S557" s="79"/>
      <c r="T557" s="75" t="s">
        <v>52</v>
      </c>
      <c r="U557" s="123">
        <f>Y556</f>
        <v>5500</v>
      </c>
      <c r="V557" s="77"/>
      <c r="W557" s="123">
        <f t="shared" si="118"/>
        <v>5500</v>
      </c>
      <c r="X557" s="77">
        <v>1000</v>
      </c>
      <c r="Y557" s="123">
        <f t="shared" si="119"/>
        <v>4500</v>
      </c>
      <c r="Z557" s="80"/>
      <c r="AA557" s="31"/>
    </row>
    <row r="558" spans="1:27" s="29" customFormat="1" ht="21" customHeight="1" x14ac:dyDescent="0.2">
      <c r="A558" s="30"/>
      <c r="B558" s="457" t="s">
        <v>47</v>
      </c>
      <c r="C558" s="458"/>
      <c r="D558" s="31"/>
      <c r="E558" s="31"/>
      <c r="F558" s="49" t="s">
        <v>69</v>
      </c>
      <c r="G558" s="44">
        <f>IF($J$1="January",U554,IF($J$1="February",U555,IF($J$1="March",U556,IF($J$1="April",U557,IF($J$1="May",U558,IF($J$1="June",U559,IF($J$1="July",U560,IF($J$1="August",U561,IF($J$1="August",U561,IF($J$1="September",U562,IF($J$1="October",U563,IF($J$1="November",U564,IF($J$1="December",U565)))))))))))))</f>
        <v>3500</v>
      </c>
      <c r="H558" s="48"/>
      <c r="I558" s="50">
        <f>IF(C562&gt;0,$K$2,C560)</f>
        <v>30</v>
      </c>
      <c r="J558" s="51" t="s">
        <v>66</v>
      </c>
      <c r="K558" s="52">
        <f>K554/$K$2*I558</f>
        <v>30000</v>
      </c>
      <c r="L558" s="53"/>
      <c r="M558" s="31"/>
      <c r="N558" s="74"/>
      <c r="O558" s="75" t="s">
        <v>53</v>
      </c>
      <c r="P558" s="75">
        <v>31</v>
      </c>
      <c r="Q558" s="75">
        <v>0</v>
      </c>
      <c r="R558" s="75">
        <v>0</v>
      </c>
      <c r="S558" s="79"/>
      <c r="T558" s="75" t="s">
        <v>53</v>
      </c>
      <c r="U558" s="123">
        <f>Y557</f>
        <v>4500</v>
      </c>
      <c r="V558" s="77"/>
      <c r="W558" s="123">
        <f t="shared" si="118"/>
        <v>4500</v>
      </c>
      <c r="X558" s="77">
        <v>1000</v>
      </c>
      <c r="Y558" s="123">
        <f t="shared" si="119"/>
        <v>3500</v>
      </c>
      <c r="Z558" s="80"/>
      <c r="AA558" s="31"/>
    </row>
    <row r="559" spans="1:27" s="29" customFormat="1" ht="21" customHeight="1" x14ac:dyDescent="0.2">
      <c r="A559" s="30"/>
      <c r="B559" s="40"/>
      <c r="C559" s="40"/>
      <c r="D559" s="31"/>
      <c r="E559" s="31"/>
      <c r="F559" s="49" t="s">
        <v>23</v>
      </c>
      <c r="G559" s="44">
        <f>IF($J$1="January",V554,IF($J$1="February",V555,IF($J$1="March",V556,IF($J$1="April",V557,IF($J$1="May",V558,IF($J$1="June",V559,IF($J$1="July",V560,IF($J$1="August",V561,IF($J$1="August",V561,IF($J$1="September",V562,IF($J$1="October",V563,IF($J$1="November",V564,IF($J$1="December",V565)))))))))))))</f>
        <v>0</v>
      </c>
      <c r="H559" s="48"/>
      <c r="I559" s="93"/>
      <c r="J559" s="51" t="s">
        <v>67</v>
      </c>
      <c r="K559" s="54">
        <f>K554/$K$2/8*I559</f>
        <v>0</v>
      </c>
      <c r="L559" s="55"/>
      <c r="M559" s="31"/>
      <c r="N559" s="74"/>
      <c r="O559" s="75" t="s">
        <v>54</v>
      </c>
      <c r="P559" s="75">
        <v>30</v>
      </c>
      <c r="Q559" s="75">
        <v>0</v>
      </c>
      <c r="R559" s="75">
        <v>0</v>
      </c>
      <c r="S559" s="79"/>
      <c r="T559" s="75" t="s">
        <v>54</v>
      </c>
      <c r="U559" s="123">
        <f>Y558</f>
        <v>3500</v>
      </c>
      <c r="V559" s="77"/>
      <c r="W559" s="123">
        <f t="shared" si="118"/>
        <v>3500</v>
      </c>
      <c r="X559" s="77">
        <v>3500</v>
      </c>
      <c r="Y559" s="123">
        <f t="shared" si="119"/>
        <v>0</v>
      </c>
      <c r="Z559" s="80"/>
      <c r="AA559" s="31"/>
    </row>
    <row r="560" spans="1:27" s="29" customFormat="1" ht="21" customHeight="1" x14ac:dyDescent="0.2">
      <c r="A560" s="30"/>
      <c r="B560" s="49" t="s">
        <v>7</v>
      </c>
      <c r="C560" s="40">
        <f>IF($J$1="January",P554,IF($J$1="February",P555,IF($J$1="March",P556,IF($J$1="April",P557,IF($J$1="May",P558,IF($J$1="June",P559,IF($J$1="July",P560,IF($J$1="August",P561,IF($J$1="August",P561,IF($J$1="September",P562,IF($J$1="October",P563,IF($J$1="November",P564,IF($J$1="December",P565)))))))))))))</f>
        <v>30</v>
      </c>
      <c r="D560" s="31"/>
      <c r="E560" s="31"/>
      <c r="F560" s="49" t="s">
        <v>70</v>
      </c>
      <c r="G560" s="44">
        <f>IF($J$1="January",W554,IF($J$1="February",W555,IF($J$1="March",W556,IF($J$1="April",W557,IF($J$1="May",W558,IF($J$1="June",W559,IF($J$1="July",W560,IF($J$1="August",W561,IF($J$1="August",W561,IF($J$1="September",W562,IF($J$1="October",W563,IF($J$1="November",W564,IF($J$1="December",W565)))))))))))))</f>
        <v>3500</v>
      </c>
      <c r="H560" s="48"/>
      <c r="I560" s="455" t="s">
        <v>74</v>
      </c>
      <c r="J560" s="456"/>
      <c r="K560" s="54">
        <f>K558+K559</f>
        <v>30000</v>
      </c>
      <c r="L560" s="55"/>
      <c r="M560" s="31"/>
      <c r="N560" s="74"/>
      <c r="O560" s="75" t="s">
        <v>55</v>
      </c>
      <c r="P560" s="75"/>
      <c r="Q560" s="75"/>
      <c r="R560" s="75">
        <v>0</v>
      </c>
      <c r="S560" s="79"/>
      <c r="T560" s="75" t="s">
        <v>55</v>
      </c>
      <c r="U560" s="123"/>
      <c r="V560" s="77"/>
      <c r="W560" s="123" t="str">
        <f t="shared" si="118"/>
        <v/>
      </c>
      <c r="X560" s="77"/>
      <c r="Y560" s="123" t="str">
        <f t="shared" si="119"/>
        <v/>
      </c>
      <c r="Z560" s="80"/>
      <c r="AA560" s="31"/>
    </row>
    <row r="561" spans="1:27" s="29" customFormat="1" ht="21" customHeight="1" x14ac:dyDescent="0.2">
      <c r="A561" s="30"/>
      <c r="B561" s="49" t="s">
        <v>6</v>
      </c>
      <c r="C561" s="40">
        <f>IF($J$1="January",Q554,IF($J$1="February",Q555,IF($J$1="March",Q556,IF($J$1="April",Q557,IF($J$1="May",Q558,IF($J$1="June",Q559,IF($J$1="July",Q560,IF($J$1="August",Q561,IF($J$1="August",Q561,IF($J$1="September",Q562,IF($J$1="October",Q563,IF($J$1="November",Q564,IF($J$1="December",Q565)))))))))))))</f>
        <v>0</v>
      </c>
      <c r="D561" s="31"/>
      <c r="E561" s="31"/>
      <c r="F561" s="49" t="s">
        <v>24</v>
      </c>
      <c r="G561" s="44">
        <f>IF($J$1="January",X554,IF($J$1="February",X555,IF($J$1="March",X556,IF($J$1="April",X557,IF($J$1="May",X558,IF($J$1="June",X559,IF($J$1="July",X560,IF($J$1="August",X561,IF($J$1="August",X561,IF($J$1="September",X562,IF($J$1="October",X563,IF($J$1="November",X564,IF($J$1="December",X565)))))))))))))</f>
        <v>3500</v>
      </c>
      <c r="H561" s="48"/>
      <c r="I561" s="455" t="s">
        <v>75</v>
      </c>
      <c r="J561" s="456"/>
      <c r="K561" s="44">
        <f>G561</f>
        <v>3500</v>
      </c>
      <c r="L561" s="56"/>
      <c r="M561" s="31"/>
      <c r="N561" s="74"/>
      <c r="O561" s="75" t="s">
        <v>56</v>
      </c>
      <c r="P561" s="75"/>
      <c r="Q561" s="75"/>
      <c r="R561" s="75">
        <v>0</v>
      </c>
      <c r="S561" s="79"/>
      <c r="T561" s="75" t="s">
        <v>56</v>
      </c>
      <c r="U561" s="123"/>
      <c r="V561" s="77"/>
      <c r="W561" s="123" t="str">
        <f t="shared" si="118"/>
        <v/>
      </c>
      <c r="X561" s="77"/>
      <c r="Y561" s="123"/>
      <c r="Z561" s="80"/>
      <c r="AA561" s="31"/>
    </row>
    <row r="562" spans="1:27" s="29" customFormat="1" ht="21" customHeight="1" x14ac:dyDescent="0.2">
      <c r="A562" s="30"/>
      <c r="B562" s="57" t="s">
        <v>73</v>
      </c>
      <c r="C562" s="40">
        <f>IF($J$1="January",R554,IF($J$1="February",R555,IF($J$1="March",R556,IF($J$1="April",R557,IF($J$1="May",R558,IF($J$1="June",R559,IF($J$1="July",R560,IF($J$1="August",R561,IF($J$1="August",R561,IF($J$1="September",R562,IF($J$1="October",R563,IF($J$1="November",R564,IF($J$1="December",R565)))))))))))))</f>
        <v>0</v>
      </c>
      <c r="D562" s="31"/>
      <c r="E562" s="31"/>
      <c r="F562" s="49" t="s">
        <v>72</v>
      </c>
      <c r="G562" s="44">
        <f>IF($J$1="January",Y554,IF($J$1="February",Y555,IF($J$1="March",Y556,IF($J$1="April",Y557,IF($J$1="May",Y558,IF($J$1="June",Y559,IF($J$1="July",Y560,IF($J$1="August",Y561,IF($J$1="August",Y561,IF($J$1="September",Y562,IF($J$1="October",Y563,IF($J$1="November",Y564,IF($J$1="December",Y565)))))))))))))</f>
        <v>0</v>
      </c>
      <c r="H562" s="31"/>
      <c r="I562" s="463" t="s">
        <v>68</v>
      </c>
      <c r="J562" s="464"/>
      <c r="K562" s="58">
        <f>K560-K561</f>
        <v>26500</v>
      </c>
      <c r="L562" s="59"/>
      <c r="M562" s="31"/>
      <c r="N562" s="74"/>
      <c r="O562" s="75" t="s">
        <v>61</v>
      </c>
      <c r="P562" s="75"/>
      <c r="Q562" s="75"/>
      <c r="R562" s="75">
        <v>0</v>
      </c>
      <c r="S562" s="79"/>
      <c r="T562" s="75" t="s">
        <v>61</v>
      </c>
      <c r="U562" s="123">
        <f>Y561</f>
        <v>0</v>
      </c>
      <c r="V562" s="77"/>
      <c r="W562" s="123">
        <f t="shared" si="118"/>
        <v>0</v>
      </c>
      <c r="X562" s="77"/>
      <c r="Y562" s="123">
        <f t="shared" si="119"/>
        <v>0</v>
      </c>
      <c r="Z562" s="80"/>
      <c r="AA562" s="31"/>
    </row>
    <row r="563" spans="1:27" s="29" customFormat="1" ht="21" customHeight="1" x14ac:dyDescent="0.2">
      <c r="A563" s="30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47"/>
      <c r="M563" s="31"/>
      <c r="N563" s="74"/>
      <c r="O563" s="75" t="s">
        <v>57</v>
      </c>
      <c r="P563" s="75"/>
      <c r="Q563" s="75"/>
      <c r="R563" s="75">
        <v>0</v>
      </c>
      <c r="S563" s="79"/>
      <c r="T563" s="75" t="s">
        <v>57</v>
      </c>
      <c r="U563" s="123">
        <f>Y562</f>
        <v>0</v>
      </c>
      <c r="V563" s="77"/>
      <c r="W563" s="123">
        <f t="shared" si="118"/>
        <v>0</v>
      </c>
      <c r="X563" s="77"/>
      <c r="Y563" s="123">
        <f t="shared" si="119"/>
        <v>0</v>
      </c>
      <c r="Z563" s="80"/>
      <c r="AA563" s="31"/>
    </row>
    <row r="564" spans="1:27" s="29" customFormat="1" ht="21" customHeight="1" x14ac:dyDescent="0.2">
      <c r="A564" s="30"/>
      <c r="B564" s="471" t="s">
        <v>101</v>
      </c>
      <c r="C564" s="471"/>
      <c r="D564" s="471"/>
      <c r="E564" s="471"/>
      <c r="F564" s="471"/>
      <c r="G564" s="471"/>
      <c r="H564" s="471"/>
      <c r="I564" s="471"/>
      <c r="J564" s="471"/>
      <c r="K564" s="471"/>
      <c r="L564" s="47"/>
      <c r="M564" s="31"/>
      <c r="N564" s="74"/>
      <c r="O564" s="75" t="s">
        <v>62</v>
      </c>
      <c r="P564" s="75"/>
      <c r="Q564" s="75"/>
      <c r="R564" s="75">
        <v>0</v>
      </c>
      <c r="S564" s="79"/>
      <c r="T564" s="75" t="s">
        <v>62</v>
      </c>
      <c r="U564" s="123">
        <f>Y563</f>
        <v>0</v>
      </c>
      <c r="V564" s="77"/>
      <c r="W564" s="123">
        <f t="shared" si="118"/>
        <v>0</v>
      </c>
      <c r="X564" s="77"/>
      <c r="Y564" s="123">
        <f t="shared" si="119"/>
        <v>0</v>
      </c>
      <c r="Z564" s="80"/>
      <c r="AA564" s="31"/>
    </row>
    <row r="565" spans="1:27" s="29" customFormat="1" ht="21" customHeight="1" x14ac:dyDescent="0.2">
      <c r="A565" s="30"/>
      <c r="B565" s="471"/>
      <c r="C565" s="471"/>
      <c r="D565" s="471"/>
      <c r="E565" s="471"/>
      <c r="F565" s="471"/>
      <c r="G565" s="471"/>
      <c r="H565" s="471"/>
      <c r="I565" s="471"/>
      <c r="J565" s="471"/>
      <c r="K565" s="471"/>
      <c r="L565" s="47"/>
      <c r="M565" s="31"/>
      <c r="N565" s="74"/>
      <c r="O565" s="75" t="s">
        <v>63</v>
      </c>
      <c r="P565" s="75"/>
      <c r="Q565" s="75"/>
      <c r="R565" s="75">
        <v>0</v>
      </c>
      <c r="S565" s="79"/>
      <c r="T565" s="75" t="s">
        <v>63</v>
      </c>
      <c r="U565" s="123">
        <f>Y564</f>
        <v>0</v>
      </c>
      <c r="V565" s="77"/>
      <c r="W565" s="123">
        <f t="shared" si="118"/>
        <v>0</v>
      </c>
      <c r="X565" s="77"/>
      <c r="Y565" s="123">
        <f t="shared" si="119"/>
        <v>0</v>
      </c>
      <c r="Z565" s="80"/>
      <c r="AA565" s="31"/>
    </row>
    <row r="566" spans="1:27" s="29" customFormat="1" ht="21" customHeight="1" thickBot="1" x14ac:dyDescent="0.25">
      <c r="A566" s="60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2"/>
      <c r="N566" s="81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3"/>
    </row>
    <row r="567" spans="1:27" s="29" customFormat="1" ht="21.4" hidden="1" customHeight="1" x14ac:dyDescent="0.2">
      <c r="A567" s="481" t="s">
        <v>45</v>
      </c>
      <c r="B567" s="482"/>
      <c r="C567" s="482"/>
      <c r="D567" s="482"/>
      <c r="E567" s="482"/>
      <c r="F567" s="482"/>
      <c r="G567" s="482"/>
      <c r="H567" s="482"/>
      <c r="I567" s="482"/>
      <c r="J567" s="482"/>
      <c r="K567" s="482"/>
      <c r="L567" s="483"/>
      <c r="M567" s="28"/>
      <c r="N567" s="67"/>
      <c r="O567" s="450" t="s">
        <v>47</v>
      </c>
      <c r="P567" s="451"/>
      <c r="Q567" s="451"/>
      <c r="R567" s="452"/>
      <c r="S567" s="68"/>
      <c r="T567" s="450" t="s">
        <v>48</v>
      </c>
      <c r="U567" s="451"/>
      <c r="V567" s="451"/>
      <c r="W567" s="451"/>
      <c r="X567" s="451"/>
      <c r="Y567" s="452"/>
      <c r="Z567" s="69"/>
      <c r="AA567" s="28"/>
    </row>
    <row r="568" spans="1:27" s="29" customFormat="1" ht="21.4" hidden="1" customHeight="1" x14ac:dyDescent="0.2">
      <c r="A568" s="30"/>
      <c r="B568" s="31"/>
      <c r="C568" s="453" t="s">
        <v>99</v>
      </c>
      <c r="D568" s="453"/>
      <c r="E568" s="453"/>
      <c r="F568" s="453"/>
      <c r="G568" s="32" t="str">
        <f>$J$1</f>
        <v>June</v>
      </c>
      <c r="H568" s="454">
        <f>$K$1</f>
        <v>2021</v>
      </c>
      <c r="I568" s="454"/>
      <c r="J568" s="31"/>
      <c r="K568" s="33"/>
      <c r="L568" s="34"/>
      <c r="M568" s="33"/>
      <c r="N568" s="70"/>
      <c r="O568" s="71" t="s">
        <v>58</v>
      </c>
      <c r="P568" s="71" t="s">
        <v>7</v>
      </c>
      <c r="Q568" s="71" t="s">
        <v>6</v>
      </c>
      <c r="R568" s="71" t="s">
        <v>59</v>
      </c>
      <c r="S568" s="72"/>
      <c r="T568" s="71" t="s">
        <v>58</v>
      </c>
      <c r="U568" s="71" t="s">
        <v>60</v>
      </c>
      <c r="V568" s="71" t="s">
        <v>23</v>
      </c>
      <c r="W568" s="71" t="s">
        <v>22</v>
      </c>
      <c r="X568" s="71" t="s">
        <v>24</v>
      </c>
      <c r="Y568" s="71" t="s">
        <v>64</v>
      </c>
      <c r="Z568" s="73"/>
      <c r="AA568" s="33"/>
    </row>
    <row r="569" spans="1:27" s="29" customFormat="1" ht="21.4" hidden="1" customHeight="1" x14ac:dyDescent="0.2">
      <c r="A569" s="30"/>
      <c r="B569" s="31"/>
      <c r="C569" s="31"/>
      <c r="D569" s="36"/>
      <c r="E569" s="36"/>
      <c r="F569" s="36"/>
      <c r="G569" s="36"/>
      <c r="H569" s="36"/>
      <c r="I569" s="31"/>
      <c r="J569" s="37" t="s">
        <v>1</v>
      </c>
      <c r="K569" s="38"/>
      <c r="L569" s="39"/>
      <c r="M569" s="31"/>
      <c r="N569" s="74"/>
      <c r="O569" s="75" t="s">
        <v>50</v>
      </c>
      <c r="P569" s="75"/>
      <c r="Q569" s="75"/>
      <c r="R569" s="75">
        <f>15-Q569</f>
        <v>15</v>
      </c>
      <c r="S569" s="76"/>
      <c r="T569" s="75" t="s">
        <v>50</v>
      </c>
      <c r="U569" s="77"/>
      <c r="V569" s="77"/>
      <c r="W569" s="77">
        <f>V569+U569</f>
        <v>0</v>
      </c>
      <c r="X569" s="77"/>
      <c r="Y569" s="77">
        <f>W569-X569</f>
        <v>0</v>
      </c>
      <c r="Z569" s="73"/>
      <c r="AA569" s="31"/>
    </row>
    <row r="570" spans="1:27" s="29" customFormat="1" ht="21.4" hidden="1" customHeight="1" x14ac:dyDescent="0.2">
      <c r="A570" s="30"/>
      <c r="B570" s="31" t="s">
        <v>0</v>
      </c>
      <c r="C570" s="41"/>
      <c r="D570" s="31"/>
      <c r="E570" s="31"/>
      <c r="F570" s="31"/>
      <c r="G570" s="31"/>
      <c r="H570" s="42"/>
      <c r="I570" s="36"/>
      <c r="J570" s="31"/>
      <c r="K570" s="31"/>
      <c r="L570" s="43"/>
      <c r="M570" s="28"/>
      <c r="N570" s="78"/>
      <c r="O570" s="75" t="s">
        <v>76</v>
      </c>
      <c r="P570" s="75"/>
      <c r="Q570" s="75"/>
      <c r="R570" s="75">
        <f>R569-Q570</f>
        <v>15</v>
      </c>
      <c r="S570" s="79"/>
      <c r="T570" s="75" t="s">
        <v>76</v>
      </c>
      <c r="U570" s="123"/>
      <c r="V570" s="77"/>
      <c r="W570" s="77">
        <f>V570+U570</f>
        <v>0</v>
      </c>
      <c r="X570" s="77"/>
      <c r="Y570" s="123">
        <f>IF(W570="","",W570-X570)</f>
        <v>0</v>
      </c>
      <c r="Z570" s="80"/>
      <c r="AA570" s="28"/>
    </row>
    <row r="571" spans="1:27" s="29" customFormat="1" ht="21.4" hidden="1" customHeight="1" x14ac:dyDescent="0.2">
      <c r="A571" s="30"/>
      <c r="B571" s="45" t="s">
        <v>46</v>
      </c>
      <c r="C571" s="46"/>
      <c r="D571" s="31"/>
      <c r="E571" s="31"/>
      <c r="F571" s="462" t="s">
        <v>48</v>
      </c>
      <c r="G571" s="462"/>
      <c r="H571" s="31"/>
      <c r="I571" s="462" t="s">
        <v>49</v>
      </c>
      <c r="J571" s="462"/>
      <c r="K571" s="462"/>
      <c r="L571" s="47"/>
      <c r="M571" s="31"/>
      <c r="N571" s="74"/>
      <c r="O571" s="75" t="s">
        <v>51</v>
      </c>
      <c r="P571" s="75"/>
      <c r="Q571" s="75"/>
      <c r="R571" s="75">
        <v>0</v>
      </c>
      <c r="S571" s="79"/>
      <c r="T571" s="75" t="s">
        <v>51</v>
      </c>
      <c r="U571" s="123"/>
      <c r="V571" s="77"/>
      <c r="W571" s="77">
        <f>V571+U571</f>
        <v>0</v>
      </c>
      <c r="X571" s="77"/>
      <c r="Y571" s="123">
        <f t="shared" ref="Y571:Y580" si="120">IF(W571="","",W571-X571)</f>
        <v>0</v>
      </c>
      <c r="Z571" s="80"/>
      <c r="AA571" s="31"/>
    </row>
    <row r="572" spans="1:27" s="29" customFormat="1" ht="21.4" hidden="1" customHeight="1" x14ac:dyDescent="0.2">
      <c r="A572" s="30"/>
      <c r="B572" s="31"/>
      <c r="C572" s="31"/>
      <c r="D572" s="31"/>
      <c r="E572" s="31"/>
      <c r="F572" s="31"/>
      <c r="G572" s="31"/>
      <c r="H572" s="48"/>
      <c r="L572" s="35"/>
      <c r="M572" s="31"/>
      <c r="N572" s="74"/>
      <c r="O572" s="75" t="s">
        <v>52</v>
      </c>
      <c r="P572" s="75"/>
      <c r="Q572" s="75"/>
      <c r="R572" s="75">
        <v>0</v>
      </c>
      <c r="S572" s="79"/>
      <c r="T572" s="75" t="s">
        <v>52</v>
      </c>
      <c r="U572" s="123"/>
      <c r="V572" s="77"/>
      <c r="W572" s="123" t="str">
        <f t="shared" ref="W572:W580" si="121">IF(U572="","",U572+V572)</f>
        <v/>
      </c>
      <c r="X572" s="77"/>
      <c r="Y572" s="123" t="str">
        <f t="shared" si="120"/>
        <v/>
      </c>
      <c r="Z572" s="80"/>
      <c r="AA572" s="31"/>
    </row>
    <row r="573" spans="1:27" s="29" customFormat="1" ht="21.4" hidden="1" customHeight="1" x14ac:dyDescent="0.2">
      <c r="A573" s="30"/>
      <c r="B573" s="457" t="s">
        <v>47</v>
      </c>
      <c r="C573" s="458"/>
      <c r="D573" s="31"/>
      <c r="E573" s="31"/>
      <c r="F573" s="49" t="s">
        <v>69</v>
      </c>
      <c r="G573" s="44" t="str">
        <f>IF($J$1="January",U569,IF($J$1="February",U570,IF($J$1="March",U571,IF($J$1="April",U572,IF($J$1="May",U573,IF($J$1="June",U574,IF($J$1="July",U575,IF($J$1="August",U576,IF($J$1="August",U576,IF($J$1="September",U577,IF($J$1="October",U578,IF($J$1="November",U579,IF($J$1="December",U580)))))))))))))</f>
        <v/>
      </c>
      <c r="H573" s="48"/>
      <c r="I573" s="50"/>
      <c r="J573" s="51" t="s">
        <v>66</v>
      </c>
      <c r="K573" s="52">
        <f>K569/$K$2*I573</f>
        <v>0</v>
      </c>
      <c r="L573" s="53"/>
      <c r="M573" s="31"/>
      <c r="N573" s="74"/>
      <c r="O573" s="75" t="s">
        <v>53</v>
      </c>
      <c r="P573" s="75"/>
      <c r="Q573" s="75"/>
      <c r="R573" s="75">
        <v>0</v>
      </c>
      <c r="S573" s="79"/>
      <c r="T573" s="75" t="s">
        <v>53</v>
      </c>
      <c r="U573" s="123"/>
      <c r="V573" s="77"/>
      <c r="W573" s="123" t="str">
        <f>IF(U573="","",U573+V573)</f>
        <v/>
      </c>
      <c r="X573" s="77"/>
      <c r="Y573" s="123" t="str">
        <f t="shared" si="120"/>
        <v/>
      </c>
      <c r="Z573" s="80"/>
      <c r="AA573" s="31"/>
    </row>
    <row r="574" spans="1:27" s="29" customFormat="1" ht="21.4" hidden="1" customHeight="1" x14ac:dyDescent="0.2">
      <c r="A574" s="30"/>
      <c r="B574" s="40"/>
      <c r="C574" s="40"/>
      <c r="D574" s="31"/>
      <c r="E574" s="31"/>
      <c r="F574" s="49" t="s">
        <v>23</v>
      </c>
      <c r="G574" s="44">
        <f>IF($J$1="January",V569,IF($J$1="February",V570,IF($J$1="March",V571,IF($J$1="April",V572,IF($J$1="May",V573,IF($J$1="June",V574,IF($J$1="July",V575,IF($J$1="August",V576,IF($J$1="August",V576,IF($J$1="September",V577,IF($J$1="October",V578,IF($J$1="November",V579,IF($J$1="December",V580)))))))))))))</f>
        <v>0</v>
      </c>
      <c r="H574" s="48"/>
      <c r="I574" s="93"/>
      <c r="J574" s="51" t="s">
        <v>67</v>
      </c>
      <c r="K574" s="54">
        <f>K569/$K$2/8*I574</f>
        <v>0</v>
      </c>
      <c r="L574" s="55"/>
      <c r="M574" s="31"/>
      <c r="N574" s="74"/>
      <c r="O574" s="75" t="s">
        <v>54</v>
      </c>
      <c r="P574" s="75"/>
      <c r="Q574" s="75"/>
      <c r="R574" s="75">
        <v>0</v>
      </c>
      <c r="S574" s="79"/>
      <c r="T574" s="75" t="s">
        <v>54</v>
      </c>
      <c r="U574" s="123" t="str">
        <f>Y573</f>
        <v/>
      </c>
      <c r="V574" s="77"/>
      <c r="W574" s="77">
        <f>V574</f>
        <v>0</v>
      </c>
      <c r="X574" s="77"/>
      <c r="Y574" s="123">
        <f t="shared" si="120"/>
        <v>0</v>
      </c>
      <c r="Z574" s="80"/>
      <c r="AA574" s="31"/>
    </row>
    <row r="575" spans="1:27" s="29" customFormat="1" ht="21.4" hidden="1" customHeight="1" x14ac:dyDescent="0.2">
      <c r="A575" s="30"/>
      <c r="B575" s="49" t="s">
        <v>7</v>
      </c>
      <c r="C575" s="40">
        <f>IF($J$1="January",P569,IF($J$1="February",P570,IF($J$1="March",P571,IF($J$1="April",P572,IF($J$1="May",P573,IF($J$1="June",P574,IF($J$1="July",P575,IF($J$1="August",P576,IF($J$1="August",P576,IF($J$1="September",P577,IF($J$1="October",P578,IF($J$1="November",P579,IF($J$1="December",P580)))))))))))))</f>
        <v>0</v>
      </c>
      <c r="D575" s="31"/>
      <c r="E575" s="31"/>
      <c r="F575" s="49" t="s">
        <v>70</v>
      </c>
      <c r="G575" s="130">
        <f>IF($J$1="January",W569,IF($J$1="February",W570,IF($J$1="March",W571,IF($J$1="April",W572,IF($J$1="May",W573,IF($J$1="June",W574,IF($J$1="July",W575,IF($J$1="August",W576,IF($J$1="August",W576,IF($J$1="September",W577,IF($J$1="October",W578,IF($J$1="November",W579,IF($J$1="December",W580)))))))))))))</f>
        <v>0</v>
      </c>
      <c r="H575" s="48"/>
      <c r="I575" s="455" t="s">
        <v>74</v>
      </c>
      <c r="J575" s="456"/>
      <c r="K575" s="54">
        <f>K573+K574</f>
        <v>0</v>
      </c>
      <c r="L575" s="55"/>
      <c r="M575" s="31"/>
      <c r="N575" s="74"/>
      <c r="O575" s="75" t="s">
        <v>55</v>
      </c>
      <c r="P575" s="75"/>
      <c r="Q575" s="75"/>
      <c r="R575" s="75">
        <v>0</v>
      </c>
      <c r="S575" s="79"/>
      <c r="T575" s="75" t="s">
        <v>55</v>
      </c>
      <c r="U575" s="123"/>
      <c r="V575" s="77"/>
      <c r="W575" s="123" t="str">
        <f t="shared" si="121"/>
        <v/>
      </c>
      <c r="X575" s="77"/>
      <c r="Y575" s="123" t="str">
        <f t="shared" si="120"/>
        <v/>
      </c>
      <c r="Z575" s="80"/>
      <c r="AA575" s="31"/>
    </row>
    <row r="576" spans="1:27" s="29" customFormat="1" ht="21.4" hidden="1" customHeight="1" x14ac:dyDescent="0.2">
      <c r="A576" s="30"/>
      <c r="B576" s="49" t="s">
        <v>6</v>
      </c>
      <c r="C576" s="40">
        <f>IF($J$1="January",Q569,IF($J$1="February",Q570,IF($J$1="March",Q571,IF($J$1="April",Q572,IF($J$1="May",Q573,IF($J$1="June",Q574,IF($J$1="July",Q575,IF($J$1="August",Q576,IF($J$1="August",Q576,IF($J$1="September",Q577,IF($J$1="October",Q578,IF($J$1="November",Q579,IF($J$1="December",Q580)))))))))))))</f>
        <v>0</v>
      </c>
      <c r="D576" s="31"/>
      <c r="E576" s="31"/>
      <c r="F576" s="49" t="s">
        <v>24</v>
      </c>
      <c r="G576" s="44">
        <f>IF($J$1="January",X569,IF($J$1="February",X570,IF($J$1="March",X571,IF($J$1="April",X572,IF($J$1="May",X573,IF($J$1="June",X574,IF($J$1="July",X575,IF($J$1="August",X576,IF($J$1="August",X576,IF($J$1="September",X577,IF($J$1="October",X578,IF($J$1="November",X579,IF($J$1="December",X580)))))))))))))</f>
        <v>0</v>
      </c>
      <c r="H576" s="48"/>
      <c r="I576" s="455" t="s">
        <v>75</v>
      </c>
      <c r="J576" s="456"/>
      <c r="K576" s="44">
        <f>G576</f>
        <v>0</v>
      </c>
      <c r="L576" s="56"/>
      <c r="M576" s="31"/>
      <c r="N576" s="74"/>
      <c r="O576" s="75" t="s">
        <v>56</v>
      </c>
      <c r="P576" s="75"/>
      <c r="Q576" s="75"/>
      <c r="R576" s="75">
        <v>0</v>
      </c>
      <c r="S576" s="79"/>
      <c r="T576" s="75" t="s">
        <v>56</v>
      </c>
      <c r="U576" s="123"/>
      <c r="V576" s="77"/>
      <c r="W576" s="123" t="str">
        <f t="shared" si="121"/>
        <v/>
      </c>
      <c r="X576" s="77"/>
      <c r="Y576" s="123" t="str">
        <f t="shared" si="120"/>
        <v/>
      </c>
      <c r="Z576" s="80"/>
      <c r="AA576" s="31"/>
    </row>
    <row r="577" spans="1:27" s="29" customFormat="1" ht="21.4" hidden="1" customHeight="1" x14ac:dyDescent="0.2">
      <c r="A577" s="30"/>
      <c r="B577" s="57" t="s">
        <v>73</v>
      </c>
      <c r="C577" s="40">
        <f>IF($J$1="January",R569,IF($J$1="February",R570,IF($J$1="March",R571,IF($J$1="April",R572,IF($J$1="May",R573,IF($J$1="June",R574,IF($J$1="July",R575,IF($J$1="August",R576,IF($J$1="August",R576,IF($J$1="September",R577,IF($J$1="October",R578,IF($J$1="November",R579,IF($J$1="December",R580)))))))))))))</f>
        <v>0</v>
      </c>
      <c r="D577" s="31"/>
      <c r="E577" s="31"/>
      <c r="F577" s="49" t="s">
        <v>72</v>
      </c>
      <c r="G577" s="44">
        <f>IF($J$1="January",Y569,IF($J$1="February",Y570,IF($J$1="March",Y571,IF($J$1="April",Y572,IF($J$1="May",Y573,IF($J$1="June",Y574,IF($J$1="July",Y575,IF($J$1="August",Y576,IF($J$1="August",Y576,IF($J$1="September",Y577,IF($J$1="October",Y578,IF($J$1="November",Y579,IF($J$1="December",Y580)))))))))))))</f>
        <v>0</v>
      </c>
      <c r="H577" s="31"/>
      <c r="I577" s="463" t="s">
        <v>68</v>
      </c>
      <c r="J577" s="464"/>
      <c r="K577" s="58">
        <f>K575-K576</f>
        <v>0</v>
      </c>
      <c r="L577" s="59"/>
      <c r="M577" s="31"/>
      <c r="N577" s="74"/>
      <c r="O577" s="75" t="s">
        <v>61</v>
      </c>
      <c r="P577" s="75"/>
      <c r="Q577" s="75"/>
      <c r="R577" s="75">
        <v>0</v>
      </c>
      <c r="S577" s="79"/>
      <c r="T577" s="75" t="s">
        <v>61</v>
      </c>
      <c r="U577" s="123"/>
      <c r="V577" s="77"/>
      <c r="W577" s="123" t="str">
        <f t="shared" si="121"/>
        <v/>
      </c>
      <c r="X577" s="77"/>
      <c r="Y577" s="123" t="str">
        <f t="shared" si="120"/>
        <v/>
      </c>
      <c r="Z577" s="80"/>
      <c r="AA577" s="31"/>
    </row>
    <row r="578" spans="1:27" s="29" customFormat="1" ht="21.4" hidden="1" customHeight="1" x14ac:dyDescent="0.2">
      <c r="A578" s="30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47"/>
      <c r="M578" s="31"/>
      <c r="N578" s="74"/>
      <c r="O578" s="75" t="s">
        <v>57</v>
      </c>
      <c r="P578" s="75"/>
      <c r="Q578" s="75"/>
      <c r="R578" s="75">
        <v>0</v>
      </c>
      <c r="S578" s="79"/>
      <c r="T578" s="75" t="s">
        <v>57</v>
      </c>
      <c r="U578" s="123"/>
      <c r="V578" s="77"/>
      <c r="W578" s="123" t="str">
        <f t="shared" si="121"/>
        <v/>
      </c>
      <c r="X578" s="77"/>
      <c r="Y578" s="123" t="str">
        <f t="shared" si="120"/>
        <v/>
      </c>
      <c r="Z578" s="80"/>
      <c r="AA578" s="31"/>
    </row>
    <row r="579" spans="1:27" s="29" customFormat="1" ht="21.4" hidden="1" customHeight="1" x14ac:dyDescent="0.2">
      <c r="A579" s="30"/>
      <c r="B579" s="471" t="s">
        <v>101</v>
      </c>
      <c r="C579" s="471"/>
      <c r="D579" s="471"/>
      <c r="E579" s="471"/>
      <c r="F579" s="471"/>
      <c r="G579" s="471"/>
      <c r="H579" s="471"/>
      <c r="I579" s="471"/>
      <c r="J579" s="471"/>
      <c r="K579" s="471"/>
      <c r="L579" s="47"/>
      <c r="M579" s="31"/>
      <c r="N579" s="74"/>
      <c r="O579" s="75" t="s">
        <v>62</v>
      </c>
      <c r="P579" s="75"/>
      <c r="Q579" s="75"/>
      <c r="R579" s="75">
        <v>0</v>
      </c>
      <c r="S579" s="79"/>
      <c r="T579" s="75" t="s">
        <v>62</v>
      </c>
      <c r="U579" s="123" t="str">
        <f t="shared" ref="U579:U580" si="122">Y578</f>
        <v/>
      </c>
      <c r="V579" s="77"/>
      <c r="W579" s="123" t="str">
        <f t="shared" si="121"/>
        <v/>
      </c>
      <c r="X579" s="77"/>
      <c r="Y579" s="123" t="str">
        <f t="shared" si="120"/>
        <v/>
      </c>
      <c r="Z579" s="80"/>
      <c r="AA579" s="31"/>
    </row>
    <row r="580" spans="1:27" s="29" customFormat="1" ht="21.4" hidden="1" customHeight="1" x14ac:dyDescent="0.2">
      <c r="A580" s="30"/>
      <c r="B580" s="471"/>
      <c r="C580" s="471"/>
      <c r="D580" s="471"/>
      <c r="E580" s="471"/>
      <c r="F580" s="471"/>
      <c r="G580" s="471"/>
      <c r="H580" s="471"/>
      <c r="I580" s="471"/>
      <c r="J580" s="471"/>
      <c r="K580" s="471"/>
      <c r="L580" s="47"/>
      <c r="M580" s="31"/>
      <c r="N580" s="74"/>
      <c r="O580" s="75" t="s">
        <v>63</v>
      </c>
      <c r="P580" s="75"/>
      <c r="Q580" s="75"/>
      <c r="R580" s="75">
        <v>0</v>
      </c>
      <c r="S580" s="79"/>
      <c r="T580" s="75" t="s">
        <v>63</v>
      </c>
      <c r="U580" s="123" t="str">
        <f t="shared" si="122"/>
        <v/>
      </c>
      <c r="V580" s="77"/>
      <c r="W580" s="123" t="str">
        <f t="shared" si="121"/>
        <v/>
      </c>
      <c r="X580" s="77"/>
      <c r="Y580" s="123" t="str">
        <f t="shared" si="120"/>
        <v/>
      </c>
      <c r="Z580" s="80"/>
      <c r="AA580" s="31"/>
    </row>
    <row r="581" spans="1:27" s="29" customFormat="1" ht="21.4" hidden="1" customHeight="1" thickBot="1" x14ac:dyDescent="0.25">
      <c r="A581" s="60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2"/>
      <c r="N581" s="81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3"/>
    </row>
    <row r="582" spans="1:27" s="31" customFormat="1" ht="21" customHeight="1" thickBot="1" x14ac:dyDescent="0.25"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79"/>
    </row>
    <row r="583" spans="1:27" s="29" customFormat="1" ht="21" customHeight="1" x14ac:dyDescent="0.2">
      <c r="A583" s="459" t="s">
        <v>45</v>
      </c>
      <c r="B583" s="460"/>
      <c r="C583" s="460"/>
      <c r="D583" s="460"/>
      <c r="E583" s="460"/>
      <c r="F583" s="460"/>
      <c r="G583" s="460"/>
      <c r="H583" s="460"/>
      <c r="I583" s="460"/>
      <c r="J583" s="460"/>
      <c r="K583" s="460"/>
      <c r="L583" s="461"/>
      <c r="M583" s="28"/>
      <c r="N583" s="67"/>
      <c r="O583" s="450" t="s">
        <v>47</v>
      </c>
      <c r="P583" s="451"/>
      <c r="Q583" s="451"/>
      <c r="R583" s="452"/>
      <c r="S583" s="68"/>
      <c r="T583" s="450" t="s">
        <v>48</v>
      </c>
      <c r="U583" s="451"/>
      <c r="V583" s="451"/>
      <c r="W583" s="451"/>
      <c r="X583" s="451"/>
      <c r="Y583" s="452"/>
      <c r="Z583" s="69"/>
      <c r="AA583" s="28"/>
    </row>
    <row r="584" spans="1:27" s="29" customFormat="1" ht="21" customHeight="1" x14ac:dyDescent="0.2">
      <c r="A584" s="30"/>
      <c r="B584" s="31"/>
      <c r="C584" s="453" t="s">
        <v>99</v>
      </c>
      <c r="D584" s="453"/>
      <c r="E584" s="453"/>
      <c r="F584" s="453"/>
      <c r="G584" s="32" t="str">
        <f>$J$1</f>
        <v>June</v>
      </c>
      <c r="H584" s="454">
        <f>$K$1</f>
        <v>2021</v>
      </c>
      <c r="I584" s="454"/>
      <c r="J584" s="31"/>
      <c r="K584" s="33"/>
      <c r="L584" s="34"/>
      <c r="M584" s="33"/>
      <c r="N584" s="70"/>
      <c r="O584" s="71" t="s">
        <v>58</v>
      </c>
      <c r="P584" s="71" t="s">
        <v>7</v>
      </c>
      <c r="Q584" s="71" t="s">
        <v>6</v>
      </c>
      <c r="R584" s="71" t="s">
        <v>59</v>
      </c>
      <c r="S584" s="72"/>
      <c r="T584" s="71" t="s">
        <v>58</v>
      </c>
      <c r="U584" s="71" t="s">
        <v>60</v>
      </c>
      <c r="V584" s="71" t="s">
        <v>23</v>
      </c>
      <c r="W584" s="71" t="s">
        <v>22</v>
      </c>
      <c r="X584" s="71" t="s">
        <v>24</v>
      </c>
      <c r="Y584" s="71" t="s">
        <v>64</v>
      </c>
      <c r="Z584" s="73"/>
      <c r="AA584" s="33"/>
    </row>
    <row r="585" spans="1:27" s="29" customFormat="1" ht="21" customHeight="1" x14ac:dyDescent="0.2">
      <c r="A585" s="30"/>
      <c r="B585" s="31"/>
      <c r="C585" s="31"/>
      <c r="D585" s="36"/>
      <c r="E585" s="36"/>
      <c r="F585" s="36"/>
      <c r="G585" s="36"/>
      <c r="H585" s="36"/>
      <c r="I585" s="31"/>
      <c r="J585" s="37" t="s">
        <v>1</v>
      </c>
      <c r="K585" s="149">
        <v>15000</v>
      </c>
      <c r="L585" s="39"/>
      <c r="M585" s="31"/>
      <c r="N585" s="74"/>
      <c r="O585" s="75" t="s">
        <v>50</v>
      </c>
      <c r="P585" s="75">
        <v>31</v>
      </c>
      <c r="Q585" s="75">
        <v>0</v>
      </c>
      <c r="R585" s="75">
        <v>0</v>
      </c>
      <c r="S585" s="76"/>
      <c r="T585" s="75" t="s">
        <v>50</v>
      </c>
      <c r="U585" s="77"/>
      <c r="V585" s="77"/>
      <c r="W585" s="77">
        <f>V585+U585</f>
        <v>0</v>
      </c>
      <c r="X585" s="77"/>
      <c r="Y585" s="77">
        <f>W585-X585</f>
        <v>0</v>
      </c>
      <c r="Z585" s="73"/>
      <c r="AA585" s="31"/>
    </row>
    <row r="586" spans="1:27" s="29" customFormat="1" ht="21" customHeight="1" x14ac:dyDescent="0.2">
      <c r="A586" s="30"/>
      <c r="B586" s="31" t="s">
        <v>0</v>
      </c>
      <c r="C586" s="41" t="s">
        <v>204</v>
      </c>
      <c r="D586" s="31"/>
      <c r="E586" s="31"/>
      <c r="F586" s="31"/>
      <c r="G586" s="31"/>
      <c r="H586" s="42"/>
      <c r="I586" s="36"/>
      <c r="J586" s="31"/>
      <c r="K586" s="31"/>
      <c r="L586" s="43"/>
      <c r="M586" s="28"/>
      <c r="N586" s="78"/>
      <c r="O586" s="75" t="s">
        <v>76</v>
      </c>
      <c r="P586" s="75">
        <v>28</v>
      </c>
      <c r="Q586" s="75">
        <v>0</v>
      </c>
      <c r="R586" s="75">
        <f>IF(Q586="","",R585-Q586)</f>
        <v>0</v>
      </c>
      <c r="S586" s="79"/>
      <c r="T586" s="75" t="s">
        <v>76</v>
      </c>
      <c r="U586" s="123">
        <f>IF($J$1="January","",Y585)</f>
        <v>0</v>
      </c>
      <c r="V586" s="77"/>
      <c r="W586" s="123">
        <f>IF(U586="","",U586+V586)</f>
        <v>0</v>
      </c>
      <c r="X586" s="77"/>
      <c r="Y586" s="123">
        <f>IF(W586="","",W586-X586)</f>
        <v>0</v>
      </c>
      <c r="Z586" s="80"/>
      <c r="AA586" s="28"/>
    </row>
    <row r="587" spans="1:27" s="29" customFormat="1" ht="21" customHeight="1" x14ac:dyDescent="0.2">
      <c r="A587" s="30"/>
      <c r="B587" s="45" t="s">
        <v>46</v>
      </c>
      <c r="C587" s="46"/>
      <c r="D587" s="31"/>
      <c r="E587" s="31"/>
      <c r="F587" s="462" t="s">
        <v>48</v>
      </c>
      <c r="G587" s="462"/>
      <c r="H587" s="31"/>
      <c r="I587" s="462" t="s">
        <v>49</v>
      </c>
      <c r="J587" s="462"/>
      <c r="K587" s="462"/>
      <c r="L587" s="47"/>
      <c r="M587" s="31"/>
      <c r="N587" s="74"/>
      <c r="O587" s="75" t="s">
        <v>51</v>
      </c>
      <c r="P587" s="75">
        <v>31</v>
      </c>
      <c r="Q587" s="75">
        <v>0</v>
      </c>
      <c r="R587" s="75">
        <v>0</v>
      </c>
      <c r="S587" s="79"/>
      <c r="T587" s="75" t="s">
        <v>51</v>
      </c>
      <c r="U587" s="123">
        <f>IF($J$1="February","",Y586)</f>
        <v>0</v>
      </c>
      <c r="V587" s="77"/>
      <c r="W587" s="123">
        <f t="shared" ref="W587:W596" si="123">IF(U587="","",U587+V587)</f>
        <v>0</v>
      </c>
      <c r="X587" s="77"/>
      <c r="Y587" s="123">
        <f t="shared" ref="Y587:Y596" si="124">IF(W587="","",W587-X587)</f>
        <v>0</v>
      </c>
      <c r="Z587" s="80"/>
      <c r="AA587" s="31"/>
    </row>
    <row r="588" spans="1:27" s="29" customFormat="1" ht="21" customHeight="1" x14ac:dyDescent="0.2">
      <c r="A588" s="30"/>
      <c r="B588" s="31"/>
      <c r="C588" s="31"/>
      <c r="D588" s="31"/>
      <c r="E588" s="31"/>
      <c r="F588" s="31"/>
      <c r="G588" s="31"/>
      <c r="H588" s="48"/>
      <c r="L588" s="35"/>
      <c r="M588" s="31"/>
      <c r="N588" s="74"/>
      <c r="O588" s="75" t="s">
        <v>52</v>
      </c>
      <c r="P588" s="75">
        <v>30</v>
      </c>
      <c r="Q588" s="75">
        <v>0</v>
      </c>
      <c r="R588" s="75">
        <v>0</v>
      </c>
      <c r="S588" s="79"/>
      <c r="T588" s="75" t="s">
        <v>52</v>
      </c>
      <c r="U588" s="123">
        <f>IF($J$1="March","",Y587)</f>
        <v>0</v>
      </c>
      <c r="V588" s="77"/>
      <c r="W588" s="123">
        <f t="shared" si="123"/>
        <v>0</v>
      </c>
      <c r="X588" s="77"/>
      <c r="Y588" s="123">
        <f t="shared" si="124"/>
        <v>0</v>
      </c>
      <c r="Z588" s="80"/>
      <c r="AA588" s="31"/>
    </row>
    <row r="589" spans="1:27" s="29" customFormat="1" ht="21" customHeight="1" x14ac:dyDescent="0.2">
      <c r="A589" s="30"/>
      <c r="B589" s="457" t="s">
        <v>47</v>
      </c>
      <c r="C589" s="458"/>
      <c r="D589" s="31"/>
      <c r="E589" s="31"/>
      <c r="F589" s="49" t="s">
        <v>69</v>
      </c>
      <c r="G589" s="44">
        <f>IF($J$1="January",U585,IF($J$1="February",U586,IF($J$1="March",U587,IF($J$1="April",U588,IF($J$1="May",U589,IF($J$1="June",U590,IF($J$1="July",U591,IF($J$1="August",U592,IF($J$1="August",U592,IF($J$1="September",U593,IF($J$1="October",U594,IF($J$1="November",U595,IF($J$1="December",U596)))))))))))))</f>
        <v>0</v>
      </c>
      <c r="H589" s="48"/>
      <c r="I589" s="50">
        <f>IF(C593&gt;0,$K$2,C591)</f>
        <v>30</v>
      </c>
      <c r="J589" s="51" t="s">
        <v>66</v>
      </c>
      <c r="K589" s="52">
        <f>K585/$K$2*I589</f>
        <v>15000</v>
      </c>
      <c r="L589" s="53"/>
      <c r="M589" s="31"/>
      <c r="N589" s="74"/>
      <c r="O589" s="75" t="s">
        <v>53</v>
      </c>
      <c r="P589" s="75">
        <v>31</v>
      </c>
      <c r="Q589" s="75">
        <v>0</v>
      </c>
      <c r="R589" s="75">
        <v>0</v>
      </c>
      <c r="S589" s="79"/>
      <c r="T589" s="75" t="s">
        <v>53</v>
      </c>
      <c r="U589" s="123">
        <f>IF($J$1="April","",Y588)</f>
        <v>0</v>
      </c>
      <c r="V589" s="77"/>
      <c r="W589" s="123">
        <f t="shared" si="123"/>
        <v>0</v>
      </c>
      <c r="X589" s="77"/>
      <c r="Y589" s="123">
        <f t="shared" si="124"/>
        <v>0</v>
      </c>
      <c r="Z589" s="80"/>
      <c r="AA589" s="31"/>
    </row>
    <row r="590" spans="1:27" s="29" customFormat="1" ht="21" customHeight="1" x14ac:dyDescent="0.2">
      <c r="A590" s="30"/>
      <c r="B590" s="40"/>
      <c r="C590" s="40"/>
      <c r="D590" s="31"/>
      <c r="E590" s="31"/>
      <c r="F590" s="49" t="s">
        <v>23</v>
      </c>
      <c r="G590" s="44">
        <f>IF($J$1="January",V585,IF($J$1="February",V586,IF($J$1="March",V587,IF($J$1="April",V588,IF($J$1="May",V589,IF($J$1="June",V590,IF($J$1="July",V591,IF($J$1="August",V592,IF($J$1="August",V592,IF($J$1="September",V593,IF($J$1="October",V594,IF($J$1="November",V595,IF($J$1="December",V596)))))))))))))</f>
        <v>32</v>
      </c>
      <c r="H590" s="48"/>
      <c r="I590" s="93"/>
      <c r="J590" s="51" t="s">
        <v>67</v>
      </c>
      <c r="K590" s="54">
        <f>K585/$K$2/8*I590</f>
        <v>0</v>
      </c>
      <c r="L590" s="55"/>
      <c r="M590" s="31"/>
      <c r="N590" s="74"/>
      <c r="O590" s="75" t="s">
        <v>54</v>
      </c>
      <c r="P590" s="75">
        <v>30</v>
      </c>
      <c r="Q590" s="75">
        <v>0</v>
      </c>
      <c r="R590" s="75">
        <v>0</v>
      </c>
      <c r="S590" s="79"/>
      <c r="T590" s="75" t="s">
        <v>54</v>
      </c>
      <c r="U590" s="123">
        <f>IF($J$1="May","",Y589)</f>
        <v>0</v>
      </c>
      <c r="V590" s="77">
        <v>32</v>
      </c>
      <c r="W590" s="123">
        <f t="shared" si="123"/>
        <v>32</v>
      </c>
      <c r="X590" s="77"/>
      <c r="Y590" s="123">
        <f t="shared" si="124"/>
        <v>32</v>
      </c>
      <c r="Z590" s="80"/>
      <c r="AA590" s="31"/>
    </row>
    <row r="591" spans="1:27" s="29" customFormat="1" ht="21" customHeight="1" x14ac:dyDescent="0.2">
      <c r="A591" s="30"/>
      <c r="B591" s="49" t="s">
        <v>7</v>
      </c>
      <c r="C591" s="40">
        <f>IF($J$1="January",P585,IF($J$1="February",P586,IF($J$1="March",P587,IF($J$1="April",P588,IF($J$1="May",P589,IF($J$1="June",P590,IF($J$1="July",P591,IF($J$1="August",P592,IF($J$1="August",P592,IF($J$1="September",P593,IF($J$1="October",P594,IF($J$1="November",P595,IF($J$1="December",P596)))))))))))))</f>
        <v>30</v>
      </c>
      <c r="D591" s="31"/>
      <c r="E591" s="31"/>
      <c r="F591" s="49" t="s">
        <v>70</v>
      </c>
      <c r="G591" s="44">
        <f>IF($J$1="January",W585,IF($J$1="February",W586,IF($J$1="March",W587,IF($J$1="April",W588,IF($J$1="May",W589,IF($J$1="June",W590,IF($J$1="July",W591,IF($J$1="August",W592,IF($J$1="August",W592,IF($J$1="September",W593,IF($J$1="October",W594,IF($J$1="November",W595,IF($J$1="December",W596)))))))))))))</f>
        <v>32</v>
      </c>
      <c r="H591" s="48"/>
      <c r="I591" s="455" t="s">
        <v>74</v>
      </c>
      <c r="J591" s="456"/>
      <c r="K591" s="54">
        <f>K589+K590</f>
        <v>15000</v>
      </c>
      <c r="L591" s="55"/>
      <c r="M591" s="31"/>
      <c r="N591" s="74"/>
      <c r="O591" s="75" t="s">
        <v>55</v>
      </c>
      <c r="P591" s="75"/>
      <c r="Q591" s="75"/>
      <c r="R591" s="75" t="str">
        <f t="shared" ref="R591:R596" si="125">IF(Q591="","",R590-Q591)</f>
        <v/>
      </c>
      <c r="S591" s="79"/>
      <c r="T591" s="75" t="s">
        <v>55</v>
      </c>
      <c r="U591" s="123" t="str">
        <f>IF($J$1="June","",Y590)</f>
        <v/>
      </c>
      <c r="V591" s="77"/>
      <c r="W591" s="123" t="str">
        <f t="shared" si="123"/>
        <v/>
      </c>
      <c r="X591" s="77"/>
      <c r="Y591" s="123" t="str">
        <f t="shared" si="124"/>
        <v/>
      </c>
      <c r="Z591" s="80"/>
      <c r="AA591" s="31"/>
    </row>
    <row r="592" spans="1:27" s="29" customFormat="1" ht="21" customHeight="1" x14ac:dyDescent="0.2">
      <c r="A592" s="30"/>
      <c r="B592" s="49" t="s">
        <v>6</v>
      </c>
      <c r="C592" s="40">
        <f>IF($J$1="January",Q585,IF($J$1="February",Q586,IF($J$1="March",Q587,IF($J$1="April",Q588,IF($J$1="May",Q589,IF($J$1="June",Q590,IF($J$1="July",Q591,IF($J$1="August",Q592,IF($J$1="August",Q592,IF($J$1="September",Q593,IF($J$1="October",Q594,IF($J$1="November",Q595,IF($J$1="December",Q596)))))))))))))</f>
        <v>0</v>
      </c>
      <c r="D592" s="31"/>
      <c r="E592" s="31"/>
      <c r="F592" s="49" t="s">
        <v>24</v>
      </c>
      <c r="G592" s="44">
        <f>IF($J$1="January",X585,IF($J$1="February",X586,IF($J$1="March",X587,IF($J$1="April",X588,IF($J$1="May",X589,IF($J$1="June",X590,IF($J$1="July",X591,IF($J$1="August",X592,IF($J$1="August",X592,IF($J$1="September",X593,IF($J$1="October",X594,IF($J$1="November",X595,IF($J$1="December",X596)))))))))))))</f>
        <v>0</v>
      </c>
      <c r="H592" s="48"/>
      <c r="I592" s="455" t="s">
        <v>75</v>
      </c>
      <c r="J592" s="456"/>
      <c r="K592" s="44">
        <f>G592</f>
        <v>0</v>
      </c>
      <c r="L592" s="56"/>
      <c r="M592" s="31"/>
      <c r="N592" s="74"/>
      <c r="O592" s="75" t="s">
        <v>56</v>
      </c>
      <c r="P592" s="75"/>
      <c r="Q592" s="75"/>
      <c r="R592" s="75">
        <v>0</v>
      </c>
      <c r="S592" s="79"/>
      <c r="T592" s="75" t="s">
        <v>56</v>
      </c>
      <c r="U592" s="123" t="str">
        <f>IF($J$1="July","",Y591)</f>
        <v/>
      </c>
      <c r="V592" s="77"/>
      <c r="W592" s="123" t="str">
        <f t="shared" si="123"/>
        <v/>
      </c>
      <c r="X592" s="77"/>
      <c r="Y592" s="123" t="str">
        <f t="shared" si="124"/>
        <v/>
      </c>
      <c r="Z592" s="80"/>
      <c r="AA592" s="31"/>
    </row>
    <row r="593" spans="1:27" s="29" customFormat="1" ht="21" customHeight="1" x14ac:dyDescent="0.2">
      <c r="A593" s="30"/>
      <c r="B593" s="57" t="s">
        <v>73</v>
      </c>
      <c r="C593" s="40">
        <f>IF($J$1="January",R585,IF($J$1="February",R586,IF($J$1="March",R587,IF($J$1="April",R588,IF($J$1="May",R589,IF($J$1="June",R590,IF($J$1="July",R591,IF($J$1="August",R592,IF($J$1="August",R592,IF($J$1="September",R593,IF($J$1="October",R594,IF($J$1="November",R595,IF($J$1="December",R596)))))))))))))</f>
        <v>0</v>
      </c>
      <c r="D593" s="31"/>
      <c r="E593" s="31"/>
      <c r="F593" s="49" t="s">
        <v>72</v>
      </c>
      <c r="G593" s="44">
        <f>IF($J$1="January",Y585,IF($J$1="February",Y586,IF($J$1="March",Y587,IF($J$1="April",Y588,IF($J$1="May",Y589,IF($J$1="June",Y590,IF($J$1="July",Y591,IF($J$1="August",Y592,IF($J$1="August",Y592,IF($J$1="September",Y593,IF($J$1="October",Y594,IF($J$1="November",Y595,IF($J$1="December",Y596)))))))))))))</f>
        <v>32</v>
      </c>
      <c r="H593" s="31"/>
      <c r="I593" s="463" t="s">
        <v>68</v>
      </c>
      <c r="J593" s="464"/>
      <c r="K593" s="58">
        <f>K591-K592</f>
        <v>15000</v>
      </c>
      <c r="L593" s="59"/>
      <c r="M593" s="31"/>
      <c r="N593" s="74"/>
      <c r="O593" s="75" t="s">
        <v>61</v>
      </c>
      <c r="P593" s="75"/>
      <c r="Q593" s="75"/>
      <c r="R593" s="75">
        <v>0</v>
      </c>
      <c r="S593" s="79"/>
      <c r="T593" s="75" t="s">
        <v>61</v>
      </c>
      <c r="U593" s="123" t="str">
        <f>IF($J$1="August","",Y592)</f>
        <v/>
      </c>
      <c r="V593" s="77"/>
      <c r="W593" s="123" t="str">
        <f t="shared" si="123"/>
        <v/>
      </c>
      <c r="X593" s="77"/>
      <c r="Y593" s="123" t="str">
        <f t="shared" si="124"/>
        <v/>
      </c>
      <c r="Z593" s="80"/>
      <c r="AA593" s="31"/>
    </row>
    <row r="594" spans="1:27" s="29" customFormat="1" ht="21" customHeight="1" x14ac:dyDescent="0.2">
      <c r="A594" s="30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47"/>
      <c r="M594" s="31"/>
      <c r="N594" s="74"/>
      <c r="O594" s="75" t="s">
        <v>57</v>
      </c>
      <c r="P594" s="75"/>
      <c r="Q594" s="75"/>
      <c r="R594" s="75">
        <v>0</v>
      </c>
      <c r="S594" s="79"/>
      <c r="T594" s="75" t="s">
        <v>57</v>
      </c>
      <c r="U594" s="123" t="str">
        <f>IF($J$1="September","",Y593)</f>
        <v/>
      </c>
      <c r="V594" s="77"/>
      <c r="W594" s="123" t="str">
        <f t="shared" si="123"/>
        <v/>
      </c>
      <c r="X594" s="77"/>
      <c r="Y594" s="123" t="str">
        <f t="shared" si="124"/>
        <v/>
      </c>
      <c r="Z594" s="80"/>
      <c r="AA594" s="31"/>
    </row>
    <row r="595" spans="1:27" s="29" customFormat="1" ht="21" customHeight="1" x14ac:dyDescent="0.2">
      <c r="A595" s="30"/>
      <c r="B595" s="471" t="s">
        <v>101</v>
      </c>
      <c r="C595" s="471"/>
      <c r="D595" s="471"/>
      <c r="E595" s="471"/>
      <c r="F595" s="471"/>
      <c r="G595" s="471"/>
      <c r="H595" s="471"/>
      <c r="I595" s="471"/>
      <c r="J595" s="471"/>
      <c r="K595" s="471"/>
      <c r="L595" s="47"/>
      <c r="M595" s="31"/>
      <c r="N595" s="74"/>
      <c r="O595" s="75" t="s">
        <v>62</v>
      </c>
      <c r="P595" s="75"/>
      <c r="Q595" s="75"/>
      <c r="R595" s="75" t="str">
        <f t="shared" si="125"/>
        <v/>
      </c>
      <c r="S595" s="79"/>
      <c r="T595" s="75" t="s">
        <v>62</v>
      </c>
      <c r="U595" s="123" t="str">
        <f>IF($J$1="October","",Y594)</f>
        <v/>
      </c>
      <c r="V595" s="77"/>
      <c r="W595" s="123" t="str">
        <f t="shared" si="123"/>
        <v/>
      </c>
      <c r="X595" s="77"/>
      <c r="Y595" s="123" t="str">
        <f t="shared" si="124"/>
        <v/>
      </c>
      <c r="Z595" s="80"/>
      <c r="AA595" s="31"/>
    </row>
    <row r="596" spans="1:27" s="29" customFormat="1" ht="21" customHeight="1" x14ac:dyDescent="0.2">
      <c r="A596" s="30"/>
      <c r="B596" s="471"/>
      <c r="C596" s="471"/>
      <c r="D596" s="471"/>
      <c r="E596" s="471"/>
      <c r="F596" s="471"/>
      <c r="G596" s="471"/>
      <c r="H596" s="471"/>
      <c r="I596" s="471"/>
      <c r="J596" s="471"/>
      <c r="K596" s="471"/>
      <c r="L596" s="47"/>
      <c r="M596" s="31"/>
      <c r="N596" s="74"/>
      <c r="O596" s="75" t="s">
        <v>63</v>
      </c>
      <c r="P596" s="75"/>
      <c r="Q596" s="75"/>
      <c r="R596" s="75" t="str">
        <f t="shared" si="125"/>
        <v/>
      </c>
      <c r="S596" s="79"/>
      <c r="T596" s="75" t="s">
        <v>63</v>
      </c>
      <c r="U596" s="123" t="str">
        <f>IF($J$1="November","",Y595)</f>
        <v/>
      </c>
      <c r="V596" s="77"/>
      <c r="W596" s="123" t="str">
        <f t="shared" si="123"/>
        <v/>
      </c>
      <c r="X596" s="77"/>
      <c r="Y596" s="123" t="str">
        <f t="shared" si="124"/>
        <v/>
      </c>
      <c r="Z596" s="80"/>
      <c r="AA596" s="31"/>
    </row>
    <row r="597" spans="1:27" s="29" customFormat="1" ht="21" customHeight="1" thickBot="1" x14ac:dyDescent="0.25">
      <c r="A597" s="60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2"/>
      <c r="N597" s="81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3"/>
    </row>
    <row r="598" spans="1:27" s="31" customFormat="1" ht="21" hidden="1" customHeight="1" thickBot="1" x14ac:dyDescent="0.25"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  <c r="Z598" s="79"/>
    </row>
    <row r="599" spans="1:27" s="29" customFormat="1" ht="21.4" hidden="1" customHeight="1" x14ac:dyDescent="0.2">
      <c r="A599" s="459" t="s">
        <v>45</v>
      </c>
      <c r="B599" s="460"/>
      <c r="C599" s="460"/>
      <c r="D599" s="460"/>
      <c r="E599" s="460"/>
      <c r="F599" s="460"/>
      <c r="G599" s="460"/>
      <c r="H599" s="460"/>
      <c r="I599" s="460"/>
      <c r="J599" s="460"/>
      <c r="K599" s="460"/>
      <c r="L599" s="461"/>
      <c r="M599" s="28"/>
      <c r="N599" s="67"/>
      <c r="O599" s="450" t="s">
        <v>47</v>
      </c>
      <c r="P599" s="451"/>
      <c r="Q599" s="451"/>
      <c r="R599" s="452"/>
      <c r="S599" s="68"/>
      <c r="T599" s="450" t="s">
        <v>48</v>
      </c>
      <c r="U599" s="451"/>
      <c r="V599" s="451"/>
      <c r="W599" s="451"/>
      <c r="X599" s="451"/>
      <c r="Y599" s="452"/>
      <c r="Z599" s="66"/>
    </row>
    <row r="600" spans="1:27" s="29" customFormat="1" ht="21.4" hidden="1" customHeight="1" x14ac:dyDescent="0.2">
      <c r="A600" s="30"/>
      <c r="B600" s="31"/>
      <c r="C600" s="453" t="s">
        <v>99</v>
      </c>
      <c r="D600" s="453"/>
      <c r="E600" s="453"/>
      <c r="F600" s="453"/>
      <c r="G600" s="32" t="str">
        <f>$J$1</f>
        <v>June</v>
      </c>
      <c r="H600" s="454">
        <f>$K$1</f>
        <v>2021</v>
      </c>
      <c r="I600" s="454"/>
      <c r="J600" s="31"/>
      <c r="K600" s="33"/>
      <c r="L600" s="34"/>
      <c r="M600" s="33"/>
      <c r="N600" s="70"/>
      <c r="O600" s="71" t="s">
        <v>58</v>
      </c>
      <c r="P600" s="71" t="s">
        <v>7</v>
      </c>
      <c r="Q600" s="71" t="s">
        <v>6</v>
      </c>
      <c r="R600" s="71" t="s">
        <v>59</v>
      </c>
      <c r="S600" s="72"/>
      <c r="T600" s="71" t="s">
        <v>58</v>
      </c>
      <c r="U600" s="71" t="s">
        <v>60</v>
      </c>
      <c r="V600" s="71" t="s">
        <v>23</v>
      </c>
      <c r="W600" s="71" t="s">
        <v>22</v>
      </c>
      <c r="X600" s="71" t="s">
        <v>24</v>
      </c>
      <c r="Y600" s="71" t="s">
        <v>64</v>
      </c>
      <c r="Z600" s="66"/>
    </row>
    <row r="601" spans="1:27" s="29" customFormat="1" ht="21.4" hidden="1" customHeight="1" x14ac:dyDescent="0.2">
      <c r="A601" s="30"/>
      <c r="B601" s="31"/>
      <c r="C601" s="31"/>
      <c r="D601" s="36"/>
      <c r="E601" s="36"/>
      <c r="F601" s="36"/>
      <c r="G601" s="36"/>
      <c r="H601" s="36"/>
      <c r="I601" s="31"/>
      <c r="J601" s="37" t="s">
        <v>1</v>
      </c>
      <c r="K601" s="38">
        <v>13000</v>
      </c>
      <c r="L601" s="39"/>
      <c r="M601" s="31"/>
      <c r="N601" s="74"/>
      <c r="O601" s="75" t="s">
        <v>50</v>
      </c>
      <c r="P601" s="75"/>
      <c r="Q601" s="75">
        <v>0</v>
      </c>
      <c r="R601" s="75">
        <v>0</v>
      </c>
      <c r="S601" s="76"/>
      <c r="T601" s="75" t="s">
        <v>50</v>
      </c>
      <c r="U601" s="77"/>
      <c r="V601" s="77"/>
      <c r="W601" s="77">
        <f>V601+U601</f>
        <v>0</v>
      </c>
      <c r="X601" s="77"/>
      <c r="Y601" s="77">
        <f>W601-X601</f>
        <v>0</v>
      </c>
      <c r="Z601" s="66"/>
    </row>
    <row r="602" spans="1:27" s="29" customFormat="1" ht="21.4" hidden="1" customHeight="1" x14ac:dyDescent="0.2">
      <c r="A602" s="30"/>
      <c r="B602" s="31" t="s">
        <v>0</v>
      </c>
      <c r="C602" s="41" t="s">
        <v>204</v>
      </c>
      <c r="D602" s="31"/>
      <c r="E602" s="31"/>
      <c r="F602" s="31"/>
      <c r="G602" s="31"/>
      <c r="H602" s="42"/>
      <c r="I602" s="36"/>
      <c r="J602" s="31"/>
      <c r="K602" s="31"/>
      <c r="L602" s="43"/>
      <c r="M602" s="28"/>
      <c r="N602" s="78"/>
      <c r="O602" s="75" t="s">
        <v>76</v>
      </c>
      <c r="P602" s="75"/>
      <c r="Q602" s="75">
        <v>0</v>
      </c>
      <c r="R602" s="75">
        <v>0</v>
      </c>
      <c r="S602" s="79"/>
      <c r="T602" s="75" t="s">
        <v>76</v>
      </c>
      <c r="U602" s="123">
        <f>IF($J$1="April",Y601,Y601)</f>
        <v>0</v>
      </c>
      <c r="V602" s="77"/>
      <c r="W602" s="77">
        <f>V602+U602</f>
        <v>0</v>
      </c>
      <c r="X602" s="77"/>
      <c r="Y602" s="123">
        <f>IF(W602="","",W602-X602)</f>
        <v>0</v>
      </c>
      <c r="Z602" s="66"/>
    </row>
    <row r="603" spans="1:27" s="29" customFormat="1" ht="21.4" hidden="1" customHeight="1" x14ac:dyDescent="0.2">
      <c r="A603" s="30"/>
      <c r="B603" s="45" t="s">
        <v>46</v>
      </c>
      <c r="C603" s="63"/>
      <c r="D603" s="31"/>
      <c r="E603" s="31"/>
      <c r="F603" s="462" t="s">
        <v>48</v>
      </c>
      <c r="G603" s="462"/>
      <c r="H603" s="31"/>
      <c r="I603" s="462" t="s">
        <v>49</v>
      </c>
      <c r="J603" s="462"/>
      <c r="K603" s="462"/>
      <c r="L603" s="47"/>
      <c r="M603" s="31"/>
      <c r="N603" s="74"/>
      <c r="O603" s="75" t="s">
        <v>51</v>
      </c>
      <c r="P603" s="75"/>
      <c r="Q603" s="75"/>
      <c r="R603" s="75" t="str">
        <f>IF(Q603="","",R602-Q603)</f>
        <v/>
      </c>
      <c r="S603" s="79"/>
      <c r="T603" s="75" t="s">
        <v>51</v>
      </c>
      <c r="U603" s="123">
        <f>IF($J$1="April",Y602,Y602)</f>
        <v>0</v>
      </c>
      <c r="V603" s="77"/>
      <c r="W603" s="77">
        <f>V603+U603</f>
        <v>0</v>
      </c>
      <c r="X603" s="77"/>
      <c r="Y603" s="123">
        <f t="shared" ref="Y603:Y612" si="126">IF(W603="","",W603-X603)</f>
        <v>0</v>
      </c>
      <c r="Z603" s="66"/>
    </row>
    <row r="604" spans="1:27" s="29" customFormat="1" ht="21.4" hidden="1" customHeight="1" x14ac:dyDescent="0.2">
      <c r="A604" s="30"/>
      <c r="B604" s="31"/>
      <c r="C604" s="31"/>
      <c r="D604" s="31"/>
      <c r="E604" s="31"/>
      <c r="F604" s="31"/>
      <c r="G604" s="31"/>
      <c r="H604" s="48"/>
      <c r="L604" s="35"/>
      <c r="M604" s="31"/>
      <c r="N604" s="74"/>
      <c r="O604" s="75" t="s">
        <v>52</v>
      </c>
      <c r="P604" s="75"/>
      <c r="Q604" s="75"/>
      <c r="R604" s="75">
        <v>0</v>
      </c>
      <c r="S604" s="79"/>
      <c r="T604" s="75" t="s">
        <v>52</v>
      </c>
      <c r="U604" s="123">
        <f>IF($J$1="April",Y603,Y603)</f>
        <v>0</v>
      </c>
      <c r="V604" s="77"/>
      <c r="W604" s="77">
        <f>V604+U604</f>
        <v>0</v>
      </c>
      <c r="X604" s="77"/>
      <c r="Y604" s="123">
        <f t="shared" si="126"/>
        <v>0</v>
      </c>
      <c r="Z604" s="66"/>
    </row>
    <row r="605" spans="1:27" s="29" customFormat="1" ht="21.4" hidden="1" customHeight="1" x14ac:dyDescent="0.2">
      <c r="A605" s="30"/>
      <c r="B605" s="457" t="s">
        <v>47</v>
      </c>
      <c r="C605" s="458"/>
      <c r="D605" s="31"/>
      <c r="E605" s="31"/>
      <c r="F605" s="49" t="s">
        <v>69</v>
      </c>
      <c r="G605" s="44">
        <f>IF($J$1="January",U601,IF($J$1="February",U602,IF($J$1="March",U603,IF($J$1="April",U604,IF($J$1="May",U605,IF($J$1="June",U606,IF($J$1="July",U607,IF($J$1="August",U608,IF($J$1="August",U608,IF($J$1="September",U609,IF($J$1="October",U610,IF($J$1="November",U611,IF($J$1="December",U612)))))))))))))</f>
        <v>0</v>
      </c>
      <c r="H605" s="48"/>
      <c r="I605" s="50">
        <f>IF(C609&gt;0,$K$2,C607)</f>
        <v>0</v>
      </c>
      <c r="J605" s="51" t="s">
        <v>66</v>
      </c>
      <c r="K605" s="52">
        <f>K601/$K$2*I605</f>
        <v>0</v>
      </c>
      <c r="L605" s="53"/>
      <c r="M605" s="31"/>
      <c r="N605" s="74"/>
      <c r="O605" s="75" t="s">
        <v>53</v>
      </c>
      <c r="P605" s="75"/>
      <c r="Q605" s="75"/>
      <c r="R605" s="75">
        <v>0</v>
      </c>
      <c r="S605" s="79"/>
      <c r="T605" s="75" t="s">
        <v>53</v>
      </c>
      <c r="U605" s="123">
        <f>IF($J$1="May",Y604,Y604)</f>
        <v>0</v>
      </c>
      <c r="V605" s="77"/>
      <c r="W605" s="123">
        <f>V605</f>
        <v>0</v>
      </c>
      <c r="X605" s="77"/>
      <c r="Y605" s="123">
        <f t="shared" si="126"/>
        <v>0</v>
      </c>
      <c r="Z605" s="66"/>
    </row>
    <row r="606" spans="1:27" s="29" customFormat="1" ht="21.4" hidden="1" customHeight="1" x14ac:dyDescent="0.2">
      <c r="A606" s="30"/>
      <c r="B606" s="40"/>
      <c r="C606" s="40"/>
      <c r="D606" s="31"/>
      <c r="E606" s="31"/>
      <c r="F606" s="49" t="s">
        <v>23</v>
      </c>
      <c r="G606" s="44">
        <f>IF($J$1="January",V601,IF($J$1="February",V602,IF($J$1="March",V603,IF($J$1="April",V604,IF($J$1="May",V605,IF($J$1="June",V606,IF($J$1="July",V607,IF($J$1="August",V608,IF($J$1="August",V608,IF($J$1="September",V609,IF($J$1="October",V610,IF($J$1="November",V611,IF($J$1="December",V612)))))))))))))</f>
        <v>0</v>
      </c>
      <c r="H606" s="48"/>
      <c r="I606" s="93"/>
      <c r="J606" s="51" t="s">
        <v>67</v>
      </c>
      <c r="K606" s="54">
        <f>K601/$K$2/7*I606</f>
        <v>0</v>
      </c>
      <c r="L606" s="55"/>
      <c r="M606" s="31"/>
      <c r="N606" s="74"/>
      <c r="O606" s="75" t="s">
        <v>54</v>
      </c>
      <c r="P606" s="75"/>
      <c r="Q606" s="75"/>
      <c r="R606" s="75">
        <v>0</v>
      </c>
      <c r="S606" s="79"/>
      <c r="T606" s="75" t="s">
        <v>54</v>
      </c>
      <c r="U606" s="123">
        <f>IF($J$1="June",Y605,"")</f>
        <v>0</v>
      </c>
      <c r="V606" s="77"/>
      <c r="W606" s="123">
        <f t="shared" ref="W606:W612" si="127">IF(U606="","",U606+V606)</f>
        <v>0</v>
      </c>
      <c r="X606" s="77"/>
      <c r="Y606" s="123">
        <f t="shared" si="126"/>
        <v>0</v>
      </c>
      <c r="Z606" s="66"/>
    </row>
    <row r="607" spans="1:27" s="29" customFormat="1" ht="21.4" hidden="1" customHeight="1" x14ac:dyDescent="0.2">
      <c r="A607" s="30"/>
      <c r="B607" s="49" t="s">
        <v>7</v>
      </c>
      <c r="C607" s="40">
        <f>IF($J$1="January",P601,IF($J$1="February",P602,IF($J$1="March",P603,IF($J$1="April",P604,IF($J$1="May",P605,IF($J$1="June",P606,IF($J$1="July",P607,IF($J$1="August",P608,IF($J$1="August",P608,IF($J$1="September",P609,IF($J$1="October",P610,IF($J$1="November",P611,IF($J$1="December",P612)))))))))))))</f>
        <v>0</v>
      </c>
      <c r="D607" s="31"/>
      <c r="E607" s="31"/>
      <c r="F607" s="49" t="s">
        <v>70</v>
      </c>
      <c r="G607" s="44">
        <f>IF($J$1="January",W601,IF($J$1="February",W602,IF($J$1="March",W603,IF($J$1="April",W604,IF($J$1="May",W605,IF($J$1="June",W606,IF($J$1="July",W607,IF($J$1="August",W608,IF($J$1="August",W608,IF($J$1="September",W609,IF($J$1="October",W610,IF($J$1="November",W611,IF($J$1="December",W612)))))))))))))</f>
        <v>0</v>
      </c>
      <c r="H607" s="48"/>
      <c r="I607" s="455" t="s">
        <v>74</v>
      </c>
      <c r="J607" s="456"/>
      <c r="K607" s="54">
        <f>K605+K606</f>
        <v>0</v>
      </c>
      <c r="L607" s="55"/>
      <c r="M607" s="31"/>
      <c r="N607" s="74"/>
      <c r="O607" s="75" t="s">
        <v>55</v>
      </c>
      <c r="P607" s="75"/>
      <c r="Q607" s="75"/>
      <c r="R607" s="75">
        <v>0</v>
      </c>
      <c r="S607" s="79"/>
      <c r="T607" s="75" t="s">
        <v>55</v>
      </c>
      <c r="U607" s="123">
        <f>Y606</f>
        <v>0</v>
      </c>
      <c r="V607" s="77"/>
      <c r="W607" s="123">
        <f>V607</f>
        <v>0</v>
      </c>
      <c r="X607" s="77"/>
      <c r="Y607" s="123">
        <f t="shared" si="126"/>
        <v>0</v>
      </c>
      <c r="Z607" s="66"/>
    </row>
    <row r="608" spans="1:27" s="29" customFormat="1" ht="21.4" hidden="1" customHeight="1" x14ac:dyDescent="0.2">
      <c r="A608" s="30"/>
      <c r="B608" s="49" t="s">
        <v>6</v>
      </c>
      <c r="C608" s="40">
        <f>IF($J$1="January",Q601,IF($J$1="February",Q602,IF($J$1="March",Q603,IF($J$1="April",Q604,IF($J$1="May",Q605,IF($J$1="June",Q606,IF($J$1="July",Q607,IF($J$1="August",Q608,IF($J$1="August",Q608,IF($J$1="September",Q609,IF($J$1="October",Q610,IF($J$1="November",Q611,IF($J$1="December",Q612)))))))))))))</f>
        <v>0</v>
      </c>
      <c r="D608" s="31"/>
      <c r="E608" s="31"/>
      <c r="F608" s="49" t="s">
        <v>24</v>
      </c>
      <c r="G608" s="44">
        <f>IF($J$1="January",X601,IF($J$1="February",X602,IF($J$1="March",X603,IF($J$1="April",X604,IF($J$1="May",X605,IF($J$1="June",X606,IF($J$1="July",X607,IF($J$1="August",X608,IF($J$1="August",X608,IF($J$1="September",X609,IF($J$1="October",X610,IF($J$1="November",X611,IF($J$1="December",X612)))))))))))))</f>
        <v>0</v>
      </c>
      <c r="H608" s="48"/>
      <c r="I608" s="455" t="s">
        <v>75</v>
      </c>
      <c r="J608" s="456"/>
      <c r="K608" s="44">
        <f>G608</f>
        <v>0</v>
      </c>
      <c r="L608" s="56"/>
      <c r="M608" s="31"/>
      <c r="N608" s="74"/>
      <c r="O608" s="75" t="s">
        <v>56</v>
      </c>
      <c r="P608" s="75"/>
      <c r="Q608" s="75"/>
      <c r="R608" s="75">
        <v>0</v>
      </c>
      <c r="S608" s="79"/>
      <c r="T608" s="75" t="s">
        <v>56</v>
      </c>
      <c r="U608" s="123">
        <f>Y607</f>
        <v>0</v>
      </c>
      <c r="V608" s="77"/>
      <c r="W608" s="123">
        <f t="shared" si="127"/>
        <v>0</v>
      </c>
      <c r="X608" s="77"/>
      <c r="Y608" s="123">
        <f t="shared" si="126"/>
        <v>0</v>
      </c>
      <c r="Z608" s="66"/>
    </row>
    <row r="609" spans="1:26" s="29" customFormat="1" ht="21.4" hidden="1" customHeight="1" x14ac:dyDescent="0.2">
      <c r="A609" s="30"/>
      <c r="B609" s="57" t="s">
        <v>73</v>
      </c>
      <c r="C609" s="40">
        <f>IF($J$1="January",R601,IF($J$1="February",R602,IF($J$1="March",R603,IF($J$1="April",R604,IF($J$1="May",R605,IF($J$1="June",R606,IF($J$1="July",R607,IF($J$1="August",R608,IF($J$1="August",R608,IF($J$1="September",R609,IF($J$1="October",R610,IF($J$1="November",R611,IF($J$1="December",R612)))))))))))))</f>
        <v>0</v>
      </c>
      <c r="D609" s="31"/>
      <c r="E609" s="31"/>
      <c r="F609" s="49" t="s">
        <v>72</v>
      </c>
      <c r="G609" s="44">
        <f>IF($J$1="January",Y601,IF($J$1="February",Y602,IF($J$1="March",Y603,IF($J$1="April",Y604,IF($J$1="May",Y605,IF($J$1="June",Y606,IF($J$1="July",Y607,IF($J$1="August",Y608,IF($J$1="August",Y608,IF($J$1="September",Y609,IF($J$1="October",Y610,IF($J$1="November",Y611,IF($J$1="December",Y612)))))))))))))</f>
        <v>0</v>
      </c>
      <c r="H609" s="31"/>
      <c r="I609" s="463" t="s">
        <v>68</v>
      </c>
      <c r="J609" s="464"/>
      <c r="K609" s="58"/>
      <c r="L609" s="59"/>
      <c r="M609" s="31"/>
      <c r="N609" s="74"/>
      <c r="O609" s="75" t="s">
        <v>61</v>
      </c>
      <c r="P609" s="75">
        <v>15</v>
      </c>
      <c r="Q609" s="75">
        <v>0</v>
      </c>
      <c r="R609" s="75">
        <v>0</v>
      </c>
      <c r="S609" s="79"/>
      <c r="T609" s="75" t="s">
        <v>61</v>
      </c>
      <c r="U609" s="123">
        <f>Y608</f>
        <v>0</v>
      </c>
      <c r="V609" s="77"/>
      <c r="W609" s="123">
        <f t="shared" si="127"/>
        <v>0</v>
      </c>
      <c r="X609" s="77"/>
      <c r="Y609" s="123">
        <f t="shared" si="126"/>
        <v>0</v>
      </c>
      <c r="Z609" s="66"/>
    </row>
    <row r="610" spans="1:26" s="29" customFormat="1" ht="21.4" hidden="1" customHeight="1" x14ac:dyDescent="0.2">
      <c r="A610" s="30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47"/>
      <c r="M610" s="31"/>
      <c r="N610" s="74"/>
      <c r="O610" s="75" t="s">
        <v>57</v>
      </c>
      <c r="P610" s="75"/>
      <c r="Q610" s="75"/>
      <c r="R610" s="75">
        <v>0</v>
      </c>
      <c r="S610" s="79"/>
      <c r="T610" s="75" t="s">
        <v>57</v>
      </c>
      <c r="U610" s="123">
        <f>Y609</f>
        <v>0</v>
      </c>
      <c r="V610" s="77"/>
      <c r="W610" s="123">
        <f t="shared" si="127"/>
        <v>0</v>
      </c>
      <c r="X610" s="77"/>
      <c r="Y610" s="123">
        <f t="shared" si="126"/>
        <v>0</v>
      </c>
      <c r="Z610" s="66"/>
    </row>
    <row r="611" spans="1:26" s="29" customFormat="1" ht="21.4" hidden="1" customHeight="1" x14ac:dyDescent="0.2">
      <c r="A611" s="30"/>
      <c r="B611" s="471" t="s">
        <v>101</v>
      </c>
      <c r="C611" s="471"/>
      <c r="D611" s="471"/>
      <c r="E611" s="471"/>
      <c r="F611" s="471"/>
      <c r="G611" s="471"/>
      <c r="H611" s="471"/>
      <c r="I611" s="471"/>
      <c r="J611" s="471"/>
      <c r="K611" s="471"/>
      <c r="L611" s="47"/>
      <c r="M611" s="31"/>
      <c r="N611" s="74"/>
      <c r="O611" s="75" t="s">
        <v>62</v>
      </c>
      <c r="P611" s="75"/>
      <c r="Q611" s="75"/>
      <c r="R611" s="75">
        <v>0</v>
      </c>
      <c r="S611" s="79"/>
      <c r="T611" s="75" t="s">
        <v>62</v>
      </c>
      <c r="U611" s="123"/>
      <c r="V611" s="77"/>
      <c r="W611" s="123" t="str">
        <f t="shared" si="127"/>
        <v/>
      </c>
      <c r="X611" s="77"/>
      <c r="Y611" s="123" t="str">
        <f t="shared" si="126"/>
        <v/>
      </c>
      <c r="Z611" s="66"/>
    </row>
    <row r="612" spans="1:26" s="29" customFormat="1" ht="21.4" hidden="1" customHeight="1" x14ac:dyDescent="0.2">
      <c r="A612" s="30"/>
      <c r="B612" s="471"/>
      <c r="C612" s="471"/>
      <c r="D612" s="471"/>
      <c r="E612" s="471"/>
      <c r="F612" s="471"/>
      <c r="G612" s="471"/>
      <c r="H612" s="471"/>
      <c r="I612" s="471"/>
      <c r="J612" s="471"/>
      <c r="K612" s="471"/>
      <c r="L612" s="47"/>
      <c r="M612" s="31"/>
      <c r="N612" s="74"/>
      <c r="O612" s="75" t="s">
        <v>63</v>
      </c>
      <c r="P612" s="75"/>
      <c r="Q612" s="75"/>
      <c r="R612" s="75" t="str">
        <f>IF(Q612="","",R611-Q612)</f>
        <v/>
      </c>
      <c r="S612" s="79"/>
      <c r="T612" s="75" t="s">
        <v>63</v>
      </c>
      <c r="U612" s="123"/>
      <c r="V612" s="77"/>
      <c r="W612" s="123" t="str">
        <f t="shared" si="127"/>
        <v/>
      </c>
      <c r="X612" s="77"/>
      <c r="Y612" s="123" t="str">
        <f t="shared" si="126"/>
        <v/>
      </c>
      <c r="Z612" s="66"/>
    </row>
    <row r="613" spans="1:26" s="29" customFormat="1" ht="21.4" hidden="1" customHeight="1" thickBot="1" x14ac:dyDescent="0.25">
      <c r="A613" s="60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2"/>
      <c r="N613" s="81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66"/>
    </row>
    <row r="614" spans="1:26" s="29" customFormat="1" ht="21" hidden="1" customHeight="1" x14ac:dyDescent="0.2">
      <c r="A614" s="459" t="s">
        <v>45</v>
      </c>
      <c r="B614" s="460"/>
      <c r="C614" s="460"/>
      <c r="D614" s="460"/>
      <c r="E614" s="460"/>
      <c r="F614" s="460"/>
      <c r="G614" s="460"/>
      <c r="H614" s="460"/>
      <c r="I614" s="460"/>
      <c r="J614" s="460"/>
      <c r="K614" s="460"/>
      <c r="L614" s="461"/>
      <c r="M614" s="85"/>
      <c r="N614" s="67"/>
      <c r="O614" s="450" t="s">
        <v>47</v>
      </c>
      <c r="P614" s="451"/>
      <c r="Q614" s="451"/>
      <c r="R614" s="452"/>
      <c r="S614" s="68"/>
      <c r="T614" s="450" t="s">
        <v>48</v>
      </c>
      <c r="U614" s="451"/>
      <c r="V614" s="451"/>
      <c r="W614" s="451"/>
      <c r="X614" s="451"/>
      <c r="Y614" s="452"/>
      <c r="Z614" s="66"/>
    </row>
    <row r="615" spans="1:26" s="29" customFormat="1" ht="21" hidden="1" customHeight="1" x14ac:dyDescent="0.2">
      <c r="A615" s="30"/>
      <c r="B615" s="31"/>
      <c r="C615" s="453" t="s">
        <v>99</v>
      </c>
      <c r="D615" s="453"/>
      <c r="E615" s="453"/>
      <c r="F615" s="453"/>
      <c r="G615" s="32" t="str">
        <f>$J$1</f>
        <v>June</v>
      </c>
      <c r="H615" s="454">
        <f>$K$1</f>
        <v>2021</v>
      </c>
      <c r="I615" s="454"/>
      <c r="J615" s="31"/>
      <c r="K615" s="33"/>
      <c r="L615" s="34"/>
      <c r="M615" s="33"/>
      <c r="N615" s="70"/>
      <c r="O615" s="71" t="s">
        <v>58</v>
      </c>
      <c r="P615" s="71" t="s">
        <v>7</v>
      </c>
      <c r="Q615" s="71" t="s">
        <v>6</v>
      </c>
      <c r="R615" s="71" t="s">
        <v>59</v>
      </c>
      <c r="S615" s="72"/>
      <c r="T615" s="71" t="s">
        <v>58</v>
      </c>
      <c r="U615" s="71" t="s">
        <v>60</v>
      </c>
      <c r="V615" s="71" t="s">
        <v>23</v>
      </c>
      <c r="W615" s="71" t="s">
        <v>22</v>
      </c>
      <c r="X615" s="71" t="s">
        <v>24</v>
      </c>
      <c r="Y615" s="71" t="s">
        <v>64</v>
      </c>
      <c r="Z615" s="66"/>
    </row>
    <row r="616" spans="1:26" s="29" customFormat="1" ht="21" hidden="1" customHeight="1" x14ac:dyDescent="0.2">
      <c r="A616" s="30"/>
      <c r="B616" s="31"/>
      <c r="C616" s="31"/>
      <c r="D616" s="36"/>
      <c r="E616" s="36"/>
      <c r="F616" s="36"/>
      <c r="G616" s="36"/>
      <c r="H616" s="36"/>
      <c r="I616" s="31"/>
      <c r="J616" s="37" t="s">
        <v>1</v>
      </c>
      <c r="K616" s="38"/>
      <c r="L616" s="39"/>
      <c r="M616" s="31"/>
      <c r="N616" s="74"/>
      <c r="O616" s="75" t="s">
        <v>50</v>
      </c>
      <c r="P616" s="75"/>
      <c r="Q616" s="75"/>
      <c r="R616" s="75">
        <v>0</v>
      </c>
      <c r="S616" s="76"/>
      <c r="T616" s="75" t="s">
        <v>50</v>
      </c>
      <c r="U616" s="77"/>
      <c r="V616" s="77"/>
      <c r="W616" s="77">
        <f>V616+U616</f>
        <v>0</v>
      </c>
      <c r="X616" s="77"/>
      <c r="Y616" s="77">
        <f>W616-X616</f>
        <v>0</v>
      </c>
      <c r="Z616" s="66"/>
    </row>
    <row r="617" spans="1:26" s="29" customFormat="1" ht="21" hidden="1" customHeight="1" x14ac:dyDescent="0.2">
      <c r="A617" s="30"/>
      <c r="B617" s="31" t="s">
        <v>0</v>
      </c>
      <c r="C617" s="84"/>
      <c r="D617" s="31"/>
      <c r="E617" s="31"/>
      <c r="F617" s="31"/>
      <c r="G617" s="31"/>
      <c r="H617" s="42"/>
      <c r="I617" s="36"/>
      <c r="J617" s="31"/>
      <c r="K617" s="31"/>
      <c r="L617" s="43"/>
      <c r="M617" s="85"/>
      <c r="N617" s="78"/>
      <c r="O617" s="75" t="s">
        <v>76</v>
      </c>
      <c r="P617" s="75"/>
      <c r="Q617" s="75"/>
      <c r="R617" s="75" t="str">
        <f>IF(Q617="","",R616-Q617)</f>
        <v/>
      </c>
      <c r="S617" s="79"/>
      <c r="T617" s="75" t="s">
        <v>76</v>
      </c>
      <c r="U617" s="123">
        <f>IF($J$1="January","",Y616)</f>
        <v>0</v>
      </c>
      <c r="V617" s="77"/>
      <c r="W617" s="123">
        <f>IF(U617="","",U617+V617)</f>
        <v>0</v>
      </c>
      <c r="X617" s="77"/>
      <c r="Y617" s="123">
        <f>IF(W617="","",W617-X617)</f>
        <v>0</v>
      </c>
      <c r="Z617" s="66"/>
    </row>
    <row r="618" spans="1:26" s="29" customFormat="1" ht="21" hidden="1" customHeight="1" x14ac:dyDescent="0.2">
      <c r="A618" s="30"/>
      <c r="B618" s="45" t="s">
        <v>46</v>
      </c>
      <c r="C618" s="46"/>
      <c r="D618" s="31"/>
      <c r="E618" s="31"/>
      <c r="F618" s="462" t="s">
        <v>48</v>
      </c>
      <c r="G618" s="462"/>
      <c r="H618" s="31"/>
      <c r="I618" s="462" t="s">
        <v>49</v>
      </c>
      <c r="J618" s="462"/>
      <c r="K618" s="462"/>
      <c r="L618" s="47"/>
      <c r="M618" s="31"/>
      <c r="N618" s="74"/>
      <c r="O618" s="75" t="s">
        <v>51</v>
      </c>
      <c r="P618" s="75"/>
      <c r="Q618" s="75"/>
      <c r="R618" s="75" t="str">
        <f t="shared" ref="R618:R624" si="128">IF(Q618="","",R617-Q618)</f>
        <v/>
      </c>
      <c r="S618" s="79"/>
      <c r="T618" s="75" t="s">
        <v>51</v>
      </c>
      <c r="U618" s="123">
        <f>IF($J$1="February","",Y617)</f>
        <v>0</v>
      </c>
      <c r="V618" s="77"/>
      <c r="W618" s="123">
        <f t="shared" ref="W618:W627" si="129">IF(U618="","",U618+V618)</f>
        <v>0</v>
      </c>
      <c r="X618" s="77"/>
      <c r="Y618" s="123">
        <f t="shared" ref="Y618:Y627" si="130">IF(W618="","",W618-X618)</f>
        <v>0</v>
      </c>
      <c r="Z618" s="66"/>
    </row>
    <row r="619" spans="1:26" s="29" customFormat="1" ht="21" hidden="1" customHeight="1" x14ac:dyDescent="0.2">
      <c r="A619" s="30"/>
      <c r="B619" s="31"/>
      <c r="C619" s="31"/>
      <c r="D619" s="31"/>
      <c r="E619" s="31"/>
      <c r="F619" s="31"/>
      <c r="G619" s="31"/>
      <c r="H619" s="48"/>
      <c r="L619" s="35"/>
      <c r="M619" s="31"/>
      <c r="N619" s="74"/>
      <c r="O619" s="75" t="s">
        <v>52</v>
      </c>
      <c r="P619" s="75"/>
      <c r="Q619" s="75"/>
      <c r="R619" s="75">
        <v>0</v>
      </c>
      <c r="S619" s="79"/>
      <c r="T619" s="75" t="s">
        <v>52</v>
      </c>
      <c r="U619" s="123">
        <f>IF($J$1="March","",Y618)</f>
        <v>0</v>
      </c>
      <c r="V619" s="77"/>
      <c r="W619" s="123">
        <f t="shared" si="129"/>
        <v>0</v>
      </c>
      <c r="X619" s="77"/>
      <c r="Y619" s="123">
        <f t="shared" si="130"/>
        <v>0</v>
      </c>
      <c r="Z619" s="66"/>
    </row>
    <row r="620" spans="1:26" s="29" customFormat="1" ht="21" hidden="1" customHeight="1" x14ac:dyDescent="0.2">
      <c r="A620" s="30"/>
      <c r="B620" s="457" t="s">
        <v>47</v>
      </c>
      <c r="C620" s="458"/>
      <c r="D620" s="31"/>
      <c r="E620" s="31"/>
      <c r="F620" s="49" t="s">
        <v>69</v>
      </c>
      <c r="G620" s="44">
        <f>IF($J$1="January",U616,IF($J$1="February",U617,IF($J$1="March",U618,IF($J$1="April",U619,IF($J$1="May",U620,IF($J$1="June",U621,IF($J$1="July",U622,IF($J$1="August",U623,IF($J$1="August",U623,IF($J$1="September",U624,IF($J$1="October",U625,IF($J$1="November",U626,IF($J$1="December",U627)))))))))))))</f>
        <v>0</v>
      </c>
      <c r="H620" s="48"/>
      <c r="I620" s="50">
        <f>IF(C624&gt;0,$K$2,C622)</f>
        <v>0</v>
      </c>
      <c r="J620" s="51" t="s">
        <v>66</v>
      </c>
      <c r="K620" s="52">
        <f>K616/$K$2*I620</f>
        <v>0</v>
      </c>
      <c r="L620" s="53"/>
      <c r="M620" s="31"/>
      <c r="N620" s="74"/>
      <c r="O620" s="75" t="s">
        <v>53</v>
      </c>
      <c r="P620" s="75"/>
      <c r="Q620" s="75"/>
      <c r="R620" s="75">
        <v>0</v>
      </c>
      <c r="S620" s="79"/>
      <c r="T620" s="75" t="s">
        <v>53</v>
      </c>
      <c r="U620" s="123">
        <f>IF($J$1="April","",Y619)</f>
        <v>0</v>
      </c>
      <c r="V620" s="77"/>
      <c r="W620" s="123">
        <f t="shared" si="129"/>
        <v>0</v>
      </c>
      <c r="X620" s="77"/>
      <c r="Y620" s="123">
        <f t="shared" si="130"/>
        <v>0</v>
      </c>
      <c r="Z620" s="66"/>
    </row>
    <row r="621" spans="1:26" s="29" customFormat="1" ht="21" hidden="1" customHeight="1" x14ac:dyDescent="0.2">
      <c r="A621" s="30"/>
      <c r="B621" s="40"/>
      <c r="C621" s="40"/>
      <c r="D621" s="31"/>
      <c r="E621" s="31"/>
      <c r="F621" s="49" t="s">
        <v>23</v>
      </c>
      <c r="G621" s="44">
        <f>IF($J$1="January",V616,IF($J$1="February",V617,IF($J$1="March",V618,IF($J$1="April",V619,IF($J$1="May",V620,IF($J$1="June",V621,IF($J$1="July",V622,IF($J$1="August",V623,IF($J$1="August",V623,IF($J$1="September",V624,IF($J$1="October",V625,IF($J$1="November",V626,IF($J$1="December",V627)))))))))))))</f>
        <v>0</v>
      </c>
      <c r="H621" s="48"/>
      <c r="I621" s="93"/>
      <c r="J621" s="51" t="s">
        <v>67</v>
      </c>
      <c r="K621" s="54">
        <f>K616/$K$2/8*I621</f>
        <v>0</v>
      </c>
      <c r="L621" s="55"/>
      <c r="M621" s="31"/>
      <c r="N621" s="74"/>
      <c r="O621" s="75" t="s">
        <v>54</v>
      </c>
      <c r="P621" s="75"/>
      <c r="Q621" s="75"/>
      <c r="R621" s="75">
        <v>0</v>
      </c>
      <c r="S621" s="79"/>
      <c r="T621" s="75" t="s">
        <v>54</v>
      </c>
      <c r="U621" s="123">
        <f>IF($J$1="May","",Y620)</f>
        <v>0</v>
      </c>
      <c r="V621" s="77"/>
      <c r="W621" s="123">
        <f t="shared" si="129"/>
        <v>0</v>
      </c>
      <c r="X621" s="77"/>
      <c r="Y621" s="123">
        <f t="shared" si="130"/>
        <v>0</v>
      </c>
      <c r="Z621" s="66"/>
    </row>
    <row r="622" spans="1:26" s="29" customFormat="1" ht="21" hidden="1" customHeight="1" x14ac:dyDescent="0.2">
      <c r="A622" s="30"/>
      <c r="B622" s="49" t="s">
        <v>7</v>
      </c>
      <c r="C622" s="40">
        <f>IF($J$1="January",P616,IF($J$1="February",P617,IF($J$1="March",P618,IF($J$1="April",P619,IF($J$1="May",P620,IF($J$1="June",P621,IF($J$1="July",P622,IF($J$1="August",P623,IF($J$1="August",P623,IF($J$1="September",P624,IF($J$1="October",P625,IF($J$1="November",P626,IF($J$1="December",P627)))))))))))))</f>
        <v>0</v>
      </c>
      <c r="D622" s="31"/>
      <c r="E622" s="31"/>
      <c r="F622" s="49" t="s">
        <v>70</v>
      </c>
      <c r="G622" s="44">
        <f>IF($J$1="January",W616,IF($J$1="February",W617,IF($J$1="March",W618,IF($J$1="April",W619,IF($J$1="May",W620,IF($J$1="June",W621,IF($J$1="July",W622,IF($J$1="August",W623,IF($J$1="August",W623,IF($J$1="September",W624,IF($J$1="October",W625,IF($J$1="November",W626,IF($J$1="December",W627)))))))))))))</f>
        <v>0</v>
      </c>
      <c r="H622" s="48"/>
      <c r="I622" s="455" t="s">
        <v>74</v>
      </c>
      <c r="J622" s="456"/>
      <c r="K622" s="54">
        <f>K620+K621</f>
        <v>0</v>
      </c>
      <c r="L622" s="55"/>
      <c r="M622" s="31"/>
      <c r="N622" s="74"/>
      <c r="O622" s="75" t="s">
        <v>55</v>
      </c>
      <c r="P622" s="75"/>
      <c r="Q622" s="75"/>
      <c r="R622" s="75">
        <v>0</v>
      </c>
      <c r="S622" s="79"/>
      <c r="T622" s="75" t="s">
        <v>55</v>
      </c>
      <c r="U622" s="123" t="str">
        <f>IF($J$1="June","",Y621)</f>
        <v/>
      </c>
      <c r="V622" s="77"/>
      <c r="W622" s="123" t="str">
        <f t="shared" si="129"/>
        <v/>
      </c>
      <c r="X622" s="77"/>
      <c r="Y622" s="123" t="str">
        <f t="shared" si="130"/>
        <v/>
      </c>
      <c r="Z622" s="66"/>
    </row>
    <row r="623" spans="1:26" s="29" customFormat="1" ht="21" hidden="1" customHeight="1" x14ac:dyDescent="0.2">
      <c r="A623" s="30"/>
      <c r="B623" s="49" t="s">
        <v>6</v>
      </c>
      <c r="C623" s="40">
        <f>IF($J$1="January",Q616,IF($J$1="February",Q617,IF($J$1="March",Q618,IF($J$1="April",Q619,IF($J$1="May",Q620,IF($J$1="June",Q621,IF($J$1="July",Q622,IF($J$1="August",Q623,IF($J$1="August",Q623,IF($J$1="September",Q624,IF($J$1="October",Q625,IF($J$1="November",Q626,IF($J$1="December",Q627)))))))))))))</f>
        <v>0</v>
      </c>
      <c r="D623" s="31"/>
      <c r="E623" s="31"/>
      <c r="F623" s="49" t="s">
        <v>24</v>
      </c>
      <c r="G623" s="44">
        <f>IF($J$1="January",X616,IF($J$1="February",X617,IF($J$1="March",X618,IF($J$1="April",X619,IF($J$1="May",X620,IF($J$1="June",X621,IF($J$1="July",X622,IF($J$1="August",X623,IF($J$1="August",X623,IF($J$1="September",X624,IF($J$1="October",X625,IF($J$1="November",X626,IF($J$1="December",X627)))))))))))))</f>
        <v>0</v>
      </c>
      <c r="H623" s="48"/>
      <c r="I623" s="455" t="s">
        <v>75</v>
      </c>
      <c r="J623" s="456"/>
      <c r="K623" s="44">
        <f>G623</f>
        <v>0</v>
      </c>
      <c r="L623" s="56"/>
      <c r="M623" s="31"/>
      <c r="N623" s="74"/>
      <c r="O623" s="75" t="s">
        <v>56</v>
      </c>
      <c r="P623" s="75"/>
      <c r="Q623" s="75"/>
      <c r="R623" s="75" t="str">
        <f t="shared" si="128"/>
        <v/>
      </c>
      <c r="S623" s="79"/>
      <c r="T623" s="75" t="s">
        <v>56</v>
      </c>
      <c r="U623" s="123" t="str">
        <f>IF($J$1="July","",Y622)</f>
        <v/>
      </c>
      <c r="V623" s="77"/>
      <c r="W623" s="123" t="str">
        <f t="shared" si="129"/>
        <v/>
      </c>
      <c r="X623" s="77"/>
      <c r="Y623" s="123" t="str">
        <f t="shared" si="130"/>
        <v/>
      </c>
      <c r="Z623" s="66"/>
    </row>
    <row r="624" spans="1:26" s="29" customFormat="1" ht="21" hidden="1" customHeight="1" x14ac:dyDescent="0.2">
      <c r="A624" s="30"/>
      <c r="B624" s="57" t="s">
        <v>73</v>
      </c>
      <c r="C624" s="40">
        <f>IF($J$1="January",R616,IF($J$1="February",R617,IF($J$1="March",R618,IF($J$1="April",R619,IF($J$1="May",R620,IF($J$1="June",R621,IF($J$1="July",R622,IF($J$1="August",R623,IF($J$1="August",R623,IF($J$1="September",R624,IF($J$1="October",R625,IF($J$1="November",R626,IF($J$1="December",R627)))))))))))))</f>
        <v>0</v>
      </c>
      <c r="D624" s="31"/>
      <c r="E624" s="31"/>
      <c r="F624" s="49" t="s">
        <v>72</v>
      </c>
      <c r="G624" s="44">
        <f>IF($J$1="January",Y616,IF($J$1="February",Y617,IF($J$1="March",Y618,IF($J$1="April",Y619,IF($J$1="May",Y620,IF($J$1="June",Y621,IF($J$1="July",Y622,IF($J$1="August",Y623,IF($J$1="August",Y623,IF($J$1="September",Y624,IF($J$1="October",Y625,IF($J$1="November",Y626,IF($J$1="December",Y627)))))))))))))</f>
        <v>0</v>
      </c>
      <c r="H624" s="31"/>
      <c r="I624" s="462" t="s">
        <v>68</v>
      </c>
      <c r="J624" s="462"/>
      <c r="K624" s="58">
        <f>K622-K623</f>
        <v>0</v>
      </c>
      <c r="L624" s="59"/>
      <c r="M624" s="31"/>
      <c r="N624" s="74"/>
      <c r="O624" s="75" t="s">
        <v>61</v>
      </c>
      <c r="P624" s="75"/>
      <c r="Q624" s="75"/>
      <c r="R624" s="75" t="str">
        <f t="shared" si="128"/>
        <v/>
      </c>
      <c r="S624" s="79"/>
      <c r="T624" s="75" t="s">
        <v>61</v>
      </c>
      <c r="U624" s="123" t="str">
        <f>IF($J$1="August","",Y623)</f>
        <v/>
      </c>
      <c r="V624" s="77"/>
      <c r="W624" s="123" t="str">
        <f t="shared" si="129"/>
        <v/>
      </c>
      <c r="X624" s="77"/>
      <c r="Y624" s="123" t="str">
        <f t="shared" si="130"/>
        <v/>
      </c>
      <c r="Z624" s="66"/>
    </row>
    <row r="625" spans="1:27" s="29" customFormat="1" ht="21" hidden="1" customHeight="1" x14ac:dyDescent="0.2">
      <c r="A625" s="30"/>
      <c r="B625" s="31"/>
      <c r="C625" s="31"/>
      <c r="D625" s="31"/>
      <c r="E625" s="31"/>
      <c r="F625" s="31"/>
      <c r="G625" s="31"/>
      <c r="H625" s="31"/>
      <c r="I625" s="503"/>
      <c r="J625" s="503"/>
      <c r="K625" s="48"/>
      <c r="L625" s="47"/>
      <c r="M625" s="31"/>
      <c r="N625" s="74"/>
      <c r="O625" s="75" t="s">
        <v>57</v>
      </c>
      <c r="P625" s="75"/>
      <c r="Q625" s="75"/>
      <c r="R625" s="75">
        <v>0</v>
      </c>
      <c r="S625" s="79"/>
      <c r="T625" s="75" t="s">
        <v>57</v>
      </c>
      <c r="U625" s="123" t="str">
        <f>IF($J$1="September","",Y624)</f>
        <v/>
      </c>
      <c r="V625" s="77"/>
      <c r="W625" s="123" t="str">
        <f t="shared" si="129"/>
        <v/>
      </c>
      <c r="X625" s="77"/>
      <c r="Y625" s="123" t="str">
        <f t="shared" si="130"/>
        <v/>
      </c>
      <c r="Z625" s="66"/>
    </row>
    <row r="626" spans="1:27" s="29" customFormat="1" ht="21" hidden="1" customHeight="1" x14ac:dyDescent="0.35">
      <c r="A626" s="30"/>
      <c r="B626" s="146"/>
      <c r="C626" s="146"/>
      <c r="D626" s="146"/>
      <c r="E626" s="146"/>
      <c r="F626" s="146"/>
      <c r="G626" s="146"/>
      <c r="H626" s="146"/>
      <c r="I626" s="503"/>
      <c r="J626" s="503"/>
      <c r="K626" s="147"/>
      <c r="L626" s="47"/>
      <c r="M626" s="31"/>
      <c r="N626" s="74"/>
      <c r="O626" s="75" t="s">
        <v>62</v>
      </c>
      <c r="P626" s="75"/>
      <c r="Q626" s="75"/>
      <c r="R626" s="75">
        <v>0</v>
      </c>
      <c r="S626" s="79"/>
      <c r="T626" s="75" t="s">
        <v>62</v>
      </c>
      <c r="U626" s="123" t="str">
        <f>IF($J$1="October","",Y625)</f>
        <v/>
      </c>
      <c r="V626" s="77"/>
      <c r="W626" s="123" t="str">
        <f t="shared" si="129"/>
        <v/>
      </c>
      <c r="X626" s="77"/>
      <c r="Y626" s="123" t="str">
        <f t="shared" si="130"/>
        <v/>
      </c>
      <c r="Z626" s="66"/>
    </row>
    <row r="627" spans="1:27" s="29" customFormat="1" ht="21" hidden="1" customHeight="1" x14ac:dyDescent="0.35">
      <c r="A627" s="30"/>
      <c r="B627" s="146"/>
      <c r="C627" s="146"/>
      <c r="D627" s="146"/>
      <c r="E627" s="146"/>
      <c r="F627" s="146"/>
      <c r="G627" s="146"/>
      <c r="H627" s="146"/>
      <c r="I627" s="146"/>
      <c r="J627" s="146"/>
      <c r="K627" s="146"/>
      <c r="L627" s="47"/>
      <c r="M627" s="31"/>
      <c r="N627" s="74"/>
      <c r="O627" s="75" t="s">
        <v>63</v>
      </c>
      <c r="P627" s="75"/>
      <c r="Q627" s="75"/>
      <c r="R627" s="75">
        <v>0</v>
      </c>
      <c r="S627" s="79"/>
      <c r="T627" s="75" t="s">
        <v>63</v>
      </c>
      <c r="U627" s="123" t="str">
        <f>IF($J$1="November","",Y626)</f>
        <v/>
      </c>
      <c r="V627" s="77"/>
      <c r="W627" s="123" t="str">
        <f t="shared" si="129"/>
        <v/>
      </c>
      <c r="X627" s="77"/>
      <c r="Y627" s="123" t="str">
        <f t="shared" si="130"/>
        <v/>
      </c>
      <c r="Z627" s="66"/>
    </row>
    <row r="628" spans="1:27" s="29" customFormat="1" ht="21" hidden="1" customHeight="1" thickBot="1" x14ac:dyDescent="0.25">
      <c r="A628" s="60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2"/>
      <c r="N628" s="81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82"/>
      <c r="Z628" s="66"/>
    </row>
    <row r="629" spans="1:27" s="31" customFormat="1" ht="21" hidden="1" customHeight="1" thickBot="1" x14ac:dyDescent="0.25">
      <c r="N629" s="79"/>
      <c r="O629" s="79"/>
      <c r="P629" s="79"/>
      <c r="Q629" s="79"/>
      <c r="R629" s="79"/>
      <c r="S629" s="79"/>
      <c r="T629" s="79"/>
      <c r="U629" s="79"/>
      <c r="V629" s="79"/>
      <c r="W629" s="79"/>
      <c r="X629" s="79"/>
      <c r="Y629" s="79"/>
      <c r="Z629" s="79"/>
    </row>
    <row r="630" spans="1:27" s="29" customFormat="1" ht="21" hidden="1" customHeight="1" x14ac:dyDescent="0.2">
      <c r="A630" s="468" t="s">
        <v>45</v>
      </c>
      <c r="B630" s="469"/>
      <c r="C630" s="469"/>
      <c r="D630" s="469"/>
      <c r="E630" s="469"/>
      <c r="F630" s="469"/>
      <c r="G630" s="469"/>
      <c r="H630" s="469"/>
      <c r="I630" s="469"/>
      <c r="J630" s="469"/>
      <c r="K630" s="469"/>
      <c r="L630" s="470"/>
      <c r="M630" s="28"/>
      <c r="N630" s="67"/>
      <c r="O630" s="450" t="s">
        <v>47</v>
      </c>
      <c r="P630" s="451"/>
      <c r="Q630" s="451"/>
      <c r="R630" s="452"/>
      <c r="S630" s="68"/>
      <c r="T630" s="450" t="s">
        <v>48</v>
      </c>
      <c r="U630" s="451"/>
      <c r="V630" s="451"/>
      <c r="W630" s="451"/>
      <c r="X630" s="451"/>
      <c r="Y630" s="452"/>
      <c r="Z630" s="69"/>
      <c r="AA630" s="28"/>
    </row>
    <row r="631" spans="1:27" s="29" customFormat="1" ht="21" hidden="1" customHeight="1" x14ac:dyDescent="0.2">
      <c r="A631" s="30"/>
      <c r="B631" s="31"/>
      <c r="C631" s="453" t="s">
        <v>99</v>
      </c>
      <c r="D631" s="453"/>
      <c r="E631" s="453"/>
      <c r="F631" s="453"/>
      <c r="G631" s="32" t="str">
        <f>$J$1</f>
        <v>June</v>
      </c>
      <c r="H631" s="454">
        <f>$K$1</f>
        <v>2021</v>
      </c>
      <c r="I631" s="454"/>
      <c r="J631" s="31"/>
      <c r="K631" s="33"/>
      <c r="L631" s="34"/>
      <c r="M631" s="33"/>
      <c r="N631" s="70"/>
      <c r="O631" s="71" t="s">
        <v>58</v>
      </c>
      <c r="P631" s="71" t="s">
        <v>7</v>
      </c>
      <c r="Q631" s="71" t="s">
        <v>6</v>
      </c>
      <c r="R631" s="71" t="s">
        <v>59</v>
      </c>
      <c r="S631" s="72"/>
      <c r="T631" s="71" t="s">
        <v>58</v>
      </c>
      <c r="U631" s="71" t="s">
        <v>60</v>
      </c>
      <c r="V631" s="71" t="s">
        <v>23</v>
      </c>
      <c r="W631" s="71" t="s">
        <v>22</v>
      </c>
      <c r="X631" s="71" t="s">
        <v>24</v>
      </c>
      <c r="Y631" s="71" t="s">
        <v>64</v>
      </c>
      <c r="Z631" s="73"/>
      <c r="AA631" s="33"/>
    </row>
    <row r="632" spans="1:27" s="29" customFormat="1" ht="21" hidden="1" customHeight="1" x14ac:dyDescent="0.2">
      <c r="A632" s="30"/>
      <c r="B632" s="31"/>
      <c r="C632" s="31"/>
      <c r="D632" s="36"/>
      <c r="E632" s="36"/>
      <c r="F632" s="36"/>
      <c r="G632" s="36"/>
      <c r="H632" s="36"/>
      <c r="I632" s="31"/>
      <c r="J632" s="37" t="s">
        <v>1</v>
      </c>
      <c r="K632" s="38">
        <v>24000</v>
      </c>
      <c r="L632" s="39"/>
      <c r="M632" s="31"/>
      <c r="N632" s="74"/>
      <c r="O632" s="75" t="s">
        <v>50</v>
      </c>
      <c r="P632" s="75">
        <v>30</v>
      </c>
      <c r="Q632" s="75">
        <v>1</v>
      </c>
      <c r="R632" s="75">
        <f>15-Q632</f>
        <v>14</v>
      </c>
      <c r="S632" s="76"/>
      <c r="T632" s="75" t="s">
        <v>50</v>
      </c>
      <c r="U632" s="77">
        <v>2500</v>
      </c>
      <c r="V632" s="77">
        <f>10000+7500</f>
        <v>17500</v>
      </c>
      <c r="W632" s="77">
        <f>V632+U632</f>
        <v>20000</v>
      </c>
      <c r="X632" s="77">
        <v>5000</v>
      </c>
      <c r="Y632" s="77">
        <f>W632-X632</f>
        <v>15000</v>
      </c>
      <c r="Z632" s="73"/>
      <c r="AA632" s="31"/>
    </row>
    <row r="633" spans="1:27" s="29" customFormat="1" ht="21" hidden="1" customHeight="1" x14ac:dyDescent="0.2">
      <c r="A633" s="30"/>
      <c r="B633" s="31" t="s">
        <v>0</v>
      </c>
      <c r="C633" s="41" t="s">
        <v>96</v>
      </c>
      <c r="D633" s="31"/>
      <c r="E633" s="31"/>
      <c r="F633" s="31"/>
      <c r="G633" s="31"/>
      <c r="H633" s="42"/>
      <c r="I633" s="36"/>
      <c r="J633" s="31"/>
      <c r="K633" s="31"/>
      <c r="L633" s="43"/>
      <c r="M633" s="28"/>
      <c r="N633" s="78"/>
      <c r="O633" s="75" t="s">
        <v>76</v>
      </c>
      <c r="P633" s="75">
        <v>27</v>
      </c>
      <c r="Q633" s="75">
        <v>1</v>
      </c>
      <c r="R633" s="75">
        <f t="shared" ref="R633:R640" si="131">IF(Q633="","",R632-Q633)</f>
        <v>13</v>
      </c>
      <c r="S633" s="79"/>
      <c r="T633" s="75" t="s">
        <v>76</v>
      </c>
      <c r="U633" s="123">
        <f>Y632</f>
        <v>15000</v>
      </c>
      <c r="V633" s="77"/>
      <c r="W633" s="123">
        <f>IF(U633="","",U633+V633)</f>
        <v>15000</v>
      </c>
      <c r="X633" s="77">
        <v>5000</v>
      </c>
      <c r="Y633" s="123">
        <f>IF(W633="","",W633-X633)</f>
        <v>10000</v>
      </c>
      <c r="Z633" s="80"/>
      <c r="AA633" s="28"/>
    </row>
    <row r="634" spans="1:27" s="29" customFormat="1" ht="21" hidden="1" customHeight="1" x14ac:dyDescent="0.2">
      <c r="A634" s="30"/>
      <c r="B634" s="45" t="s">
        <v>46</v>
      </c>
      <c r="C634" s="46"/>
      <c r="D634" s="31"/>
      <c r="E634" s="31"/>
      <c r="F634" s="462" t="s">
        <v>48</v>
      </c>
      <c r="G634" s="462"/>
      <c r="H634" s="31"/>
      <c r="I634" s="462" t="s">
        <v>49</v>
      </c>
      <c r="J634" s="462"/>
      <c r="K634" s="462"/>
      <c r="L634" s="47"/>
      <c r="M634" s="31"/>
      <c r="N634" s="74"/>
      <c r="O634" s="75" t="s">
        <v>51</v>
      </c>
      <c r="P634" s="75">
        <v>31</v>
      </c>
      <c r="Q634" s="75">
        <v>0</v>
      </c>
      <c r="R634" s="75">
        <f t="shared" si="131"/>
        <v>13</v>
      </c>
      <c r="S634" s="79"/>
      <c r="T634" s="75" t="s">
        <v>51</v>
      </c>
      <c r="U634" s="123">
        <f>IF($J$1="February","",Y633)</f>
        <v>10000</v>
      </c>
      <c r="V634" s="77"/>
      <c r="W634" s="123">
        <f t="shared" ref="W634:W643" si="132">IF(U634="","",U634+V634)</f>
        <v>10000</v>
      </c>
      <c r="X634" s="77"/>
      <c r="Y634" s="123">
        <f t="shared" ref="Y634:Y643" si="133">IF(W634="","",W634-X634)</f>
        <v>10000</v>
      </c>
      <c r="Z634" s="80"/>
      <c r="AA634" s="31"/>
    </row>
    <row r="635" spans="1:27" s="29" customFormat="1" ht="21" hidden="1" customHeight="1" x14ac:dyDescent="0.2">
      <c r="A635" s="30"/>
      <c r="B635" s="31"/>
      <c r="C635" s="31"/>
      <c r="D635" s="31"/>
      <c r="E635" s="31"/>
      <c r="F635" s="31"/>
      <c r="G635" s="31"/>
      <c r="H635" s="48"/>
      <c r="L635" s="35"/>
      <c r="M635" s="31"/>
      <c r="N635" s="74"/>
      <c r="O635" s="75" t="s">
        <v>52</v>
      </c>
      <c r="P635" s="75">
        <v>28</v>
      </c>
      <c r="Q635" s="75">
        <v>2</v>
      </c>
      <c r="R635" s="75">
        <f t="shared" si="131"/>
        <v>11</v>
      </c>
      <c r="S635" s="79"/>
      <c r="T635" s="75" t="s">
        <v>52</v>
      </c>
      <c r="U635" s="123">
        <f>IF($J$1="March","",Y634)</f>
        <v>10000</v>
      </c>
      <c r="V635" s="77"/>
      <c r="W635" s="123">
        <f t="shared" si="132"/>
        <v>10000</v>
      </c>
      <c r="X635" s="77">
        <v>5000</v>
      </c>
      <c r="Y635" s="123">
        <f t="shared" si="133"/>
        <v>5000</v>
      </c>
      <c r="Z635" s="80"/>
      <c r="AA635" s="31"/>
    </row>
    <row r="636" spans="1:27" s="29" customFormat="1" ht="21" hidden="1" customHeight="1" x14ac:dyDescent="0.2">
      <c r="A636" s="30"/>
      <c r="B636" s="457" t="s">
        <v>47</v>
      </c>
      <c r="C636" s="458"/>
      <c r="D636" s="31"/>
      <c r="E636" s="31"/>
      <c r="F636" s="49" t="s">
        <v>69</v>
      </c>
      <c r="G636" s="44">
        <f>IF($J$1="January",U632,IF($J$1="February",U633,IF($J$1="March",U634,IF($J$1="April",U635,IF($J$1="May",U636,IF($J$1="June",U637,IF($J$1="July",U638,IF($J$1="August",U639,IF($J$1="August",U639,IF($J$1="September",U640,IF($J$1="October",U641,IF($J$1="November",U642,IF($J$1="December",U643)))))))))))))</f>
        <v>0</v>
      </c>
      <c r="H636" s="48"/>
      <c r="I636" s="398">
        <f>IF(C640&gt;0,$K$2,C638)+1</f>
        <v>31</v>
      </c>
      <c r="J636" s="51" t="s">
        <v>66</v>
      </c>
      <c r="K636" s="52">
        <f>K632/$K$2*I636</f>
        <v>24800</v>
      </c>
      <c r="L636" s="53"/>
      <c r="M636" s="31"/>
      <c r="N636" s="74"/>
      <c r="O636" s="75" t="s">
        <v>53</v>
      </c>
      <c r="P636" s="75">
        <v>31</v>
      </c>
      <c r="Q636" s="75">
        <v>0</v>
      </c>
      <c r="R636" s="75">
        <f t="shared" si="131"/>
        <v>11</v>
      </c>
      <c r="S636" s="79"/>
      <c r="T636" s="75" t="s">
        <v>53</v>
      </c>
      <c r="U636" s="123">
        <f>Y635</f>
        <v>5000</v>
      </c>
      <c r="V636" s="77"/>
      <c r="W636" s="123">
        <f t="shared" si="132"/>
        <v>5000</v>
      </c>
      <c r="X636" s="77">
        <v>5000</v>
      </c>
      <c r="Y636" s="123">
        <f t="shared" si="133"/>
        <v>0</v>
      </c>
      <c r="Z636" s="80"/>
      <c r="AA636" s="31"/>
    </row>
    <row r="637" spans="1:27" s="29" customFormat="1" ht="21" hidden="1" customHeight="1" x14ac:dyDescent="0.2">
      <c r="A637" s="30"/>
      <c r="B637" s="40"/>
      <c r="C637" s="40"/>
      <c r="D637" s="31"/>
      <c r="E637" s="31"/>
      <c r="F637" s="49" t="s">
        <v>23</v>
      </c>
      <c r="G637" s="44">
        <f>IF($J$1="January",V632,IF($J$1="February",V633,IF($J$1="March",V634,IF($J$1="April",V635,IF($J$1="May",V636,IF($J$1="June",V637,IF($J$1="July",V638,IF($J$1="August",V639,IF($J$1="August",V639,IF($J$1="September",V640,IF($J$1="October",V641,IF($J$1="November",V642,IF($J$1="December",V643)))))))))))))</f>
        <v>3000</v>
      </c>
      <c r="H637" s="48"/>
      <c r="I637" s="93">
        <v>18</v>
      </c>
      <c r="J637" s="51" t="s">
        <v>67</v>
      </c>
      <c r="K637" s="54">
        <f>K632/$K$2/8*I637</f>
        <v>1800</v>
      </c>
      <c r="L637" s="55"/>
      <c r="M637" s="31"/>
      <c r="N637" s="74"/>
      <c r="O637" s="75" t="s">
        <v>54</v>
      </c>
      <c r="P637" s="75">
        <v>30</v>
      </c>
      <c r="Q637" s="75">
        <v>0</v>
      </c>
      <c r="R637" s="75">
        <f t="shared" si="131"/>
        <v>11</v>
      </c>
      <c r="S637" s="79"/>
      <c r="T637" s="75" t="s">
        <v>54</v>
      </c>
      <c r="U637" s="123">
        <f>Y636</f>
        <v>0</v>
      </c>
      <c r="V637" s="77">
        <v>3000</v>
      </c>
      <c r="W637" s="123">
        <f t="shared" si="132"/>
        <v>3000</v>
      </c>
      <c r="X637" s="77">
        <v>3000</v>
      </c>
      <c r="Y637" s="123">
        <f t="shared" si="133"/>
        <v>0</v>
      </c>
      <c r="Z637" s="80"/>
      <c r="AA637" s="31"/>
    </row>
    <row r="638" spans="1:27" s="29" customFormat="1" ht="21" hidden="1" customHeight="1" x14ac:dyDescent="0.2">
      <c r="A638" s="30"/>
      <c r="B638" s="49" t="s">
        <v>7</v>
      </c>
      <c r="C638" s="40">
        <f>IF($J$1="January",P632,IF($J$1="February",P633,IF($J$1="March",P634,IF($J$1="April",P635,IF($J$1="May",P636,IF($J$1="June",P637,IF($J$1="July",P638,IF($J$1="August",P639,IF($J$1="August",P639,IF($J$1="September",P640,IF($J$1="October",P641,IF($J$1="November",P642,IF($J$1="December",P643)))))))))))))</f>
        <v>30</v>
      </c>
      <c r="D638" s="31"/>
      <c r="E638" s="31"/>
      <c r="F638" s="49" t="s">
        <v>70</v>
      </c>
      <c r="G638" s="44">
        <f>IF($J$1="January",W632,IF($J$1="February",W633,IF($J$1="March",W634,IF($J$1="April",W635,IF($J$1="May",W636,IF($J$1="June",W637,IF($J$1="July",W638,IF($J$1="August",W639,IF($J$1="August",W639,IF($J$1="September",W640,IF($J$1="October",W641,IF($J$1="November",W642,IF($J$1="December",W643)))))))))))))</f>
        <v>3000</v>
      </c>
      <c r="H638" s="48"/>
      <c r="I638" s="455" t="s">
        <v>74</v>
      </c>
      <c r="J638" s="456"/>
      <c r="K638" s="54">
        <f>K636+K637</f>
        <v>26600</v>
      </c>
      <c r="L638" s="55"/>
      <c r="M638" s="31"/>
      <c r="N638" s="74"/>
      <c r="O638" s="75" t="s">
        <v>55</v>
      </c>
      <c r="P638" s="75"/>
      <c r="Q638" s="75"/>
      <c r="R638" s="75" t="str">
        <f t="shared" si="131"/>
        <v/>
      </c>
      <c r="S638" s="79"/>
      <c r="T638" s="75" t="s">
        <v>55</v>
      </c>
      <c r="U638" s="123" t="str">
        <f>IF($J$1="June","",Y637)</f>
        <v/>
      </c>
      <c r="V638" s="77"/>
      <c r="W638" s="123" t="str">
        <f t="shared" si="132"/>
        <v/>
      </c>
      <c r="X638" s="77"/>
      <c r="Y638" s="123" t="str">
        <f t="shared" si="133"/>
        <v/>
      </c>
      <c r="Z638" s="80"/>
      <c r="AA638" s="31"/>
    </row>
    <row r="639" spans="1:27" s="29" customFormat="1" ht="21" hidden="1" customHeight="1" x14ac:dyDescent="0.2">
      <c r="A639" s="30"/>
      <c r="B639" s="49" t="s">
        <v>6</v>
      </c>
      <c r="C639" s="40">
        <f>IF($J$1="January",Q632,IF($J$1="February",Q633,IF($J$1="March",Q634,IF($J$1="April",Q635,IF($J$1="May",Q636,IF($J$1="June",Q637,IF($J$1="July",Q638,IF($J$1="August",Q639,IF($J$1="August",Q639,IF($J$1="September",Q640,IF($J$1="October",Q641,IF($J$1="November",Q642,IF($J$1="December",Q643)))))))))))))</f>
        <v>0</v>
      </c>
      <c r="D639" s="31"/>
      <c r="E639" s="31"/>
      <c r="F639" s="49" t="s">
        <v>24</v>
      </c>
      <c r="G639" s="44">
        <f>IF($J$1="January",X632,IF($J$1="February",X633,IF($J$1="March",X634,IF($J$1="April",X635,IF($J$1="May",X636,IF($J$1="June",X637,IF($J$1="July",X638,IF($J$1="August",X639,IF($J$1="August",X639,IF($J$1="September",X640,IF($J$1="October",X641,IF($J$1="November",X642,IF($J$1="December",X643)))))))))))))</f>
        <v>3000</v>
      </c>
      <c r="H639" s="48"/>
      <c r="I639" s="455" t="s">
        <v>75</v>
      </c>
      <c r="J639" s="456"/>
      <c r="K639" s="44">
        <f>G639</f>
        <v>3000</v>
      </c>
      <c r="L639" s="56"/>
      <c r="M639" s="31"/>
      <c r="N639" s="74"/>
      <c r="O639" s="75" t="s">
        <v>56</v>
      </c>
      <c r="P639" s="75"/>
      <c r="Q639" s="75"/>
      <c r="R639" s="75" t="str">
        <f t="shared" si="131"/>
        <v/>
      </c>
      <c r="S639" s="79"/>
      <c r="T639" s="75" t="s">
        <v>56</v>
      </c>
      <c r="U639" s="123" t="str">
        <f>IF($J$1="July","",Y638)</f>
        <v/>
      </c>
      <c r="V639" s="77"/>
      <c r="W639" s="123" t="str">
        <f t="shared" si="132"/>
        <v/>
      </c>
      <c r="X639" s="77"/>
      <c r="Y639" s="123" t="str">
        <f t="shared" si="133"/>
        <v/>
      </c>
      <c r="Z639" s="80"/>
      <c r="AA639" s="31"/>
    </row>
    <row r="640" spans="1:27" s="29" customFormat="1" ht="21" hidden="1" customHeight="1" x14ac:dyDescent="0.2">
      <c r="A640" s="30"/>
      <c r="B640" s="57" t="s">
        <v>73</v>
      </c>
      <c r="C640" s="40">
        <f>IF($J$1="January",R632,IF($J$1="February",R633,IF($J$1="March",R634,IF($J$1="April",R635,IF($J$1="May",R636,IF($J$1="June",R637,IF($J$1="July",R638,IF($J$1="August",R639,IF($J$1="August",R639,IF($J$1="September",R640,IF($J$1="October",R641,IF($J$1="November",R642,IF($J$1="December",R643)))))))))))))</f>
        <v>11</v>
      </c>
      <c r="D640" s="31"/>
      <c r="E640" s="31"/>
      <c r="F640" s="49" t="s">
        <v>72</v>
      </c>
      <c r="G640" s="44">
        <f>IF($J$1="January",Y632,IF($J$1="February",Y633,IF($J$1="March",Y634,IF($J$1="April",Y635,IF($J$1="May",Y636,IF($J$1="June",Y637,IF($J$1="July",Y638,IF($J$1="August",Y639,IF($J$1="August",Y639,IF($J$1="September",Y640,IF($J$1="October",Y641,IF($J$1="November",Y642,IF($J$1="December",Y643)))))))))))))</f>
        <v>0</v>
      </c>
      <c r="H640" s="31"/>
      <c r="I640" s="463" t="s">
        <v>68</v>
      </c>
      <c r="J640" s="464"/>
      <c r="K640" s="58"/>
      <c r="L640" s="59"/>
      <c r="M640" s="31"/>
      <c r="N640" s="74"/>
      <c r="O640" s="75" t="s">
        <v>61</v>
      </c>
      <c r="P640" s="75"/>
      <c r="Q640" s="75"/>
      <c r="R640" s="75" t="str">
        <f t="shared" si="131"/>
        <v/>
      </c>
      <c r="S640" s="79"/>
      <c r="T640" s="75" t="s">
        <v>61</v>
      </c>
      <c r="U640" s="123" t="str">
        <f>IF($J$1="August","",Y639)</f>
        <v/>
      </c>
      <c r="V640" s="77"/>
      <c r="W640" s="123" t="str">
        <f t="shared" si="132"/>
        <v/>
      </c>
      <c r="X640" s="77"/>
      <c r="Y640" s="123" t="str">
        <f t="shared" si="133"/>
        <v/>
      </c>
      <c r="Z640" s="80"/>
      <c r="AA640" s="31"/>
    </row>
    <row r="641" spans="1:27" s="29" customFormat="1" ht="21" hidden="1" customHeight="1" x14ac:dyDescent="0.2">
      <c r="A641" s="30"/>
      <c r="B641" s="31"/>
      <c r="C641" s="31"/>
      <c r="D641" s="31"/>
      <c r="E641" s="31"/>
      <c r="F641" s="31"/>
      <c r="G641" s="31"/>
      <c r="H641" s="31"/>
      <c r="I641" s="31"/>
      <c r="J641" s="31"/>
      <c r="K641" s="128"/>
      <c r="L641" s="47"/>
      <c r="M641" s="31"/>
      <c r="N641" s="74"/>
      <c r="O641" s="75" t="s">
        <v>57</v>
      </c>
      <c r="P641" s="75"/>
      <c r="Q641" s="75"/>
      <c r="R641" s="75"/>
      <c r="S641" s="79"/>
      <c r="T641" s="75" t="s">
        <v>57</v>
      </c>
      <c r="U641" s="123" t="str">
        <f>IF($J$1="September","",Y640)</f>
        <v/>
      </c>
      <c r="V641" s="77"/>
      <c r="W641" s="123" t="str">
        <f t="shared" si="132"/>
        <v/>
      </c>
      <c r="X641" s="77"/>
      <c r="Y641" s="123" t="str">
        <f t="shared" si="133"/>
        <v/>
      </c>
      <c r="Z641" s="80"/>
      <c r="AA641" s="31"/>
    </row>
    <row r="642" spans="1:27" s="29" customFormat="1" ht="21" hidden="1" customHeight="1" x14ac:dyDescent="0.2">
      <c r="A642" s="30"/>
      <c r="B642" s="471" t="s">
        <v>101</v>
      </c>
      <c r="C642" s="471"/>
      <c r="D642" s="471"/>
      <c r="E642" s="471"/>
      <c r="F642" s="471"/>
      <c r="G642" s="471"/>
      <c r="H642" s="471"/>
      <c r="I642" s="471"/>
      <c r="J642" s="471"/>
      <c r="K642" s="471"/>
      <c r="L642" s="47"/>
      <c r="M642" s="31"/>
      <c r="N642" s="74"/>
      <c r="O642" s="75" t="s">
        <v>62</v>
      </c>
      <c r="P642" s="75"/>
      <c r="Q642" s="75"/>
      <c r="R642" s="75"/>
      <c r="S642" s="79"/>
      <c r="T642" s="75" t="s">
        <v>62</v>
      </c>
      <c r="U642" s="123" t="str">
        <f>IF($J$1="October","",Y641)</f>
        <v/>
      </c>
      <c r="V642" s="77"/>
      <c r="W642" s="123" t="str">
        <f t="shared" si="132"/>
        <v/>
      </c>
      <c r="X642" s="77"/>
      <c r="Y642" s="123" t="str">
        <f t="shared" si="133"/>
        <v/>
      </c>
      <c r="Z642" s="80"/>
      <c r="AA642" s="31"/>
    </row>
    <row r="643" spans="1:27" s="29" customFormat="1" ht="21" hidden="1" customHeight="1" x14ac:dyDescent="0.2">
      <c r="A643" s="30"/>
      <c r="B643" s="471"/>
      <c r="C643" s="471"/>
      <c r="D643" s="471"/>
      <c r="E643" s="471"/>
      <c r="F643" s="471"/>
      <c r="G643" s="471"/>
      <c r="H643" s="471"/>
      <c r="I643" s="471"/>
      <c r="J643" s="471"/>
      <c r="K643" s="471"/>
      <c r="L643" s="47"/>
      <c r="M643" s="31"/>
      <c r="N643" s="74"/>
      <c r="O643" s="75" t="s">
        <v>63</v>
      </c>
      <c r="P643" s="75"/>
      <c r="Q643" s="75"/>
      <c r="R643" s="75" t="str">
        <f t="shared" ref="R643" si="134">IF(Q643="","",R642-Q643)</f>
        <v/>
      </c>
      <c r="S643" s="79"/>
      <c r="T643" s="75" t="s">
        <v>63</v>
      </c>
      <c r="U643" s="123" t="str">
        <f>IF($J$1="November","",Y642)</f>
        <v/>
      </c>
      <c r="V643" s="77"/>
      <c r="W643" s="123" t="str">
        <f t="shared" si="132"/>
        <v/>
      </c>
      <c r="X643" s="77"/>
      <c r="Y643" s="123" t="str">
        <f t="shared" si="133"/>
        <v/>
      </c>
      <c r="Z643" s="80"/>
      <c r="AA643" s="31"/>
    </row>
    <row r="644" spans="1:27" s="29" customFormat="1" ht="21" hidden="1" customHeight="1" thickBot="1" x14ac:dyDescent="0.25">
      <c r="A644" s="60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2"/>
      <c r="N644" s="81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82"/>
      <c r="Z644" s="83"/>
    </row>
    <row r="645" spans="1:27" s="31" customFormat="1" ht="21.4" customHeight="1" thickBot="1" x14ac:dyDescent="0.25"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  <c r="Z645" s="79"/>
    </row>
    <row r="646" spans="1:27" s="31" customFormat="1" ht="21.4" hidden="1" customHeight="1" x14ac:dyDescent="0.2"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79"/>
    </row>
    <row r="647" spans="1:27" s="31" customFormat="1" ht="21" hidden="1" customHeight="1" thickBot="1" x14ac:dyDescent="0.25">
      <c r="N647" s="79"/>
      <c r="O647" s="79"/>
      <c r="P647" s="79"/>
      <c r="Q647" s="79"/>
      <c r="R647" s="79"/>
      <c r="S647" s="79"/>
      <c r="T647" s="79"/>
      <c r="U647" s="79"/>
      <c r="V647" s="79"/>
      <c r="W647" s="79"/>
      <c r="X647" s="79"/>
      <c r="Y647" s="79"/>
      <c r="Z647" s="79"/>
    </row>
    <row r="648" spans="1:27" s="29" customFormat="1" ht="21.4" hidden="1" customHeight="1" x14ac:dyDescent="0.2">
      <c r="A648" s="468" t="s">
        <v>45</v>
      </c>
      <c r="B648" s="469"/>
      <c r="C648" s="469"/>
      <c r="D648" s="469"/>
      <c r="E648" s="469"/>
      <c r="F648" s="469"/>
      <c r="G648" s="469"/>
      <c r="H648" s="469"/>
      <c r="I648" s="469"/>
      <c r="J648" s="469"/>
      <c r="K648" s="469"/>
      <c r="L648" s="470"/>
      <c r="M648" s="28"/>
      <c r="N648" s="67"/>
      <c r="O648" s="450" t="s">
        <v>47</v>
      </c>
      <c r="P648" s="451"/>
      <c r="Q648" s="451"/>
      <c r="R648" s="452"/>
      <c r="S648" s="68"/>
      <c r="T648" s="450" t="s">
        <v>48</v>
      </c>
      <c r="U648" s="451"/>
      <c r="V648" s="451"/>
      <c r="W648" s="451"/>
      <c r="X648" s="451"/>
      <c r="Y648" s="452"/>
      <c r="Z648" s="69"/>
      <c r="AA648" s="28"/>
    </row>
    <row r="649" spans="1:27" s="29" customFormat="1" ht="21.4" hidden="1" customHeight="1" x14ac:dyDescent="0.2">
      <c r="A649" s="30"/>
      <c r="B649" s="31"/>
      <c r="C649" s="453" t="s">
        <v>99</v>
      </c>
      <c r="D649" s="453"/>
      <c r="E649" s="453"/>
      <c r="F649" s="453"/>
      <c r="G649" s="32" t="str">
        <f>$J$1</f>
        <v>June</v>
      </c>
      <c r="H649" s="454">
        <f>$K$1</f>
        <v>2021</v>
      </c>
      <c r="I649" s="454"/>
      <c r="J649" s="31"/>
      <c r="K649" s="33"/>
      <c r="L649" s="34"/>
      <c r="M649" s="33"/>
      <c r="N649" s="70"/>
      <c r="O649" s="71" t="s">
        <v>58</v>
      </c>
      <c r="P649" s="71" t="s">
        <v>7</v>
      </c>
      <c r="Q649" s="71" t="s">
        <v>6</v>
      </c>
      <c r="R649" s="71" t="s">
        <v>59</v>
      </c>
      <c r="S649" s="72"/>
      <c r="T649" s="71" t="s">
        <v>58</v>
      </c>
      <c r="U649" s="71" t="s">
        <v>60</v>
      </c>
      <c r="V649" s="71" t="s">
        <v>23</v>
      </c>
      <c r="W649" s="71" t="s">
        <v>22</v>
      </c>
      <c r="X649" s="71" t="s">
        <v>24</v>
      </c>
      <c r="Y649" s="71" t="s">
        <v>64</v>
      </c>
      <c r="Z649" s="73"/>
      <c r="AA649" s="33"/>
    </row>
    <row r="650" spans="1:27" s="29" customFormat="1" ht="21.4" hidden="1" customHeight="1" x14ac:dyDescent="0.2">
      <c r="A650" s="30"/>
      <c r="B650" s="31"/>
      <c r="C650" s="31"/>
      <c r="D650" s="36"/>
      <c r="E650" s="36"/>
      <c r="F650" s="36"/>
      <c r="G650" s="36"/>
      <c r="H650" s="36"/>
      <c r="I650" s="31"/>
      <c r="J650" s="37" t="s">
        <v>1</v>
      </c>
      <c r="K650" s="38">
        <v>24000</v>
      </c>
      <c r="L650" s="39"/>
      <c r="M650" s="31"/>
      <c r="N650" s="74"/>
      <c r="O650" s="75" t="s">
        <v>50</v>
      </c>
      <c r="P650" s="75"/>
      <c r="Q650" s="75"/>
      <c r="R650" s="75"/>
      <c r="S650" s="76"/>
      <c r="T650" s="75" t="s">
        <v>50</v>
      </c>
      <c r="U650" s="77"/>
      <c r="V650" s="77"/>
      <c r="W650" s="77">
        <f>V650+U650</f>
        <v>0</v>
      </c>
      <c r="X650" s="77"/>
      <c r="Y650" s="77">
        <f>W650-X650</f>
        <v>0</v>
      </c>
      <c r="Z650" s="73"/>
      <c r="AA650" s="31"/>
    </row>
    <row r="651" spans="1:27" s="29" customFormat="1" ht="21.4" hidden="1" customHeight="1" x14ac:dyDescent="0.2">
      <c r="A651" s="30"/>
      <c r="B651" s="31" t="s">
        <v>0</v>
      </c>
      <c r="C651" s="41" t="s">
        <v>172</v>
      </c>
      <c r="D651" s="31"/>
      <c r="E651" s="31"/>
      <c r="F651" s="31"/>
      <c r="G651" s="31"/>
      <c r="H651" s="42"/>
      <c r="I651" s="36"/>
      <c r="J651" s="31"/>
      <c r="K651" s="31"/>
      <c r="L651" s="43"/>
      <c r="M651" s="28"/>
      <c r="N651" s="78"/>
      <c r="O651" s="75" t="s">
        <v>76</v>
      </c>
      <c r="P651" s="75"/>
      <c r="Q651" s="75"/>
      <c r="R651" s="75"/>
      <c r="S651" s="79"/>
      <c r="T651" s="75" t="s">
        <v>76</v>
      </c>
      <c r="U651" s="123">
        <f>IF($J$1="January","",Y650)</f>
        <v>0</v>
      </c>
      <c r="V651" s="77"/>
      <c r="W651" s="123">
        <f>IF(U651="","",U651+V651)</f>
        <v>0</v>
      </c>
      <c r="X651" s="77"/>
      <c r="Y651" s="123">
        <f>IF(W651="","",W651-X651)</f>
        <v>0</v>
      </c>
      <c r="Z651" s="80"/>
      <c r="AA651" s="28"/>
    </row>
    <row r="652" spans="1:27" s="29" customFormat="1" ht="21.4" hidden="1" customHeight="1" x14ac:dyDescent="0.2">
      <c r="A652" s="30"/>
      <c r="B652" s="45" t="s">
        <v>46</v>
      </c>
      <c r="C652" s="46"/>
      <c r="D652" s="31"/>
      <c r="E652" s="31"/>
      <c r="F652" s="462" t="s">
        <v>48</v>
      </c>
      <c r="G652" s="462"/>
      <c r="H652" s="31"/>
      <c r="I652" s="462" t="s">
        <v>49</v>
      </c>
      <c r="J652" s="462"/>
      <c r="K652" s="462"/>
      <c r="L652" s="47"/>
      <c r="M652" s="31"/>
      <c r="N652" s="74"/>
      <c r="O652" s="75" t="s">
        <v>51</v>
      </c>
      <c r="P652" s="75"/>
      <c r="Q652" s="75"/>
      <c r="R652" s="75">
        <v>0</v>
      </c>
      <c r="S652" s="79"/>
      <c r="T652" s="75" t="s">
        <v>51</v>
      </c>
      <c r="U652" s="123">
        <f>IF($J$1="February","",Y651)</f>
        <v>0</v>
      </c>
      <c r="V652" s="77"/>
      <c r="W652" s="123">
        <f t="shared" ref="W652:W661" si="135">IF(U652="","",U652+V652)</f>
        <v>0</v>
      </c>
      <c r="X652" s="77"/>
      <c r="Y652" s="123">
        <f t="shared" ref="Y652:Y661" si="136">IF(W652="","",W652-X652)</f>
        <v>0</v>
      </c>
      <c r="Z652" s="80"/>
      <c r="AA652" s="31"/>
    </row>
    <row r="653" spans="1:27" s="29" customFormat="1" ht="21.4" hidden="1" customHeight="1" x14ac:dyDescent="0.2">
      <c r="A653" s="30"/>
      <c r="B653" s="31"/>
      <c r="C653" s="31"/>
      <c r="D653" s="31"/>
      <c r="E653" s="31"/>
      <c r="F653" s="31"/>
      <c r="G653" s="31"/>
      <c r="H653" s="48"/>
      <c r="L653" s="35"/>
      <c r="M653" s="31"/>
      <c r="N653" s="74"/>
      <c r="O653" s="75" t="s">
        <v>52</v>
      </c>
      <c r="P653" s="75"/>
      <c r="Q653" s="75"/>
      <c r="R653" s="75">
        <v>0</v>
      </c>
      <c r="S653" s="79"/>
      <c r="T653" s="75" t="s">
        <v>52</v>
      </c>
      <c r="U653" s="123">
        <f>IF($J$1="March","",Y652)</f>
        <v>0</v>
      </c>
      <c r="V653" s="77"/>
      <c r="W653" s="123">
        <f t="shared" si="135"/>
        <v>0</v>
      </c>
      <c r="X653" s="77"/>
      <c r="Y653" s="123">
        <f t="shared" si="136"/>
        <v>0</v>
      </c>
      <c r="Z653" s="80"/>
      <c r="AA653" s="31"/>
    </row>
    <row r="654" spans="1:27" s="29" customFormat="1" ht="21.4" hidden="1" customHeight="1" x14ac:dyDescent="0.2">
      <c r="A654" s="30"/>
      <c r="B654" s="457" t="s">
        <v>47</v>
      </c>
      <c r="C654" s="458"/>
      <c r="D654" s="31"/>
      <c r="E654" s="31"/>
      <c r="F654" s="49" t="s">
        <v>69</v>
      </c>
      <c r="G654" s="44">
        <f>IF($J$1="January",U650,IF($J$1="February",U651,IF($J$1="March",U652,IF($J$1="April",U653,IF($J$1="May",U654,IF($J$1="June",U655,IF($J$1="July",U656,IF($J$1="August",U657,IF($J$1="August",U657,IF($J$1="September",U658,IF($J$1="October",U659,IF($J$1="November",U660,IF($J$1="December",U661)))))))))))))</f>
        <v>0</v>
      </c>
      <c r="H654" s="48"/>
      <c r="I654" s="197">
        <f>IF(C658&gt;0,$K$2,C656)</f>
        <v>0</v>
      </c>
      <c r="J654" s="51" t="s">
        <v>66</v>
      </c>
      <c r="K654" s="52">
        <f>K650/$K$2*I654</f>
        <v>0</v>
      </c>
      <c r="L654" s="53"/>
      <c r="M654" s="31"/>
      <c r="N654" s="74"/>
      <c r="O654" s="75" t="s">
        <v>53</v>
      </c>
      <c r="P654" s="75"/>
      <c r="Q654" s="75"/>
      <c r="R654" s="75">
        <v>0</v>
      </c>
      <c r="S654" s="79"/>
      <c r="T654" s="75" t="s">
        <v>53</v>
      </c>
      <c r="U654" s="123">
        <f>IF($J$1="April","",Y653)</f>
        <v>0</v>
      </c>
      <c r="V654" s="77"/>
      <c r="W654" s="123">
        <f t="shared" si="135"/>
        <v>0</v>
      </c>
      <c r="X654" s="77"/>
      <c r="Y654" s="123">
        <f t="shared" si="136"/>
        <v>0</v>
      </c>
      <c r="Z654" s="80"/>
      <c r="AA654" s="31"/>
    </row>
    <row r="655" spans="1:27" s="29" customFormat="1" ht="21.4" hidden="1" customHeight="1" x14ac:dyDescent="0.2">
      <c r="A655" s="30"/>
      <c r="B655" s="40"/>
      <c r="C655" s="40"/>
      <c r="D655" s="31"/>
      <c r="E655" s="31"/>
      <c r="F655" s="49" t="s">
        <v>23</v>
      </c>
      <c r="G655" s="44">
        <f>IF($J$1="January",V650,IF($J$1="February",V651,IF($J$1="March",V652,IF($J$1="April",V653,IF($J$1="May",V654,IF($J$1="June",V655,IF($J$1="July",V656,IF($J$1="August",V657,IF($J$1="August",V657,IF($J$1="September",V658,IF($J$1="October",V659,IF($J$1="November",V660,IF($J$1="December",V661)))))))))))))</f>
        <v>0</v>
      </c>
      <c r="H655" s="48"/>
      <c r="I655" s="93"/>
      <c r="J655" s="51" t="s">
        <v>67</v>
      </c>
      <c r="K655" s="54">
        <f>K650/$K$2/8*I655</f>
        <v>0</v>
      </c>
      <c r="L655" s="55"/>
      <c r="M655" s="31"/>
      <c r="N655" s="74"/>
      <c r="O655" s="75" t="s">
        <v>54</v>
      </c>
      <c r="P655" s="75"/>
      <c r="Q655" s="75"/>
      <c r="R655" s="75">
        <v>0</v>
      </c>
      <c r="S655" s="79"/>
      <c r="T655" s="75" t="s">
        <v>54</v>
      </c>
      <c r="U655" s="123">
        <f>IF($J$1="May","",Y654)</f>
        <v>0</v>
      </c>
      <c r="V655" s="77"/>
      <c r="W655" s="123">
        <f t="shared" si="135"/>
        <v>0</v>
      </c>
      <c r="X655" s="77"/>
      <c r="Y655" s="123">
        <f t="shared" si="136"/>
        <v>0</v>
      </c>
      <c r="Z655" s="80"/>
      <c r="AA655" s="31"/>
    </row>
    <row r="656" spans="1:27" s="29" customFormat="1" ht="21.4" hidden="1" customHeight="1" x14ac:dyDescent="0.2">
      <c r="A656" s="30"/>
      <c r="B656" s="49" t="s">
        <v>7</v>
      </c>
      <c r="C656" s="40">
        <f>IF($J$1="January",P650,IF($J$1="February",P651,IF($J$1="March",P652,IF($J$1="April",P653,IF($J$1="May",P654,IF($J$1="June",P655,IF($J$1="July",P656,IF($J$1="August",P657,IF($J$1="August",P657,IF($J$1="September",P658,IF($J$1="October",P659,IF($J$1="November",P660,IF($J$1="December",P661)))))))))))))</f>
        <v>0</v>
      </c>
      <c r="D656" s="31"/>
      <c r="E656" s="31"/>
      <c r="F656" s="49" t="s">
        <v>70</v>
      </c>
      <c r="G656" s="44">
        <f>IF($J$1="January",W650,IF($J$1="February",W651,IF($J$1="March",W652,IF($J$1="April",W653,IF($J$1="May",W654,IF($J$1="June",W655,IF($J$1="July",W656,IF($J$1="August",W657,IF($J$1="August",W657,IF($J$1="September",W658,IF($J$1="October",W659,IF($J$1="November",W660,IF($J$1="December",W661)))))))))))))</f>
        <v>0</v>
      </c>
      <c r="H656" s="48"/>
      <c r="I656" s="455" t="s">
        <v>74</v>
      </c>
      <c r="J656" s="456"/>
      <c r="K656" s="54">
        <f>K654+K655</f>
        <v>0</v>
      </c>
      <c r="L656" s="55"/>
      <c r="M656" s="31"/>
      <c r="N656" s="74"/>
      <c r="O656" s="75" t="s">
        <v>55</v>
      </c>
      <c r="P656" s="75"/>
      <c r="Q656" s="75"/>
      <c r="R656" s="75">
        <v>0</v>
      </c>
      <c r="S656" s="79"/>
      <c r="T656" s="75" t="s">
        <v>55</v>
      </c>
      <c r="U656" s="123" t="str">
        <f>IF($J$1="June","",Y655)</f>
        <v/>
      </c>
      <c r="V656" s="77"/>
      <c r="W656" s="123" t="str">
        <f t="shared" si="135"/>
        <v/>
      </c>
      <c r="X656" s="77"/>
      <c r="Y656" s="123">
        <v>2500</v>
      </c>
      <c r="Z656" s="80"/>
      <c r="AA656" s="31"/>
    </row>
    <row r="657" spans="1:27" s="29" customFormat="1" ht="21.4" hidden="1" customHeight="1" x14ac:dyDescent="0.2">
      <c r="A657" s="30"/>
      <c r="B657" s="49" t="s">
        <v>6</v>
      </c>
      <c r="C657" s="40">
        <f>IF($J$1="January",Q650,IF($J$1="February",Q651,IF($J$1="March",Q652,IF($J$1="April",Q653,IF($J$1="May",Q654,IF($J$1="June",Q655,IF($J$1="July",Q656,IF($J$1="August",Q657,IF($J$1="August",Q657,IF($J$1="September",Q658,IF($J$1="October",Q659,IF($J$1="November",Q660,IF($J$1="December",Q661)))))))))))))</f>
        <v>0</v>
      </c>
      <c r="D657" s="31"/>
      <c r="E657" s="31"/>
      <c r="F657" s="49" t="s">
        <v>24</v>
      </c>
      <c r="G657" s="44">
        <f>IF($J$1="January",X650,IF($J$1="February",X651,IF($J$1="March",X652,IF($J$1="April",X653,IF($J$1="May",X654,IF($J$1="June",X655,IF($J$1="July",X656,IF($J$1="August",X657,IF($J$1="August",X657,IF($J$1="September",X658,IF($J$1="October",X659,IF($J$1="November",X660,IF($J$1="December",X661)))))))))))))</f>
        <v>0</v>
      </c>
      <c r="H657" s="48"/>
      <c r="I657" s="455" t="s">
        <v>75</v>
      </c>
      <c r="J657" s="456"/>
      <c r="K657" s="44">
        <f>G657</f>
        <v>0</v>
      </c>
      <c r="L657" s="56"/>
      <c r="M657" s="31"/>
      <c r="N657" s="74"/>
      <c r="O657" s="75" t="s">
        <v>56</v>
      </c>
      <c r="P657" s="75">
        <v>26</v>
      </c>
      <c r="Q657" s="75">
        <v>5</v>
      </c>
      <c r="R657" s="75">
        <v>3</v>
      </c>
      <c r="S657" s="79"/>
      <c r="T657" s="75" t="s">
        <v>56</v>
      </c>
      <c r="U657" s="123">
        <f>IF($J$1="July","",Y656)</f>
        <v>2500</v>
      </c>
      <c r="V657" s="77">
        <v>3200</v>
      </c>
      <c r="W657" s="123">
        <f t="shared" si="135"/>
        <v>5700</v>
      </c>
      <c r="X657" s="77">
        <v>3100</v>
      </c>
      <c r="Y657" s="123">
        <f t="shared" si="136"/>
        <v>2600</v>
      </c>
      <c r="Z657" s="80"/>
      <c r="AA657" s="31"/>
    </row>
    <row r="658" spans="1:27" s="29" customFormat="1" ht="21.4" hidden="1" customHeight="1" x14ac:dyDescent="0.2">
      <c r="A658" s="30"/>
      <c r="B658" s="57" t="s">
        <v>73</v>
      </c>
      <c r="C658" s="40">
        <f>IF($J$1="January",R650,IF($J$1="February",R651,IF($J$1="March",R652,IF($J$1="April",R653,IF($J$1="May",R654,IF($J$1="June",R655,IF($J$1="July",R656,IF($J$1="August",R657,IF($J$1="August",R657,IF($J$1="September",R658,IF($J$1="October",R659,IF($J$1="November",R660,IF($J$1="December",R661)))))))))))))</f>
        <v>0</v>
      </c>
      <c r="D658" s="31"/>
      <c r="E658" s="31"/>
      <c r="F658" s="49" t="s">
        <v>72</v>
      </c>
      <c r="G658" s="44">
        <f>IF($J$1="January",Y650,IF($J$1="February",Y651,IF($J$1="March",Y652,IF($J$1="April",Y653,IF($J$1="May",Y654,IF($J$1="June",Y655,IF($J$1="July",Y656,IF($J$1="August",Y657,IF($J$1="August",Y657,IF($J$1="September",Y658,IF($J$1="October",Y659,IF($J$1="November",Y660,IF($J$1="December",Y661)))))))))))))</f>
        <v>0</v>
      </c>
      <c r="H658" s="31"/>
      <c r="I658" s="463" t="s">
        <v>68</v>
      </c>
      <c r="J658" s="464"/>
      <c r="K658" s="58">
        <f>K656-K657</f>
        <v>0</v>
      </c>
      <c r="L658" s="59"/>
      <c r="M658" s="31"/>
      <c r="N658" s="74"/>
      <c r="O658" s="75" t="s">
        <v>61</v>
      </c>
      <c r="P658" s="75">
        <v>27</v>
      </c>
      <c r="Q658" s="75">
        <v>3</v>
      </c>
      <c r="R658" s="75">
        <v>0</v>
      </c>
      <c r="S658" s="79"/>
      <c r="T658" s="75" t="s">
        <v>61</v>
      </c>
      <c r="U658" s="123">
        <f>IF($J$1="August","",Y657)</f>
        <v>2600</v>
      </c>
      <c r="V658" s="77">
        <f>5000+350+1500+500</f>
        <v>7350</v>
      </c>
      <c r="W658" s="123">
        <f t="shared" si="135"/>
        <v>9950</v>
      </c>
      <c r="X658" s="77">
        <v>4000</v>
      </c>
      <c r="Y658" s="123">
        <f t="shared" si="136"/>
        <v>5950</v>
      </c>
      <c r="Z658" s="80"/>
      <c r="AA658" s="31"/>
    </row>
    <row r="659" spans="1:27" s="29" customFormat="1" ht="21.4" hidden="1" customHeight="1" x14ac:dyDescent="0.2">
      <c r="A659" s="30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47"/>
      <c r="M659" s="31"/>
      <c r="N659" s="74"/>
      <c r="O659" s="75" t="s">
        <v>57</v>
      </c>
      <c r="P659" s="75">
        <v>28</v>
      </c>
      <c r="Q659" s="75">
        <v>3</v>
      </c>
      <c r="R659" s="75">
        <v>0</v>
      </c>
      <c r="S659" s="79"/>
      <c r="T659" s="75" t="s">
        <v>57</v>
      </c>
      <c r="U659" s="123">
        <f>IF($J$1="September","",Y658)</f>
        <v>5950</v>
      </c>
      <c r="V659" s="77">
        <f>500+600+250+500</f>
        <v>1850</v>
      </c>
      <c r="W659" s="123">
        <f t="shared" si="135"/>
        <v>7800</v>
      </c>
      <c r="X659" s="77">
        <v>4000</v>
      </c>
      <c r="Y659" s="123">
        <f t="shared" si="136"/>
        <v>3800</v>
      </c>
      <c r="Z659" s="80"/>
      <c r="AA659" s="31"/>
    </row>
    <row r="660" spans="1:27" s="29" customFormat="1" ht="21.4" hidden="1" customHeight="1" x14ac:dyDescent="0.2">
      <c r="A660" s="30"/>
      <c r="B660" s="471" t="s">
        <v>101</v>
      </c>
      <c r="C660" s="471"/>
      <c r="D660" s="471"/>
      <c r="E660" s="471"/>
      <c r="F660" s="471"/>
      <c r="G660" s="471"/>
      <c r="H660" s="471"/>
      <c r="I660" s="471"/>
      <c r="J660" s="471"/>
      <c r="K660" s="471"/>
      <c r="L660" s="47"/>
      <c r="M660" s="31"/>
      <c r="N660" s="74"/>
      <c r="O660" s="75" t="s">
        <v>62</v>
      </c>
      <c r="P660" s="75"/>
      <c r="Q660" s="75"/>
      <c r="R660" s="75">
        <v>0</v>
      </c>
      <c r="S660" s="79"/>
      <c r="T660" s="75" t="s">
        <v>62</v>
      </c>
      <c r="U660" s="123">
        <f>IF($J$1="October","",Y659)</f>
        <v>3800</v>
      </c>
      <c r="V660" s="77"/>
      <c r="W660" s="123">
        <f t="shared" si="135"/>
        <v>3800</v>
      </c>
      <c r="X660" s="77"/>
      <c r="Y660" s="123">
        <f t="shared" si="136"/>
        <v>3800</v>
      </c>
      <c r="Z660" s="80"/>
      <c r="AA660" s="31"/>
    </row>
    <row r="661" spans="1:27" s="29" customFormat="1" ht="21.4" hidden="1" customHeight="1" x14ac:dyDescent="0.2">
      <c r="A661" s="30"/>
      <c r="B661" s="471"/>
      <c r="C661" s="471"/>
      <c r="D661" s="471"/>
      <c r="E661" s="471"/>
      <c r="F661" s="471"/>
      <c r="G661" s="471"/>
      <c r="H661" s="471"/>
      <c r="I661" s="471"/>
      <c r="J661" s="471"/>
      <c r="K661" s="471"/>
      <c r="L661" s="47"/>
      <c r="M661" s="31"/>
      <c r="N661" s="74"/>
      <c r="O661" s="75" t="s">
        <v>63</v>
      </c>
      <c r="P661" s="75"/>
      <c r="Q661" s="75"/>
      <c r="R661" s="75">
        <v>0</v>
      </c>
      <c r="S661" s="79"/>
      <c r="T661" s="75" t="s">
        <v>63</v>
      </c>
      <c r="U661" s="123">
        <f>IF($J$1="November","",Y660)</f>
        <v>3800</v>
      </c>
      <c r="V661" s="77"/>
      <c r="W661" s="123">
        <f t="shared" si="135"/>
        <v>3800</v>
      </c>
      <c r="X661" s="77"/>
      <c r="Y661" s="123">
        <f t="shared" si="136"/>
        <v>3800</v>
      </c>
      <c r="Z661" s="80"/>
      <c r="AA661" s="31"/>
    </row>
    <row r="662" spans="1:27" s="29" customFormat="1" ht="21.4" hidden="1" customHeight="1" thickBot="1" x14ac:dyDescent="0.25">
      <c r="A662" s="60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2"/>
      <c r="N662" s="81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3"/>
    </row>
    <row r="663" spans="1:27" s="31" customFormat="1" ht="21.4" hidden="1" customHeight="1" thickBot="1" x14ac:dyDescent="0.25">
      <c r="N663" s="79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  <c r="Z663" s="79"/>
    </row>
    <row r="664" spans="1:27" s="29" customFormat="1" ht="21" customHeight="1" x14ac:dyDescent="0.2">
      <c r="A664" s="459" t="s">
        <v>45</v>
      </c>
      <c r="B664" s="460"/>
      <c r="C664" s="460"/>
      <c r="D664" s="460"/>
      <c r="E664" s="460"/>
      <c r="F664" s="460"/>
      <c r="G664" s="460"/>
      <c r="H664" s="460"/>
      <c r="I664" s="460"/>
      <c r="J664" s="460"/>
      <c r="K664" s="460"/>
      <c r="L664" s="461"/>
      <c r="M664" s="28"/>
      <c r="N664" s="67"/>
      <c r="O664" s="450" t="s">
        <v>47</v>
      </c>
      <c r="P664" s="451"/>
      <c r="Q664" s="451"/>
      <c r="R664" s="452"/>
      <c r="S664" s="68"/>
      <c r="T664" s="450" t="s">
        <v>48</v>
      </c>
      <c r="U664" s="451"/>
      <c r="V664" s="451"/>
      <c r="W664" s="451"/>
      <c r="X664" s="451"/>
      <c r="Y664" s="452"/>
      <c r="Z664" s="69"/>
      <c r="AA664" s="28"/>
    </row>
    <row r="665" spans="1:27" s="29" customFormat="1" ht="21" customHeight="1" x14ac:dyDescent="0.2">
      <c r="A665" s="30"/>
      <c r="B665" s="31"/>
      <c r="C665" s="453" t="s">
        <v>99</v>
      </c>
      <c r="D665" s="453"/>
      <c r="E665" s="453"/>
      <c r="F665" s="453"/>
      <c r="G665" s="32" t="str">
        <f>$J$1</f>
        <v>June</v>
      </c>
      <c r="H665" s="454">
        <f>$K$1</f>
        <v>2021</v>
      </c>
      <c r="I665" s="454"/>
      <c r="J665" s="31"/>
      <c r="K665" s="33"/>
      <c r="L665" s="34"/>
      <c r="M665" s="33"/>
      <c r="N665" s="70"/>
      <c r="O665" s="71" t="s">
        <v>58</v>
      </c>
      <c r="P665" s="71" t="s">
        <v>7</v>
      </c>
      <c r="Q665" s="71" t="s">
        <v>6</v>
      </c>
      <c r="R665" s="71" t="s">
        <v>59</v>
      </c>
      <c r="S665" s="72"/>
      <c r="T665" s="71" t="s">
        <v>58</v>
      </c>
      <c r="U665" s="71" t="s">
        <v>60</v>
      </c>
      <c r="V665" s="71" t="s">
        <v>23</v>
      </c>
      <c r="W665" s="71" t="s">
        <v>22</v>
      </c>
      <c r="X665" s="71" t="s">
        <v>24</v>
      </c>
      <c r="Y665" s="71" t="s">
        <v>64</v>
      </c>
      <c r="Z665" s="73"/>
      <c r="AA665" s="33"/>
    </row>
    <row r="666" spans="1:27" s="29" customFormat="1" ht="21" customHeight="1" x14ac:dyDescent="0.2">
      <c r="A666" s="30"/>
      <c r="B666" s="31"/>
      <c r="C666" s="31"/>
      <c r="D666" s="36"/>
      <c r="E666" s="36"/>
      <c r="F666" s="36"/>
      <c r="G666" s="36"/>
      <c r="H666" s="36"/>
      <c r="I666" s="31"/>
      <c r="J666" s="37" t="s">
        <v>1</v>
      </c>
      <c r="K666" s="38">
        <f>18500+1500</f>
        <v>20000</v>
      </c>
      <c r="L666" s="39"/>
      <c r="M666" s="31"/>
      <c r="N666" s="74"/>
      <c r="O666" s="75" t="s">
        <v>50</v>
      </c>
      <c r="P666" s="75">
        <v>30</v>
      </c>
      <c r="Q666" s="75">
        <v>1</v>
      </c>
      <c r="R666" s="75">
        <f>10-Q666</f>
        <v>9</v>
      </c>
      <c r="S666" s="76"/>
      <c r="T666" s="75" t="s">
        <v>50</v>
      </c>
      <c r="U666" s="77">
        <v>71800</v>
      </c>
      <c r="V666" s="77"/>
      <c r="W666" s="77">
        <f>V666+U666</f>
        <v>71800</v>
      </c>
      <c r="X666" s="77">
        <v>5000</v>
      </c>
      <c r="Y666" s="77">
        <f>W666-X666</f>
        <v>66800</v>
      </c>
      <c r="Z666" s="73"/>
      <c r="AA666" s="31"/>
    </row>
    <row r="667" spans="1:27" s="29" customFormat="1" ht="21" customHeight="1" x14ac:dyDescent="0.2">
      <c r="A667" s="30"/>
      <c r="B667" s="31" t="s">
        <v>0</v>
      </c>
      <c r="C667" s="41" t="s">
        <v>86</v>
      </c>
      <c r="D667" s="31"/>
      <c r="E667" s="31"/>
      <c r="F667" s="31"/>
      <c r="G667" s="31"/>
      <c r="H667" s="42"/>
      <c r="I667" s="36"/>
      <c r="J667" s="31"/>
      <c r="K667" s="31"/>
      <c r="L667" s="43"/>
      <c r="M667" s="28"/>
      <c r="N667" s="78"/>
      <c r="O667" s="75" t="s">
        <v>76</v>
      </c>
      <c r="P667" s="75">
        <v>27</v>
      </c>
      <c r="Q667" s="75">
        <v>1</v>
      </c>
      <c r="R667" s="75">
        <f t="shared" ref="R667:R674" si="137">IF(Q667="","",R666-Q667)</f>
        <v>8</v>
      </c>
      <c r="S667" s="79"/>
      <c r="T667" s="75" t="s">
        <v>76</v>
      </c>
      <c r="U667" s="123">
        <f>Y666</f>
        <v>66800</v>
      </c>
      <c r="V667" s="77">
        <v>5000</v>
      </c>
      <c r="W667" s="123">
        <f>IF(U667="","",U667+V667)</f>
        <v>71800</v>
      </c>
      <c r="X667" s="77">
        <v>5000</v>
      </c>
      <c r="Y667" s="123">
        <f>IF(W667="","",W667-X667)</f>
        <v>66800</v>
      </c>
      <c r="Z667" s="80"/>
      <c r="AA667" s="28"/>
    </row>
    <row r="668" spans="1:27" s="29" customFormat="1" ht="21" customHeight="1" x14ac:dyDescent="0.2">
      <c r="A668" s="30"/>
      <c r="B668" s="45" t="s">
        <v>46</v>
      </c>
      <c r="C668" s="46"/>
      <c r="D668" s="31"/>
      <c r="E668" s="31"/>
      <c r="F668" s="462" t="s">
        <v>48</v>
      </c>
      <c r="G668" s="462"/>
      <c r="H668" s="31"/>
      <c r="I668" s="462" t="s">
        <v>49</v>
      </c>
      <c r="J668" s="462"/>
      <c r="K668" s="462"/>
      <c r="L668" s="47"/>
      <c r="M668" s="31"/>
      <c r="N668" s="74"/>
      <c r="O668" s="75" t="s">
        <v>51</v>
      </c>
      <c r="P668" s="75">
        <v>29</v>
      </c>
      <c r="Q668" s="75">
        <v>2</v>
      </c>
      <c r="R668" s="75">
        <f t="shared" si="137"/>
        <v>6</v>
      </c>
      <c r="S668" s="79"/>
      <c r="T668" s="75" t="s">
        <v>51</v>
      </c>
      <c r="U668" s="123">
        <f>IF($J$1="February","",Y667)</f>
        <v>66800</v>
      </c>
      <c r="V668" s="77">
        <v>25000</v>
      </c>
      <c r="W668" s="123">
        <f t="shared" ref="W668:W677" si="138">IF(U668="","",U668+V668)</f>
        <v>91800</v>
      </c>
      <c r="X668" s="244">
        <v>5000</v>
      </c>
      <c r="Y668" s="123">
        <f t="shared" ref="Y668:Y677" si="139">IF(W668="","",W668-X668)</f>
        <v>86800</v>
      </c>
      <c r="Z668" s="80"/>
      <c r="AA668" s="31"/>
    </row>
    <row r="669" spans="1:27" s="29" customFormat="1" ht="21" customHeight="1" x14ac:dyDescent="0.2">
      <c r="A669" s="30"/>
      <c r="B669" s="31"/>
      <c r="C669" s="31"/>
      <c r="D669" s="31"/>
      <c r="E669" s="31"/>
      <c r="F669" s="31"/>
      <c r="G669" s="31"/>
      <c r="H669" s="48"/>
      <c r="L669" s="35"/>
      <c r="M669" s="31"/>
      <c r="N669" s="74"/>
      <c r="O669" s="75" t="s">
        <v>52</v>
      </c>
      <c r="P669" s="75">
        <v>29</v>
      </c>
      <c r="Q669" s="75">
        <v>1</v>
      </c>
      <c r="R669" s="75">
        <f t="shared" si="137"/>
        <v>5</v>
      </c>
      <c r="S669" s="79"/>
      <c r="T669" s="75" t="s">
        <v>52</v>
      </c>
      <c r="U669" s="123">
        <f>IF($J$1="March","",Y668)</f>
        <v>86800</v>
      </c>
      <c r="V669" s="77">
        <v>10000</v>
      </c>
      <c r="W669" s="123">
        <f t="shared" si="138"/>
        <v>96800</v>
      </c>
      <c r="X669" s="244">
        <v>5000</v>
      </c>
      <c r="Y669" s="123">
        <f t="shared" si="139"/>
        <v>91800</v>
      </c>
      <c r="Z669" s="80"/>
      <c r="AA669" s="31"/>
    </row>
    <row r="670" spans="1:27" s="29" customFormat="1" ht="21" customHeight="1" x14ac:dyDescent="0.2">
      <c r="A670" s="30"/>
      <c r="B670" s="457" t="s">
        <v>47</v>
      </c>
      <c r="C670" s="458"/>
      <c r="D670" s="31"/>
      <c r="E670" s="31"/>
      <c r="F670" s="49" t="s">
        <v>69</v>
      </c>
      <c r="G670" s="130">
        <f>IF($J$1="January",U666,IF($J$1="February",U667,IF($J$1="March",U668,IF($J$1="April",U669,IF($J$1="May",U670,IF($J$1="June",U671,IF($J$1="July",U672,IF($J$1="August",U673,IF($J$1="August",U673,IF($J$1="September",U674,IF($J$1="October",U675,IF($J$1="November",U676,IF($J$1="December",U677)))))))))))))</f>
        <v>86800</v>
      </c>
      <c r="H670" s="48"/>
      <c r="I670" s="50">
        <f>IF(C674&gt;0,$K$2,C672)</f>
        <v>30</v>
      </c>
      <c r="J670" s="51" t="s">
        <v>66</v>
      </c>
      <c r="K670" s="52">
        <f>K666/$K$2*I670</f>
        <v>20000</v>
      </c>
      <c r="L670" s="53"/>
      <c r="M670" s="31"/>
      <c r="N670" s="74"/>
      <c r="O670" s="75" t="s">
        <v>53</v>
      </c>
      <c r="P670" s="75">
        <v>31</v>
      </c>
      <c r="Q670" s="75">
        <v>0</v>
      </c>
      <c r="R670" s="75">
        <f t="shared" si="137"/>
        <v>5</v>
      </c>
      <c r="S670" s="79"/>
      <c r="T670" s="75" t="s">
        <v>53</v>
      </c>
      <c r="U670" s="123">
        <f>IF($J$1="April","",Y669)</f>
        <v>91800</v>
      </c>
      <c r="V670" s="77"/>
      <c r="W670" s="123">
        <f t="shared" si="138"/>
        <v>91800</v>
      </c>
      <c r="X670" s="244">
        <v>5000</v>
      </c>
      <c r="Y670" s="123">
        <f t="shared" si="139"/>
        <v>86800</v>
      </c>
      <c r="Z670" s="80"/>
      <c r="AA670" s="31"/>
    </row>
    <row r="671" spans="1:27" s="29" customFormat="1" ht="21" customHeight="1" x14ac:dyDescent="0.2">
      <c r="A671" s="30"/>
      <c r="B671" s="40"/>
      <c r="C671" s="40"/>
      <c r="D671" s="31"/>
      <c r="E671" s="31"/>
      <c r="F671" s="49" t="s">
        <v>23</v>
      </c>
      <c r="G671" s="130">
        <f>IF($J$1="January",V666,IF($J$1="February",V667,IF($J$1="March",V668,IF($J$1="April",V669,IF($J$1="May",V670,IF($J$1="June",V671,IF($J$1="July",V672,IF($J$1="August",V673,IF($J$1="August",V673,IF($J$1="September",V674,IF($J$1="October",V675,IF($J$1="November",V676,IF($J$1="December",V677)))))))))))))</f>
        <v>32</v>
      </c>
      <c r="H671" s="48"/>
      <c r="I671" s="93"/>
      <c r="J671" s="51" t="s">
        <v>67</v>
      </c>
      <c r="K671" s="54">
        <f>K666/$K$2/8*I671</f>
        <v>0</v>
      </c>
      <c r="L671" s="55"/>
      <c r="M671" s="31"/>
      <c r="N671" s="74"/>
      <c r="O671" s="75" t="s">
        <v>54</v>
      </c>
      <c r="P671" s="75">
        <v>30</v>
      </c>
      <c r="Q671" s="75">
        <v>0</v>
      </c>
      <c r="R671" s="75">
        <f t="shared" si="137"/>
        <v>5</v>
      </c>
      <c r="S671" s="79"/>
      <c r="T671" s="75" t="s">
        <v>54</v>
      </c>
      <c r="U671" s="123">
        <f>Y670</f>
        <v>86800</v>
      </c>
      <c r="V671" s="77">
        <v>32</v>
      </c>
      <c r="W671" s="123">
        <f t="shared" si="138"/>
        <v>86832</v>
      </c>
      <c r="X671" s="77"/>
      <c r="Y671" s="123">
        <f t="shared" si="139"/>
        <v>86832</v>
      </c>
      <c r="Z671" s="80"/>
      <c r="AA671" s="31"/>
    </row>
    <row r="672" spans="1:27" s="29" customFormat="1" ht="21" customHeight="1" x14ac:dyDescent="0.2">
      <c r="A672" s="30"/>
      <c r="B672" s="49" t="s">
        <v>7</v>
      </c>
      <c r="C672" s="40">
        <f>IF($J$1="January",P666,IF($J$1="February",P667,IF($J$1="March",P668,IF($J$1="April",P669,IF($J$1="May",P670,IF($J$1="June",P671,IF($J$1="July",P672,IF($J$1="August",P673,IF($J$1="August",P673,IF($J$1="September",P674,IF($J$1="October",P675,IF($J$1="November",P676,IF($J$1="December",P677)))))))))))))</f>
        <v>30</v>
      </c>
      <c r="D672" s="31"/>
      <c r="E672" s="31"/>
      <c r="F672" s="49" t="s">
        <v>70</v>
      </c>
      <c r="G672" s="130">
        <f>IF($J$1="January",W666,IF($J$1="February",W667,IF($J$1="March",W668,IF($J$1="April",W669,IF($J$1="May",W670,IF($J$1="June",W671,IF($J$1="July",W672,IF($J$1="August",W673,IF($J$1="August",W673,IF($J$1="September",W674,IF($J$1="October",W675,IF($J$1="November",W676,IF($J$1="December",W677)))))))))))))</f>
        <v>86832</v>
      </c>
      <c r="H672" s="48"/>
      <c r="I672" s="455" t="s">
        <v>74</v>
      </c>
      <c r="J672" s="456"/>
      <c r="K672" s="54">
        <f>K670+K671</f>
        <v>20000</v>
      </c>
      <c r="L672" s="55"/>
      <c r="M672" s="31"/>
      <c r="N672" s="74"/>
      <c r="O672" s="75" t="s">
        <v>55</v>
      </c>
      <c r="P672" s="75"/>
      <c r="Q672" s="75"/>
      <c r="R672" s="75" t="str">
        <f t="shared" si="137"/>
        <v/>
      </c>
      <c r="S672" s="79"/>
      <c r="T672" s="75" t="s">
        <v>55</v>
      </c>
      <c r="U672" s="123"/>
      <c r="V672" s="77"/>
      <c r="W672" s="123" t="str">
        <f t="shared" si="138"/>
        <v/>
      </c>
      <c r="X672" s="77"/>
      <c r="Y672" s="123" t="str">
        <f t="shared" si="139"/>
        <v/>
      </c>
      <c r="Z672" s="80"/>
      <c r="AA672" s="31"/>
    </row>
    <row r="673" spans="1:27" s="29" customFormat="1" ht="21" customHeight="1" x14ac:dyDescent="0.2">
      <c r="A673" s="30"/>
      <c r="B673" s="49" t="s">
        <v>6</v>
      </c>
      <c r="C673" s="40">
        <f>IF($J$1="January",Q666,IF($J$1="February",Q667,IF($J$1="March",Q668,IF($J$1="April",Q669,IF($J$1="May",Q670,IF($J$1="June",Q671,IF($J$1="July",Q672,IF($J$1="August",Q673,IF($J$1="August",Q673,IF($J$1="September",Q674,IF($J$1="October",Q675,IF($J$1="November",Q676,IF($J$1="December",Q677)))))))))))))</f>
        <v>0</v>
      </c>
      <c r="D673" s="31"/>
      <c r="E673" s="31"/>
      <c r="F673" s="49" t="s">
        <v>24</v>
      </c>
      <c r="G673" s="130">
        <f>IF($J$1="January",X666,IF($J$1="February",X667,IF($J$1="March",X668,IF($J$1="April",X669,IF($J$1="May",X670,IF($J$1="June",X671,IF($J$1="July",X672,IF($J$1="August",X673,IF($J$1="August",X673,IF($J$1="September",X674,IF($J$1="October",X675,IF($J$1="November",X676,IF($J$1="December",X677)))))))))))))</f>
        <v>0</v>
      </c>
      <c r="H673" s="48"/>
      <c r="I673" s="455" t="s">
        <v>75</v>
      </c>
      <c r="J673" s="456"/>
      <c r="K673" s="44">
        <f>G673</f>
        <v>0</v>
      </c>
      <c r="L673" s="56"/>
      <c r="M673" s="31"/>
      <c r="N673" s="74"/>
      <c r="O673" s="75" t="s">
        <v>56</v>
      </c>
      <c r="P673" s="75"/>
      <c r="Q673" s="75"/>
      <c r="R673" s="75" t="str">
        <f t="shared" si="137"/>
        <v/>
      </c>
      <c r="S673" s="79"/>
      <c r="T673" s="75" t="s">
        <v>56</v>
      </c>
      <c r="U673" s="123" t="str">
        <f>IF($J$1="July","",Y672)</f>
        <v/>
      </c>
      <c r="V673" s="77"/>
      <c r="W673" s="123" t="str">
        <f t="shared" si="138"/>
        <v/>
      </c>
      <c r="X673" s="77"/>
      <c r="Y673" s="123" t="str">
        <f t="shared" si="139"/>
        <v/>
      </c>
      <c r="Z673" s="80"/>
      <c r="AA673" s="31"/>
    </row>
    <row r="674" spans="1:27" s="29" customFormat="1" ht="21" customHeight="1" x14ac:dyDescent="0.2">
      <c r="A674" s="30"/>
      <c r="B674" s="57" t="s">
        <v>73</v>
      </c>
      <c r="C674" s="40">
        <f>IF($J$1="January",R666,IF($J$1="February",R667,IF($J$1="March",R668,IF($J$1="April",R669,IF($J$1="May",R670,IF($J$1="June",R671,IF($J$1="July",R672,IF($J$1="August",R673,IF($J$1="August",R673,IF($J$1="September",R674,IF($J$1="October",R675,IF($J$1="November",R676,IF($J$1="December",R677)))))))))))))</f>
        <v>5</v>
      </c>
      <c r="D674" s="31"/>
      <c r="E674" s="31"/>
      <c r="F674" s="49" t="s">
        <v>72</v>
      </c>
      <c r="G674" s="130">
        <f>IF($J$1="January",Y666,IF($J$1="February",Y667,IF($J$1="March",Y668,IF($J$1="April",Y669,IF($J$1="May",Y670,IF($J$1="June",Y671,IF($J$1="July",Y672,IF($J$1="August",Y673,IF($J$1="August",Y673,IF($J$1="September",Y674,IF($J$1="October",Y675,IF($J$1="November",Y676,IF($J$1="December",Y677)))))))))))))</f>
        <v>86832</v>
      </c>
      <c r="H674" s="31"/>
      <c r="I674" s="463" t="s">
        <v>68</v>
      </c>
      <c r="J674" s="464"/>
      <c r="K674" s="58">
        <f>K672-K673</f>
        <v>20000</v>
      </c>
      <c r="L674" s="59"/>
      <c r="M674" s="31"/>
      <c r="N674" s="74"/>
      <c r="O674" s="75" t="s">
        <v>61</v>
      </c>
      <c r="P674" s="75"/>
      <c r="Q674" s="75"/>
      <c r="R674" s="75" t="str">
        <f t="shared" si="137"/>
        <v/>
      </c>
      <c r="S674" s="79"/>
      <c r="T674" s="75" t="s">
        <v>61</v>
      </c>
      <c r="U674" s="123" t="str">
        <f>IF($J$1="August","",Y673)</f>
        <v/>
      </c>
      <c r="V674" s="77"/>
      <c r="W674" s="123" t="str">
        <f t="shared" si="138"/>
        <v/>
      </c>
      <c r="X674" s="77"/>
      <c r="Y674" s="123" t="str">
        <f t="shared" si="139"/>
        <v/>
      </c>
      <c r="Z674" s="80"/>
      <c r="AA674" s="31"/>
    </row>
    <row r="675" spans="1:27" s="29" customFormat="1" ht="21" customHeight="1" x14ac:dyDescent="0.2">
      <c r="A675" s="30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47"/>
      <c r="M675" s="31"/>
      <c r="N675" s="74"/>
      <c r="O675" s="75" t="s">
        <v>57</v>
      </c>
      <c r="P675" s="75"/>
      <c r="Q675" s="75"/>
      <c r="R675" s="75"/>
      <c r="S675" s="79"/>
      <c r="T675" s="75" t="s">
        <v>57</v>
      </c>
      <c r="U675" s="123" t="str">
        <f>IF($J$1="September","",Y674)</f>
        <v/>
      </c>
      <c r="V675" s="77"/>
      <c r="W675" s="123" t="str">
        <f t="shared" si="138"/>
        <v/>
      </c>
      <c r="X675" s="77"/>
      <c r="Y675" s="123" t="str">
        <f t="shared" si="139"/>
        <v/>
      </c>
      <c r="Z675" s="80"/>
      <c r="AA675" s="31"/>
    </row>
    <row r="676" spans="1:27" s="29" customFormat="1" ht="21" customHeight="1" x14ac:dyDescent="0.2">
      <c r="A676" s="30"/>
      <c r="B676" s="471" t="s">
        <v>101</v>
      </c>
      <c r="C676" s="471"/>
      <c r="D676" s="471"/>
      <c r="E676" s="471"/>
      <c r="F676" s="471"/>
      <c r="G676" s="471"/>
      <c r="H676" s="471"/>
      <c r="I676" s="471"/>
      <c r="J676" s="471"/>
      <c r="K676" s="471"/>
      <c r="L676" s="47"/>
      <c r="M676" s="31"/>
      <c r="N676" s="74"/>
      <c r="O676" s="75" t="s">
        <v>62</v>
      </c>
      <c r="P676" s="75"/>
      <c r="Q676" s="75"/>
      <c r="R676" s="75"/>
      <c r="S676" s="79"/>
      <c r="T676" s="75" t="s">
        <v>62</v>
      </c>
      <c r="U676" s="123" t="str">
        <f>IF($J$1="October","",Y675)</f>
        <v/>
      </c>
      <c r="V676" s="77"/>
      <c r="W676" s="123" t="str">
        <f t="shared" si="138"/>
        <v/>
      </c>
      <c r="X676" s="77"/>
      <c r="Y676" s="123" t="str">
        <f t="shared" si="139"/>
        <v/>
      </c>
      <c r="Z676" s="80"/>
      <c r="AA676" s="31"/>
    </row>
    <row r="677" spans="1:27" s="29" customFormat="1" ht="21" customHeight="1" x14ac:dyDescent="0.2">
      <c r="A677" s="30"/>
      <c r="B677" s="471"/>
      <c r="C677" s="471"/>
      <c r="D677" s="471"/>
      <c r="E677" s="471"/>
      <c r="F677" s="471"/>
      <c r="G677" s="471"/>
      <c r="H677" s="471"/>
      <c r="I677" s="471"/>
      <c r="J677" s="471"/>
      <c r="K677" s="471"/>
      <c r="L677" s="47"/>
      <c r="M677" s="31"/>
      <c r="N677" s="74"/>
      <c r="O677" s="75" t="s">
        <v>63</v>
      </c>
      <c r="P677" s="75"/>
      <c r="Q677" s="75"/>
      <c r="R677" s="75" t="str">
        <f t="shared" ref="R677" si="140">IF(Q677="","",R676-Q677)</f>
        <v/>
      </c>
      <c r="S677" s="79"/>
      <c r="T677" s="75" t="s">
        <v>63</v>
      </c>
      <c r="U677" s="123" t="str">
        <f>IF($J$1="November","",Y676)</f>
        <v/>
      </c>
      <c r="V677" s="77"/>
      <c r="W677" s="123" t="str">
        <f t="shared" si="138"/>
        <v/>
      </c>
      <c r="X677" s="77"/>
      <c r="Y677" s="123" t="str">
        <f t="shared" si="139"/>
        <v/>
      </c>
      <c r="Z677" s="80"/>
      <c r="AA677" s="31"/>
    </row>
    <row r="678" spans="1:27" s="29" customFormat="1" ht="21" customHeight="1" thickBot="1" x14ac:dyDescent="0.25">
      <c r="A678" s="60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2"/>
      <c r="N678" s="81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  <c r="Z678" s="83"/>
    </row>
    <row r="679" spans="1:27" s="31" customFormat="1" ht="21" customHeight="1" thickBot="1" x14ac:dyDescent="0.25"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  <c r="Z679" s="79"/>
    </row>
    <row r="680" spans="1:27" s="29" customFormat="1" ht="21" customHeight="1" x14ac:dyDescent="0.2">
      <c r="A680" s="459" t="s">
        <v>45</v>
      </c>
      <c r="B680" s="460"/>
      <c r="C680" s="460"/>
      <c r="D680" s="460"/>
      <c r="E680" s="460"/>
      <c r="F680" s="460"/>
      <c r="G680" s="460"/>
      <c r="H680" s="460"/>
      <c r="I680" s="460"/>
      <c r="J680" s="460"/>
      <c r="K680" s="460"/>
      <c r="L680" s="461"/>
      <c r="M680" s="28"/>
      <c r="N680" s="67"/>
      <c r="O680" s="450" t="s">
        <v>47</v>
      </c>
      <c r="P680" s="451"/>
      <c r="Q680" s="451"/>
      <c r="R680" s="452"/>
      <c r="S680" s="68"/>
      <c r="T680" s="450" t="s">
        <v>48</v>
      </c>
      <c r="U680" s="451"/>
      <c r="V680" s="451"/>
      <c r="W680" s="451"/>
      <c r="X680" s="451"/>
      <c r="Y680" s="452"/>
      <c r="Z680" s="69"/>
      <c r="AA680" s="28"/>
    </row>
    <row r="681" spans="1:27" s="29" customFormat="1" ht="21" customHeight="1" x14ac:dyDescent="0.2">
      <c r="A681" s="30"/>
      <c r="B681" s="31"/>
      <c r="C681" s="453" t="s">
        <v>99</v>
      </c>
      <c r="D681" s="453"/>
      <c r="E681" s="453"/>
      <c r="F681" s="453"/>
      <c r="G681" s="32" t="str">
        <f>$J$1</f>
        <v>June</v>
      </c>
      <c r="H681" s="454">
        <f>$K$1</f>
        <v>2021</v>
      </c>
      <c r="I681" s="454"/>
      <c r="J681" s="31"/>
      <c r="K681" s="33"/>
      <c r="L681" s="34"/>
      <c r="M681" s="33"/>
      <c r="N681" s="70"/>
      <c r="O681" s="71" t="s">
        <v>58</v>
      </c>
      <c r="P681" s="71" t="s">
        <v>7</v>
      </c>
      <c r="Q681" s="71" t="s">
        <v>6</v>
      </c>
      <c r="R681" s="71" t="s">
        <v>59</v>
      </c>
      <c r="S681" s="72"/>
      <c r="T681" s="71" t="s">
        <v>58</v>
      </c>
      <c r="U681" s="71" t="s">
        <v>60</v>
      </c>
      <c r="V681" s="71" t="s">
        <v>23</v>
      </c>
      <c r="W681" s="71" t="s">
        <v>22</v>
      </c>
      <c r="X681" s="71" t="s">
        <v>24</v>
      </c>
      <c r="Y681" s="71" t="s">
        <v>64</v>
      </c>
      <c r="Z681" s="73"/>
      <c r="AA681" s="33"/>
    </row>
    <row r="682" spans="1:27" s="29" customFormat="1" ht="21" customHeight="1" x14ac:dyDescent="0.2">
      <c r="A682" s="30"/>
      <c r="B682" s="31"/>
      <c r="C682" s="31"/>
      <c r="D682" s="36"/>
      <c r="E682" s="36"/>
      <c r="F682" s="36"/>
      <c r="G682" s="36"/>
      <c r="H682" s="36"/>
      <c r="I682" s="31"/>
      <c r="J682" s="37" t="s">
        <v>1</v>
      </c>
      <c r="K682" s="38">
        <v>15000</v>
      </c>
      <c r="L682" s="39"/>
      <c r="M682" s="31"/>
      <c r="N682" s="74"/>
      <c r="O682" s="75" t="s">
        <v>50</v>
      </c>
      <c r="P682" s="75">
        <v>31</v>
      </c>
      <c r="Q682" s="75">
        <v>0</v>
      </c>
      <c r="R682" s="75"/>
      <c r="S682" s="76"/>
      <c r="T682" s="75" t="s">
        <v>50</v>
      </c>
      <c r="U682" s="77"/>
      <c r="V682" s="77"/>
      <c r="W682" s="77">
        <f>V682+U682</f>
        <v>0</v>
      </c>
      <c r="X682" s="77"/>
      <c r="Y682" s="77">
        <f>W682-X682</f>
        <v>0</v>
      </c>
      <c r="Z682" s="73"/>
      <c r="AA682" s="31"/>
    </row>
    <row r="683" spans="1:27" s="29" customFormat="1" ht="21" customHeight="1" x14ac:dyDescent="0.2">
      <c r="A683" s="30"/>
      <c r="B683" s="31" t="s">
        <v>0</v>
      </c>
      <c r="C683" s="41" t="s">
        <v>222</v>
      </c>
      <c r="D683" s="31"/>
      <c r="E683" s="31"/>
      <c r="F683" s="31"/>
      <c r="G683" s="31"/>
      <c r="H683" s="42"/>
      <c r="I683" s="36"/>
      <c r="J683" s="31"/>
      <c r="K683" s="31"/>
      <c r="L683" s="43"/>
      <c r="M683" s="28"/>
      <c r="N683" s="78"/>
      <c r="O683" s="75" t="s">
        <v>76</v>
      </c>
      <c r="P683" s="75">
        <v>28</v>
      </c>
      <c r="Q683" s="75">
        <v>0</v>
      </c>
      <c r="R683" s="75"/>
      <c r="S683" s="79"/>
      <c r="T683" s="75" t="s">
        <v>76</v>
      </c>
      <c r="U683" s="123">
        <f>IF($J$1="January","",Y682)</f>
        <v>0</v>
      </c>
      <c r="V683" s="77"/>
      <c r="W683" s="123">
        <f>IF(U683="","",U683+V683)</f>
        <v>0</v>
      </c>
      <c r="X683" s="77"/>
      <c r="Y683" s="123">
        <f>IF(W683="","",W683-X683)</f>
        <v>0</v>
      </c>
      <c r="Z683" s="80"/>
      <c r="AA683" s="28"/>
    </row>
    <row r="684" spans="1:27" s="29" customFormat="1" ht="21" customHeight="1" x14ac:dyDescent="0.2">
      <c r="A684" s="30"/>
      <c r="B684" s="45" t="s">
        <v>46</v>
      </c>
      <c r="C684" s="46"/>
      <c r="D684" s="31"/>
      <c r="E684" s="31"/>
      <c r="F684" s="462" t="s">
        <v>48</v>
      </c>
      <c r="G684" s="462"/>
      <c r="H684" s="31"/>
      <c r="I684" s="462" t="s">
        <v>49</v>
      </c>
      <c r="J684" s="462"/>
      <c r="K684" s="462"/>
      <c r="L684" s="47"/>
      <c r="M684" s="31"/>
      <c r="N684" s="74"/>
      <c r="O684" s="75" t="s">
        <v>51</v>
      </c>
      <c r="P684" s="75">
        <v>28</v>
      </c>
      <c r="Q684" s="75">
        <v>3</v>
      </c>
      <c r="R684" s="75"/>
      <c r="S684" s="79"/>
      <c r="T684" s="75" t="s">
        <v>51</v>
      </c>
      <c r="U684" s="123">
        <f>IF($J$1="February","",Y683)</f>
        <v>0</v>
      </c>
      <c r="V684" s="77"/>
      <c r="W684" s="123">
        <f t="shared" ref="W684:W693" si="141">IF(U684="","",U684+V684)</f>
        <v>0</v>
      </c>
      <c r="X684" s="77"/>
      <c r="Y684" s="123">
        <f t="shared" ref="Y684:Y693" si="142">IF(W684="","",W684-X684)</f>
        <v>0</v>
      </c>
      <c r="Z684" s="80"/>
      <c r="AA684" s="31"/>
    </row>
    <row r="685" spans="1:27" s="29" customFormat="1" ht="21" customHeight="1" x14ac:dyDescent="0.2">
      <c r="A685" s="30"/>
      <c r="B685" s="31"/>
      <c r="C685" s="31"/>
      <c r="D685" s="31"/>
      <c r="E685" s="31"/>
      <c r="F685" s="31"/>
      <c r="G685" s="31"/>
      <c r="H685" s="48"/>
      <c r="L685" s="35"/>
      <c r="M685" s="31"/>
      <c r="N685" s="74"/>
      <c r="O685" s="75" t="s">
        <v>52</v>
      </c>
      <c r="P685" s="75">
        <v>30</v>
      </c>
      <c r="Q685" s="75">
        <v>0</v>
      </c>
      <c r="R685" s="75"/>
      <c r="S685" s="79"/>
      <c r="T685" s="75" t="s">
        <v>52</v>
      </c>
      <c r="U685" s="123">
        <f>IF($J$1="March","",Y684)</f>
        <v>0</v>
      </c>
      <c r="V685" s="77"/>
      <c r="W685" s="123">
        <f t="shared" si="141"/>
        <v>0</v>
      </c>
      <c r="X685" s="77"/>
      <c r="Y685" s="123">
        <f t="shared" si="142"/>
        <v>0</v>
      </c>
      <c r="Z685" s="80"/>
      <c r="AA685" s="31"/>
    </row>
    <row r="686" spans="1:27" s="29" customFormat="1" ht="21" customHeight="1" x14ac:dyDescent="0.2">
      <c r="A686" s="30"/>
      <c r="B686" s="457" t="s">
        <v>47</v>
      </c>
      <c r="C686" s="458"/>
      <c r="D686" s="31"/>
      <c r="E686" s="31"/>
      <c r="F686" s="49" t="s">
        <v>69</v>
      </c>
      <c r="G686" s="44">
        <f>IF($J$1="January",U682,IF($J$1="February",U683,IF($J$1="March",U684,IF($J$1="April",U685,IF($J$1="May",U686,IF($J$1="June",U687,IF($J$1="July",U688,IF($J$1="August",U689,IF($J$1="August",U689,IF($J$1="September",U690,IF($J$1="October",U691,IF($J$1="November",U692,IF($J$1="December",U693)))))))))))))</f>
        <v>0</v>
      </c>
      <c r="H686" s="48"/>
      <c r="I686" s="221">
        <f>IF(C690&gt;0,$K$2,C688)</f>
        <v>30</v>
      </c>
      <c r="J686" s="51" t="s">
        <v>66</v>
      </c>
      <c r="K686" s="52">
        <f>K682/$K$2*I686</f>
        <v>15000</v>
      </c>
      <c r="L686" s="53"/>
      <c r="M686" s="31"/>
      <c r="N686" s="74"/>
      <c r="O686" s="75" t="s">
        <v>53</v>
      </c>
      <c r="P686" s="75">
        <v>31</v>
      </c>
      <c r="Q686" s="75">
        <v>0</v>
      </c>
      <c r="R686" s="75"/>
      <c r="S686" s="79"/>
      <c r="T686" s="75" t="s">
        <v>53</v>
      </c>
      <c r="U686" s="123">
        <f>IF($J$1="April","",Y685)</f>
        <v>0</v>
      </c>
      <c r="V686" s="77"/>
      <c r="W686" s="123">
        <f t="shared" si="141"/>
        <v>0</v>
      </c>
      <c r="X686" s="77"/>
      <c r="Y686" s="123">
        <f t="shared" si="142"/>
        <v>0</v>
      </c>
      <c r="Z686" s="80"/>
      <c r="AA686" s="31"/>
    </row>
    <row r="687" spans="1:27" s="29" customFormat="1" ht="21" customHeight="1" x14ac:dyDescent="0.2">
      <c r="A687" s="30"/>
      <c r="B687" s="40"/>
      <c r="C687" s="40"/>
      <c r="D687" s="31"/>
      <c r="E687" s="31"/>
      <c r="F687" s="49" t="s">
        <v>23</v>
      </c>
      <c r="G687" s="44">
        <f>IF($J$1="January",V682,IF($J$1="February",V683,IF($J$1="March",V684,IF($J$1="April",V685,IF($J$1="May",V686,IF($J$1="June",V687,IF($J$1="July",V688,IF($J$1="August",V689,IF($J$1="August",V689,IF($J$1="September",V690,IF($J$1="October",V691,IF($J$1="November",V692,IF($J$1="December",V693)))))))))))))</f>
        <v>0</v>
      </c>
      <c r="H687" s="48"/>
      <c r="I687" s="93">
        <v>6</v>
      </c>
      <c r="J687" s="51" t="s">
        <v>67</v>
      </c>
      <c r="K687" s="54">
        <f>K682/$K$2/8*I687</f>
        <v>375</v>
      </c>
      <c r="L687" s="55"/>
      <c r="M687" s="31"/>
      <c r="N687" s="74"/>
      <c r="O687" s="75" t="s">
        <v>54</v>
      </c>
      <c r="P687" s="75">
        <v>30</v>
      </c>
      <c r="Q687" s="75">
        <v>0</v>
      </c>
      <c r="R687" s="75"/>
      <c r="S687" s="79"/>
      <c r="T687" s="75" t="s">
        <v>54</v>
      </c>
      <c r="U687" s="123">
        <f>IF($J$1="May","",Y686)</f>
        <v>0</v>
      </c>
      <c r="V687" s="77"/>
      <c r="W687" s="123">
        <f t="shared" si="141"/>
        <v>0</v>
      </c>
      <c r="X687" s="77"/>
      <c r="Y687" s="123">
        <f t="shared" si="142"/>
        <v>0</v>
      </c>
      <c r="Z687" s="80"/>
      <c r="AA687" s="31"/>
    </row>
    <row r="688" spans="1:27" s="29" customFormat="1" ht="21" customHeight="1" x14ac:dyDescent="0.2">
      <c r="A688" s="30"/>
      <c r="B688" s="49" t="s">
        <v>7</v>
      </c>
      <c r="C688" s="40">
        <f>IF($J$1="January",P682,IF($J$1="February",P683,IF($J$1="March",P684,IF($J$1="April",P685,IF($J$1="May",P686,IF($J$1="June",P687,IF($J$1="July",P688,IF($J$1="August",P689,IF($J$1="August",P689,IF($J$1="September",P690,IF($J$1="October",P691,IF($J$1="November",P692,IF($J$1="December",P693)))))))))))))</f>
        <v>30</v>
      </c>
      <c r="D688" s="31"/>
      <c r="E688" s="31"/>
      <c r="F688" s="49" t="s">
        <v>70</v>
      </c>
      <c r="G688" s="44">
        <f>IF($J$1="January",W682,IF($J$1="February",W683,IF($J$1="March",W684,IF($J$1="April",W685,IF($J$1="May",W686,IF($J$1="June",W687,IF($J$1="July",W688,IF($J$1="August",W689,IF($J$1="August",W689,IF($J$1="September",W690,IF($J$1="October",W691,IF($J$1="November",W692,IF($J$1="December",W693)))))))))))))</f>
        <v>0</v>
      </c>
      <c r="H688" s="48"/>
      <c r="I688" s="455" t="s">
        <v>74</v>
      </c>
      <c r="J688" s="456"/>
      <c r="K688" s="54">
        <f>K686+K687</f>
        <v>15375</v>
      </c>
      <c r="L688" s="55"/>
      <c r="M688" s="31"/>
      <c r="N688" s="74"/>
      <c r="O688" s="75" t="s">
        <v>55</v>
      </c>
      <c r="P688" s="75"/>
      <c r="Q688" s="75"/>
      <c r="R688" s="75"/>
      <c r="S688" s="79"/>
      <c r="T688" s="75" t="s">
        <v>55</v>
      </c>
      <c r="U688" s="123" t="str">
        <f>IF($J$1="June","",Y687)</f>
        <v/>
      </c>
      <c r="V688" s="77"/>
      <c r="W688" s="123" t="str">
        <f t="shared" si="141"/>
        <v/>
      </c>
      <c r="X688" s="77"/>
      <c r="Y688" s="123" t="str">
        <f t="shared" si="142"/>
        <v/>
      </c>
      <c r="Z688" s="80"/>
      <c r="AA688" s="31"/>
    </row>
    <row r="689" spans="1:27" s="29" customFormat="1" ht="21" customHeight="1" x14ac:dyDescent="0.2">
      <c r="A689" s="30"/>
      <c r="B689" s="49" t="s">
        <v>6</v>
      </c>
      <c r="C689" s="40">
        <f>IF($J$1="January",Q682,IF($J$1="February",Q683,IF($J$1="March",Q684,IF($J$1="April",Q685,IF($J$1="May",Q686,IF($J$1="June",Q687,IF($J$1="July",Q688,IF($J$1="August",Q689,IF($J$1="August",Q689,IF($J$1="September",Q690,IF($J$1="October",Q691,IF($J$1="November",Q692,IF($J$1="December",Q693)))))))))))))</f>
        <v>0</v>
      </c>
      <c r="D689" s="31"/>
      <c r="E689" s="31"/>
      <c r="F689" s="49" t="s">
        <v>24</v>
      </c>
      <c r="G689" s="44">
        <f>IF($J$1="January",X682,IF($J$1="February",X683,IF($J$1="March",X684,IF($J$1="April",X685,IF($J$1="May",X686,IF($J$1="June",X687,IF($J$1="July",X688,IF($J$1="August",X689,IF($J$1="August",X689,IF($J$1="September",X690,IF($J$1="October",X691,IF($J$1="November",X692,IF($J$1="December",X693)))))))))))))</f>
        <v>0</v>
      </c>
      <c r="H689" s="48"/>
      <c r="I689" s="455" t="s">
        <v>75</v>
      </c>
      <c r="J689" s="456"/>
      <c r="K689" s="44">
        <f>G689</f>
        <v>0</v>
      </c>
      <c r="L689" s="56"/>
      <c r="M689" s="31"/>
      <c r="N689" s="74"/>
      <c r="O689" s="75" t="s">
        <v>56</v>
      </c>
      <c r="P689" s="75"/>
      <c r="Q689" s="75"/>
      <c r="R689" s="75"/>
      <c r="S689" s="79"/>
      <c r="T689" s="75" t="s">
        <v>56</v>
      </c>
      <c r="U689" s="123" t="str">
        <f>IF($J$1="July","",Y688)</f>
        <v/>
      </c>
      <c r="V689" s="77"/>
      <c r="W689" s="123" t="str">
        <f t="shared" si="141"/>
        <v/>
      </c>
      <c r="X689" s="77"/>
      <c r="Y689" s="123" t="str">
        <f t="shared" si="142"/>
        <v/>
      </c>
      <c r="Z689" s="80"/>
      <c r="AA689" s="31"/>
    </row>
    <row r="690" spans="1:27" s="29" customFormat="1" ht="21" customHeight="1" x14ac:dyDescent="0.2">
      <c r="A690" s="30"/>
      <c r="B690" s="57" t="s">
        <v>73</v>
      </c>
      <c r="C690" s="40">
        <f>IF($J$1="January",R682,IF($J$1="February",R683,IF($J$1="March",R684,IF($J$1="April",R685,IF($J$1="May",R686,IF($J$1="June",R687,IF($J$1="July",R688,IF($J$1="August",R689,IF($J$1="August",R689,IF($J$1="September",R690,IF($J$1="October",R691,IF($J$1="November",R692,IF($J$1="December",R693)))))))))))))</f>
        <v>0</v>
      </c>
      <c r="D690" s="31"/>
      <c r="E690" s="31"/>
      <c r="F690" s="49" t="s">
        <v>72</v>
      </c>
      <c r="G690" s="44">
        <f>IF($J$1="January",Y682,IF($J$1="February",Y683,IF($J$1="March",Y684,IF($J$1="April",Y685,IF($J$1="May",Y686,IF($J$1="June",Y687,IF($J$1="July",Y688,IF($J$1="August",Y689,IF($J$1="August",Y689,IF($J$1="September",Y690,IF($J$1="October",Y691,IF($J$1="November",Y692,IF($J$1="December",Y693)))))))))))))</f>
        <v>0</v>
      </c>
      <c r="H690" s="31"/>
      <c r="I690" s="463" t="s">
        <v>68</v>
      </c>
      <c r="J690" s="464"/>
      <c r="K690" s="58">
        <f>K688-K689</f>
        <v>15375</v>
      </c>
      <c r="L690" s="59"/>
      <c r="M690" s="31"/>
      <c r="N690" s="74"/>
      <c r="O690" s="75" t="s">
        <v>61</v>
      </c>
      <c r="P690" s="75"/>
      <c r="Q690" s="75"/>
      <c r="R690" s="75"/>
      <c r="S690" s="79"/>
      <c r="T690" s="75" t="s">
        <v>61</v>
      </c>
      <c r="U690" s="123" t="str">
        <f>IF($J$1="August","",Y689)</f>
        <v/>
      </c>
      <c r="V690" s="77"/>
      <c r="W690" s="123" t="str">
        <f t="shared" si="141"/>
        <v/>
      </c>
      <c r="X690" s="77"/>
      <c r="Y690" s="123" t="str">
        <f t="shared" si="142"/>
        <v/>
      </c>
      <c r="Z690" s="80"/>
      <c r="AA690" s="31"/>
    </row>
    <row r="691" spans="1:27" s="29" customFormat="1" ht="21" customHeight="1" x14ac:dyDescent="0.2">
      <c r="A691" s="30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47"/>
      <c r="M691" s="31"/>
      <c r="N691" s="74"/>
      <c r="O691" s="75" t="s">
        <v>57</v>
      </c>
      <c r="P691" s="75"/>
      <c r="Q691" s="75"/>
      <c r="R691" s="75" t="str">
        <f t="shared" ref="R691:R693" si="143">IF(Q691="","",R690-Q691)</f>
        <v/>
      </c>
      <c r="S691" s="79"/>
      <c r="T691" s="75" t="s">
        <v>57</v>
      </c>
      <c r="U691" s="123" t="str">
        <f>IF($J$1="September","",Y690)</f>
        <v/>
      </c>
      <c r="V691" s="77"/>
      <c r="W691" s="123" t="str">
        <f t="shared" si="141"/>
        <v/>
      </c>
      <c r="X691" s="77"/>
      <c r="Y691" s="123" t="str">
        <f t="shared" si="142"/>
        <v/>
      </c>
      <c r="Z691" s="80"/>
      <c r="AA691" s="31"/>
    </row>
    <row r="692" spans="1:27" s="29" customFormat="1" ht="21" customHeight="1" x14ac:dyDescent="0.2">
      <c r="A692" s="30"/>
      <c r="B692" s="471" t="s">
        <v>101</v>
      </c>
      <c r="C692" s="471"/>
      <c r="D692" s="471"/>
      <c r="E692" s="471"/>
      <c r="F692" s="471"/>
      <c r="G692" s="471"/>
      <c r="H692" s="471"/>
      <c r="I692" s="471"/>
      <c r="J692" s="471"/>
      <c r="K692" s="471"/>
      <c r="L692" s="47"/>
      <c r="M692" s="31"/>
      <c r="N692" s="74"/>
      <c r="O692" s="75" t="s">
        <v>62</v>
      </c>
      <c r="P692" s="75"/>
      <c r="Q692" s="75"/>
      <c r="R692" s="75" t="str">
        <f t="shared" si="143"/>
        <v/>
      </c>
      <c r="S692" s="79"/>
      <c r="T692" s="75" t="s">
        <v>62</v>
      </c>
      <c r="U692" s="123" t="str">
        <f>IF($J$1="October","",Y691)</f>
        <v/>
      </c>
      <c r="V692" s="77"/>
      <c r="W692" s="123" t="str">
        <f t="shared" si="141"/>
        <v/>
      </c>
      <c r="X692" s="77"/>
      <c r="Y692" s="123" t="str">
        <f t="shared" si="142"/>
        <v/>
      </c>
      <c r="Z692" s="80"/>
      <c r="AA692" s="31"/>
    </row>
    <row r="693" spans="1:27" s="29" customFormat="1" ht="21" customHeight="1" x14ac:dyDescent="0.2">
      <c r="A693" s="30"/>
      <c r="B693" s="471"/>
      <c r="C693" s="471"/>
      <c r="D693" s="471"/>
      <c r="E693" s="471"/>
      <c r="F693" s="471"/>
      <c r="G693" s="471"/>
      <c r="H693" s="471"/>
      <c r="I693" s="471"/>
      <c r="J693" s="471"/>
      <c r="K693" s="471"/>
      <c r="L693" s="47"/>
      <c r="M693" s="31"/>
      <c r="N693" s="74"/>
      <c r="O693" s="75" t="s">
        <v>63</v>
      </c>
      <c r="P693" s="75"/>
      <c r="Q693" s="75"/>
      <c r="R693" s="75" t="str">
        <f t="shared" si="143"/>
        <v/>
      </c>
      <c r="S693" s="79"/>
      <c r="T693" s="75" t="s">
        <v>63</v>
      </c>
      <c r="U693" s="123" t="str">
        <f>IF($J$1="November","",Y692)</f>
        <v/>
      </c>
      <c r="V693" s="77"/>
      <c r="W693" s="123" t="str">
        <f t="shared" si="141"/>
        <v/>
      </c>
      <c r="X693" s="77"/>
      <c r="Y693" s="123" t="str">
        <f t="shared" si="142"/>
        <v/>
      </c>
      <c r="Z693" s="80"/>
      <c r="AA693" s="31"/>
    </row>
    <row r="694" spans="1:27" s="29" customFormat="1" ht="21" customHeight="1" thickBot="1" x14ac:dyDescent="0.25">
      <c r="A694" s="60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2"/>
      <c r="N694" s="81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  <c r="Z694" s="83"/>
    </row>
    <row r="695" spans="1:27" s="31" customFormat="1" ht="21" customHeight="1" thickBot="1" x14ac:dyDescent="0.25"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  <c r="Y695" s="79"/>
      <c r="Z695" s="79"/>
    </row>
    <row r="696" spans="1:27" s="29" customFormat="1" ht="21" customHeight="1" x14ac:dyDescent="0.2">
      <c r="A696" s="459" t="s">
        <v>45</v>
      </c>
      <c r="B696" s="460"/>
      <c r="C696" s="460"/>
      <c r="D696" s="460"/>
      <c r="E696" s="460"/>
      <c r="F696" s="460"/>
      <c r="G696" s="460"/>
      <c r="H696" s="460"/>
      <c r="I696" s="460"/>
      <c r="J696" s="460"/>
      <c r="K696" s="460"/>
      <c r="L696" s="461"/>
      <c r="M696" s="108"/>
      <c r="N696" s="67"/>
      <c r="O696" s="450" t="s">
        <v>47</v>
      </c>
      <c r="P696" s="451"/>
      <c r="Q696" s="451"/>
      <c r="R696" s="452"/>
      <c r="S696" s="68"/>
      <c r="T696" s="450" t="s">
        <v>48</v>
      </c>
      <c r="U696" s="451"/>
      <c r="V696" s="451"/>
      <c r="W696" s="451"/>
      <c r="X696" s="451"/>
      <c r="Y696" s="452"/>
      <c r="Z696" s="69"/>
    </row>
    <row r="697" spans="1:27" s="29" customFormat="1" ht="21" customHeight="1" x14ac:dyDescent="0.2">
      <c r="A697" s="30"/>
      <c r="B697" s="31"/>
      <c r="C697" s="453" t="s">
        <v>99</v>
      </c>
      <c r="D697" s="453"/>
      <c r="E697" s="453"/>
      <c r="F697" s="453"/>
      <c r="G697" s="32" t="str">
        <f>$J$1</f>
        <v>June</v>
      </c>
      <c r="H697" s="454">
        <f>$K$1</f>
        <v>2021</v>
      </c>
      <c r="I697" s="454"/>
      <c r="J697" s="31"/>
      <c r="K697" s="33"/>
      <c r="L697" s="34"/>
      <c r="M697" s="33"/>
      <c r="N697" s="70"/>
      <c r="O697" s="71" t="s">
        <v>58</v>
      </c>
      <c r="P697" s="71" t="s">
        <v>7</v>
      </c>
      <c r="Q697" s="71" t="s">
        <v>6</v>
      </c>
      <c r="R697" s="71" t="s">
        <v>59</v>
      </c>
      <c r="S697" s="72"/>
      <c r="T697" s="71" t="s">
        <v>58</v>
      </c>
      <c r="U697" s="71" t="s">
        <v>60</v>
      </c>
      <c r="V697" s="71" t="s">
        <v>23</v>
      </c>
      <c r="W697" s="71" t="s">
        <v>22</v>
      </c>
      <c r="X697" s="71" t="s">
        <v>24</v>
      </c>
      <c r="Y697" s="71" t="s">
        <v>64</v>
      </c>
      <c r="Z697" s="73"/>
    </row>
    <row r="698" spans="1:27" s="29" customFormat="1" ht="21" customHeight="1" x14ac:dyDescent="0.2">
      <c r="A698" s="30"/>
      <c r="B698" s="31"/>
      <c r="C698" s="31"/>
      <c r="D698" s="36"/>
      <c r="E698" s="36"/>
      <c r="F698" s="36"/>
      <c r="G698" s="36"/>
      <c r="H698" s="36"/>
      <c r="I698" s="31"/>
      <c r="J698" s="37" t="s">
        <v>1</v>
      </c>
      <c r="K698" s="38">
        <v>17000</v>
      </c>
      <c r="L698" s="39"/>
      <c r="M698" s="31"/>
      <c r="N698" s="74"/>
      <c r="O698" s="75" t="s">
        <v>50</v>
      </c>
      <c r="P698" s="75">
        <v>29</v>
      </c>
      <c r="Q698" s="75">
        <v>2</v>
      </c>
      <c r="R698" s="75">
        <f>15-Q698</f>
        <v>13</v>
      </c>
      <c r="S698" s="76"/>
      <c r="T698" s="75" t="s">
        <v>50</v>
      </c>
      <c r="U698" s="77">
        <v>6000</v>
      </c>
      <c r="V698" s="77"/>
      <c r="W698" s="77">
        <f>V698+U698</f>
        <v>6000</v>
      </c>
      <c r="X698" s="77">
        <v>1000</v>
      </c>
      <c r="Y698" s="77">
        <f>W698-X698</f>
        <v>5000</v>
      </c>
      <c r="Z698" s="73"/>
    </row>
    <row r="699" spans="1:27" s="29" customFormat="1" ht="21" customHeight="1" x14ac:dyDescent="0.2">
      <c r="A699" s="30"/>
      <c r="B699" s="31" t="s">
        <v>0</v>
      </c>
      <c r="C699" s="86" t="s">
        <v>131</v>
      </c>
      <c r="D699" s="31"/>
      <c r="E699" s="31"/>
      <c r="F699" s="31"/>
      <c r="G699" s="31"/>
      <c r="H699" s="42"/>
      <c r="I699" s="36"/>
      <c r="J699" s="31"/>
      <c r="K699" s="31"/>
      <c r="L699" s="43"/>
      <c r="M699" s="108"/>
      <c r="N699" s="78"/>
      <c r="O699" s="75" t="s">
        <v>76</v>
      </c>
      <c r="P699" s="75">
        <v>27</v>
      </c>
      <c r="Q699" s="75">
        <v>1</v>
      </c>
      <c r="R699" s="75">
        <f t="shared" ref="R699:R706" si="144">IF(Q699="","",R698-Q699)</f>
        <v>12</v>
      </c>
      <c r="S699" s="79"/>
      <c r="T699" s="75" t="s">
        <v>76</v>
      </c>
      <c r="U699" s="123">
        <f>Y698</f>
        <v>5000</v>
      </c>
      <c r="V699" s="77"/>
      <c r="W699" s="123">
        <f>IF(U699="","",U699+V699)</f>
        <v>5000</v>
      </c>
      <c r="X699" s="77">
        <v>1000</v>
      </c>
      <c r="Y699" s="123">
        <f>IF(W699="","",W699-X699)</f>
        <v>4000</v>
      </c>
      <c r="Z699" s="80"/>
    </row>
    <row r="700" spans="1:27" s="29" customFormat="1" ht="21" customHeight="1" x14ac:dyDescent="0.2">
      <c r="A700" s="30"/>
      <c r="B700" s="45" t="s">
        <v>46</v>
      </c>
      <c r="C700" s="86"/>
      <c r="D700" s="31"/>
      <c r="E700" s="31"/>
      <c r="F700" s="462" t="s">
        <v>48</v>
      </c>
      <c r="G700" s="462"/>
      <c r="H700" s="31"/>
      <c r="I700" s="462" t="s">
        <v>49</v>
      </c>
      <c r="J700" s="462"/>
      <c r="K700" s="462"/>
      <c r="L700" s="47"/>
      <c r="M700" s="31"/>
      <c r="N700" s="74"/>
      <c r="O700" s="75" t="s">
        <v>51</v>
      </c>
      <c r="P700" s="75">
        <v>30</v>
      </c>
      <c r="Q700" s="75">
        <v>1</v>
      </c>
      <c r="R700" s="75">
        <f t="shared" si="144"/>
        <v>11</v>
      </c>
      <c r="S700" s="79"/>
      <c r="T700" s="75" t="s">
        <v>51</v>
      </c>
      <c r="U700" s="123">
        <f>IF($J$1="February","",Y699)</f>
        <v>4000</v>
      </c>
      <c r="V700" s="77">
        <v>10000</v>
      </c>
      <c r="W700" s="123">
        <f t="shared" ref="W700:W709" si="145">IF(U700="","",U700+V700)</f>
        <v>14000</v>
      </c>
      <c r="X700" s="77">
        <v>2000</v>
      </c>
      <c r="Y700" s="123">
        <f t="shared" ref="Y700:Y709" si="146">IF(W700="","",W700-X700)</f>
        <v>12000</v>
      </c>
      <c r="Z700" s="80"/>
    </row>
    <row r="701" spans="1:27" s="29" customFormat="1" ht="21" customHeight="1" x14ac:dyDescent="0.2">
      <c r="A701" s="30"/>
      <c r="B701" s="31"/>
      <c r="C701" s="31"/>
      <c r="D701" s="31"/>
      <c r="E701" s="31"/>
      <c r="F701" s="31"/>
      <c r="G701" s="31"/>
      <c r="H701" s="48"/>
      <c r="L701" s="35"/>
      <c r="M701" s="31"/>
      <c r="N701" s="74"/>
      <c r="O701" s="75" t="s">
        <v>52</v>
      </c>
      <c r="P701" s="75">
        <v>29</v>
      </c>
      <c r="Q701" s="75">
        <v>1</v>
      </c>
      <c r="R701" s="75">
        <f t="shared" si="144"/>
        <v>10</v>
      </c>
      <c r="S701" s="79"/>
      <c r="T701" s="75" t="s">
        <v>52</v>
      </c>
      <c r="U701" s="123">
        <f>IF($J$1="March","",Y700)</f>
        <v>12000</v>
      </c>
      <c r="V701" s="77"/>
      <c r="W701" s="123">
        <f t="shared" si="145"/>
        <v>12000</v>
      </c>
      <c r="X701" s="77">
        <v>2000</v>
      </c>
      <c r="Y701" s="123">
        <f t="shared" si="146"/>
        <v>10000</v>
      </c>
      <c r="Z701" s="80"/>
    </row>
    <row r="702" spans="1:27" s="29" customFormat="1" ht="21" customHeight="1" x14ac:dyDescent="0.2">
      <c r="A702" s="30"/>
      <c r="B702" s="457" t="s">
        <v>47</v>
      </c>
      <c r="C702" s="458"/>
      <c r="D702" s="31"/>
      <c r="E702" s="31"/>
      <c r="F702" s="49" t="s">
        <v>69</v>
      </c>
      <c r="G702" s="44">
        <f>IF($J$1="January",U698,IF($J$1="February",U699,IF($J$1="March",U700,IF($J$1="April",U701,IF($J$1="May",U702,IF($J$1="June",U703,IF($J$1="July",U704,IF($J$1="August",U705,IF($J$1="August",U705,IF($J$1="September",U706,IF($J$1="October",U707,IF($J$1="November",U708,IF($J$1="December",U709)))))))))))))</f>
        <v>8000</v>
      </c>
      <c r="H702" s="48"/>
      <c r="I702" s="50">
        <f>IF(C706&gt;0,$K$2,C704)</f>
        <v>30</v>
      </c>
      <c r="J702" s="51" t="s">
        <v>66</v>
      </c>
      <c r="K702" s="52">
        <f>K698/$K$2*I702</f>
        <v>17000</v>
      </c>
      <c r="L702" s="53"/>
      <c r="M702" s="31"/>
      <c r="N702" s="74"/>
      <c r="O702" s="75" t="s">
        <v>53</v>
      </c>
      <c r="P702" s="75">
        <v>25</v>
      </c>
      <c r="Q702" s="75">
        <v>6</v>
      </c>
      <c r="R702" s="75">
        <f t="shared" si="144"/>
        <v>4</v>
      </c>
      <c r="S702" s="79"/>
      <c r="T702" s="75" t="s">
        <v>53</v>
      </c>
      <c r="U702" s="123">
        <f>IF($J$1="April","",Y701)</f>
        <v>10000</v>
      </c>
      <c r="V702" s="77"/>
      <c r="W702" s="123">
        <f t="shared" si="145"/>
        <v>10000</v>
      </c>
      <c r="X702" s="77">
        <v>2000</v>
      </c>
      <c r="Y702" s="123">
        <f t="shared" si="146"/>
        <v>8000</v>
      </c>
      <c r="Z702" s="80"/>
    </row>
    <row r="703" spans="1:27" s="29" customFormat="1" ht="21" customHeight="1" x14ac:dyDescent="0.2">
      <c r="A703" s="30"/>
      <c r="B703" s="40"/>
      <c r="C703" s="40"/>
      <c r="D703" s="31"/>
      <c r="E703" s="31"/>
      <c r="F703" s="49" t="s">
        <v>23</v>
      </c>
      <c r="G703" s="44">
        <f>IF($J$1="January",V698,IF($J$1="February",V699,IF($J$1="March",V700,IF($J$1="April",V701,IF($J$1="May",V702,IF($J$1="June",V703,IF($J$1="July",V704,IF($J$1="August",V705,IF($J$1="August",V705,IF($J$1="September",V706,IF($J$1="October",V707,IF($J$1="November",V708,IF($J$1="December",V709)))))))))))))</f>
        <v>0</v>
      </c>
      <c r="H703" s="48"/>
      <c r="I703" s="93"/>
      <c r="J703" s="51" t="s">
        <v>67</v>
      </c>
      <c r="K703" s="54">
        <f>K698/$K$2/8*I703</f>
        <v>0</v>
      </c>
      <c r="L703" s="55"/>
      <c r="M703" s="31"/>
      <c r="N703" s="74"/>
      <c r="O703" s="75" t="s">
        <v>54</v>
      </c>
      <c r="P703" s="75">
        <v>29</v>
      </c>
      <c r="Q703" s="75">
        <v>1</v>
      </c>
      <c r="R703" s="75">
        <f t="shared" si="144"/>
        <v>3</v>
      </c>
      <c r="S703" s="79"/>
      <c r="T703" s="75" t="s">
        <v>54</v>
      </c>
      <c r="U703" s="123">
        <f>IF($J$1="May","",Y702)</f>
        <v>8000</v>
      </c>
      <c r="V703" s="77"/>
      <c r="W703" s="123">
        <f t="shared" si="145"/>
        <v>8000</v>
      </c>
      <c r="X703" s="77"/>
      <c r="Y703" s="123">
        <f t="shared" si="146"/>
        <v>8000</v>
      </c>
      <c r="Z703" s="80"/>
    </row>
    <row r="704" spans="1:27" s="29" customFormat="1" ht="21" customHeight="1" x14ac:dyDescent="0.2">
      <c r="A704" s="30"/>
      <c r="B704" s="49" t="s">
        <v>7</v>
      </c>
      <c r="C704" s="40">
        <f>IF($J$1="January",P698,IF($J$1="February",P699,IF($J$1="March",P700,IF($J$1="April",P701,IF($J$1="May",P702,IF($J$1="June",P703,IF($J$1="July",P704,IF($J$1="August",P705,IF($J$1="August",P705,IF($J$1="September",P706,IF($J$1="October",P707,IF($J$1="November",P708,IF($J$1="December",P709)))))))))))))</f>
        <v>29</v>
      </c>
      <c r="D704" s="31"/>
      <c r="E704" s="31"/>
      <c r="F704" s="49" t="s">
        <v>70</v>
      </c>
      <c r="G704" s="44">
        <f>IF($J$1="January",W698,IF($J$1="February",W699,IF($J$1="March",W700,IF($J$1="April",W701,IF($J$1="May",W702,IF($J$1="June",W703,IF($J$1="July",W704,IF($J$1="August",W705,IF($J$1="August",W705,IF($J$1="September",W706,IF($J$1="October",W707,IF($J$1="November",W708,IF($J$1="December",W709)))))))))))))</f>
        <v>8000</v>
      </c>
      <c r="H704" s="48"/>
      <c r="I704" s="455" t="s">
        <v>74</v>
      </c>
      <c r="J704" s="456"/>
      <c r="K704" s="54">
        <f>K702+K703</f>
        <v>17000</v>
      </c>
      <c r="L704" s="55"/>
      <c r="M704" s="31"/>
      <c r="N704" s="74"/>
      <c r="O704" s="75" t="s">
        <v>55</v>
      </c>
      <c r="P704" s="75"/>
      <c r="Q704" s="75"/>
      <c r="R704" s="75" t="str">
        <f t="shared" si="144"/>
        <v/>
      </c>
      <c r="S704" s="79"/>
      <c r="T704" s="75" t="s">
        <v>55</v>
      </c>
      <c r="U704" s="123" t="str">
        <f>IF($J$1="June","",Y703)</f>
        <v/>
      </c>
      <c r="V704" s="77"/>
      <c r="W704" s="123" t="str">
        <f t="shared" si="145"/>
        <v/>
      </c>
      <c r="X704" s="77"/>
      <c r="Y704" s="123" t="str">
        <f t="shared" si="146"/>
        <v/>
      </c>
      <c r="Z704" s="80"/>
    </row>
    <row r="705" spans="1:27" s="29" customFormat="1" ht="21" customHeight="1" x14ac:dyDescent="0.2">
      <c r="A705" s="30"/>
      <c r="B705" s="49" t="s">
        <v>6</v>
      </c>
      <c r="C705" s="40">
        <f>IF($J$1="January",Q698,IF($J$1="February",Q699,IF($J$1="March",Q700,IF($J$1="April",Q701,IF($J$1="May",Q702,IF($J$1="June",Q703,IF($J$1="July",Q704,IF($J$1="August",Q705,IF($J$1="August",Q705,IF($J$1="September",Q706,IF($J$1="October",Q707,IF($J$1="November",Q708,IF($J$1="December",Q709)))))))))))))</f>
        <v>1</v>
      </c>
      <c r="D705" s="31"/>
      <c r="E705" s="31"/>
      <c r="F705" s="49" t="s">
        <v>24</v>
      </c>
      <c r="G705" s="44">
        <f>IF($J$1="January",X698,IF($J$1="February",X699,IF($J$1="March",X700,IF($J$1="April",X701,IF($J$1="May",X702,IF($J$1="June",X703,IF($J$1="July",X704,IF($J$1="August",X705,IF($J$1="August",X705,IF($J$1="September",X706,IF($J$1="October",X707,IF($J$1="November",X708,IF($J$1="December",X709)))))))))))))</f>
        <v>0</v>
      </c>
      <c r="H705" s="48"/>
      <c r="I705" s="455" t="s">
        <v>75</v>
      </c>
      <c r="J705" s="456"/>
      <c r="K705" s="44">
        <f>G705</f>
        <v>0</v>
      </c>
      <c r="L705" s="56"/>
      <c r="M705" s="31"/>
      <c r="N705" s="74"/>
      <c r="O705" s="75" t="s">
        <v>56</v>
      </c>
      <c r="P705" s="75"/>
      <c r="Q705" s="75"/>
      <c r="R705" s="75" t="str">
        <f t="shared" si="144"/>
        <v/>
      </c>
      <c r="S705" s="79"/>
      <c r="T705" s="75" t="s">
        <v>56</v>
      </c>
      <c r="U705" s="123" t="str">
        <f>IF($J$1="July","",Y704)</f>
        <v/>
      </c>
      <c r="V705" s="77"/>
      <c r="W705" s="123" t="str">
        <f t="shared" si="145"/>
        <v/>
      </c>
      <c r="X705" s="77"/>
      <c r="Y705" s="123" t="str">
        <f t="shared" si="146"/>
        <v/>
      </c>
      <c r="Z705" s="80"/>
    </row>
    <row r="706" spans="1:27" s="29" customFormat="1" ht="21" customHeight="1" x14ac:dyDescent="0.2">
      <c r="A706" s="30"/>
      <c r="B706" s="57" t="s">
        <v>73</v>
      </c>
      <c r="C706" s="40">
        <f>IF($J$1="January",R698,IF($J$1="February",R699,IF($J$1="March",R700,IF($J$1="April",R701,IF($J$1="May",R702,IF($J$1="June",R703,IF($J$1="July",R704,IF($J$1="August",R705,IF($J$1="August",R705,IF($J$1="September",R706,IF($J$1="October",R707,IF($J$1="November",R708,IF($J$1="December",R709)))))))))))))</f>
        <v>3</v>
      </c>
      <c r="D706" s="31"/>
      <c r="E706" s="31"/>
      <c r="F706" s="49" t="s">
        <v>72</v>
      </c>
      <c r="G706" s="44">
        <f>IF($J$1="January",Y698,IF($J$1="February",Y699,IF($J$1="March",Y700,IF($J$1="April",Y701,IF($J$1="May",Y702,IF($J$1="June",Y703,IF($J$1="July",Y704,IF($J$1="August",Y705,IF($J$1="August",Y705,IF($J$1="September",Y706,IF($J$1="October",Y707,IF($J$1="November",Y708,IF($J$1="December",Y709)))))))))))))</f>
        <v>8000</v>
      </c>
      <c r="H706" s="31"/>
      <c r="I706" s="463" t="s">
        <v>68</v>
      </c>
      <c r="J706" s="464"/>
      <c r="K706" s="58">
        <f>K704-K705</f>
        <v>17000</v>
      </c>
      <c r="L706" s="59"/>
      <c r="M706" s="31"/>
      <c r="N706" s="74"/>
      <c r="O706" s="75" t="s">
        <v>61</v>
      </c>
      <c r="P706" s="75"/>
      <c r="Q706" s="75"/>
      <c r="R706" s="75" t="str">
        <f t="shared" si="144"/>
        <v/>
      </c>
      <c r="S706" s="79"/>
      <c r="T706" s="75" t="s">
        <v>61</v>
      </c>
      <c r="U706" s="123" t="str">
        <f>IF($J$1="August","",Y705)</f>
        <v/>
      </c>
      <c r="V706" s="77"/>
      <c r="W706" s="123" t="str">
        <f t="shared" si="145"/>
        <v/>
      </c>
      <c r="X706" s="77"/>
      <c r="Y706" s="123" t="str">
        <f t="shared" si="146"/>
        <v/>
      </c>
      <c r="Z706" s="80"/>
    </row>
    <row r="707" spans="1:27" s="29" customFormat="1" ht="21" customHeight="1" x14ac:dyDescent="0.2">
      <c r="A707" s="30"/>
      <c r="B707" s="31"/>
      <c r="C707" s="31"/>
      <c r="D707" s="31"/>
      <c r="E707" s="31"/>
      <c r="F707" s="31"/>
      <c r="G707" s="31"/>
      <c r="H707" s="31"/>
      <c r="I707" s="31"/>
      <c r="J707" s="31"/>
      <c r="K707" s="128"/>
      <c r="L707" s="47"/>
      <c r="M707" s="31"/>
      <c r="N707" s="74"/>
      <c r="O707" s="75" t="s">
        <v>57</v>
      </c>
      <c r="P707" s="75"/>
      <c r="Q707" s="75"/>
      <c r="R707" s="75"/>
      <c r="S707" s="79"/>
      <c r="T707" s="75" t="s">
        <v>57</v>
      </c>
      <c r="U707" s="123" t="str">
        <f>IF($J$1="September","",Y706)</f>
        <v/>
      </c>
      <c r="V707" s="77"/>
      <c r="W707" s="123" t="str">
        <f t="shared" si="145"/>
        <v/>
      </c>
      <c r="X707" s="77"/>
      <c r="Y707" s="123" t="str">
        <f t="shared" si="146"/>
        <v/>
      </c>
      <c r="Z707" s="80"/>
    </row>
    <row r="708" spans="1:27" s="29" customFormat="1" ht="21" customHeight="1" x14ac:dyDescent="0.2">
      <c r="A708" s="30"/>
      <c r="B708" s="471" t="s">
        <v>101</v>
      </c>
      <c r="C708" s="471"/>
      <c r="D708" s="471"/>
      <c r="E708" s="471"/>
      <c r="F708" s="471"/>
      <c r="G708" s="471"/>
      <c r="H708" s="471"/>
      <c r="I708" s="471"/>
      <c r="J708" s="471"/>
      <c r="K708" s="471"/>
      <c r="L708" s="47"/>
      <c r="M708" s="31"/>
      <c r="N708" s="74"/>
      <c r="O708" s="75" t="s">
        <v>62</v>
      </c>
      <c r="P708" s="75"/>
      <c r="Q708" s="75"/>
      <c r="R708" s="75"/>
      <c r="S708" s="79"/>
      <c r="T708" s="75" t="s">
        <v>62</v>
      </c>
      <c r="U708" s="123" t="str">
        <f>IF($J$1="October","",Y707)</f>
        <v/>
      </c>
      <c r="V708" s="77"/>
      <c r="W708" s="123" t="str">
        <f t="shared" si="145"/>
        <v/>
      </c>
      <c r="X708" s="77"/>
      <c r="Y708" s="123" t="str">
        <f t="shared" si="146"/>
        <v/>
      </c>
      <c r="Z708" s="80"/>
    </row>
    <row r="709" spans="1:27" s="29" customFormat="1" ht="21" customHeight="1" x14ac:dyDescent="0.2">
      <c r="A709" s="30"/>
      <c r="B709" s="471"/>
      <c r="C709" s="471"/>
      <c r="D709" s="471"/>
      <c r="E709" s="471"/>
      <c r="F709" s="471"/>
      <c r="G709" s="471"/>
      <c r="H709" s="471"/>
      <c r="I709" s="471"/>
      <c r="J709" s="471"/>
      <c r="K709" s="471"/>
      <c r="L709" s="47"/>
      <c r="M709" s="31"/>
      <c r="N709" s="74"/>
      <c r="O709" s="75" t="s">
        <v>63</v>
      </c>
      <c r="P709" s="75"/>
      <c r="Q709" s="75"/>
      <c r="R709" s="75" t="str">
        <f t="shared" ref="R709" si="147">IF(Q709="","",R708-Q709)</f>
        <v/>
      </c>
      <c r="S709" s="79"/>
      <c r="T709" s="75" t="s">
        <v>63</v>
      </c>
      <c r="U709" s="123" t="str">
        <f>IF($J$1="November","",Y708)</f>
        <v/>
      </c>
      <c r="V709" s="77"/>
      <c r="W709" s="123" t="str">
        <f t="shared" si="145"/>
        <v/>
      </c>
      <c r="X709" s="77"/>
      <c r="Y709" s="123" t="str">
        <f t="shared" si="146"/>
        <v/>
      </c>
      <c r="Z709" s="80"/>
    </row>
    <row r="710" spans="1:27" s="29" customFormat="1" ht="21" customHeight="1" thickBot="1" x14ac:dyDescent="0.25">
      <c r="A710" s="60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2"/>
      <c r="N710" s="81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  <c r="Z710" s="83"/>
    </row>
    <row r="711" spans="1:27" s="29" customFormat="1" ht="21" customHeight="1" thickBot="1" x14ac:dyDescent="0.25">
      <c r="A711" s="30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47"/>
      <c r="N711" s="74"/>
      <c r="O711" s="79"/>
      <c r="P711" s="79"/>
      <c r="Q711" s="79"/>
      <c r="R711" s="79"/>
      <c r="S711" s="79"/>
      <c r="T711" s="79"/>
      <c r="U711" s="79"/>
      <c r="V711" s="79"/>
      <c r="W711" s="79"/>
      <c r="X711" s="79"/>
      <c r="Y711" s="79"/>
      <c r="Z711" s="94"/>
    </row>
    <row r="712" spans="1:27" s="29" customFormat="1" ht="21" customHeight="1" x14ac:dyDescent="0.2">
      <c r="A712" s="488" t="s">
        <v>45</v>
      </c>
      <c r="B712" s="489"/>
      <c r="C712" s="489"/>
      <c r="D712" s="489"/>
      <c r="E712" s="489"/>
      <c r="F712" s="489"/>
      <c r="G712" s="489"/>
      <c r="H712" s="489"/>
      <c r="I712" s="489"/>
      <c r="J712" s="489"/>
      <c r="K712" s="489"/>
      <c r="L712" s="490"/>
      <c r="M712" s="28"/>
      <c r="N712" s="67"/>
      <c r="O712" s="450" t="s">
        <v>47</v>
      </c>
      <c r="P712" s="451"/>
      <c r="Q712" s="451"/>
      <c r="R712" s="452"/>
      <c r="S712" s="68"/>
      <c r="T712" s="450" t="s">
        <v>48</v>
      </c>
      <c r="U712" s="451"/>
      <c r="V712" s="451"/>
      <c r="W712" s="451"/>
      <c r="X712" s="451"/>
      <c r="Y712" s="452"/>
      <c r="Z712" s="69"/>
      <c r="AA712" s="28"/>
    </row>
    <row r="713" spans="1:27" s="29" customFormat="1" ht="21" customHeight="1" x14ac:dyDescent="0.2">
      <c r="A713" s="381"/>
      <c r="B713" s="31"/>
      <c r="C713" s="453" t="s">
        <v>99</v>
      </c>
      <c r="D713" s="453"/>
      <c r="E713" s="453"/>
      <c r="F713" s="453"/>
      <c r="G713" s="32" t="str">
        <f>$J$1</f>
        <v>June</v>
      </c>
      <c r="H713" s="454">
        <f>$K$1</f>
        <v>2021</v>
      </c>
      <c r="I713" s="454"/>
      <c r="J713" s="31"/>
      <c r="K713" s="33"/>
      <c r="L713" s="382"/>
      <c r="M713" s="33"/>
      <c r="N713" s="70"/>
      <c r="O713" s="71" t="s">
        <v>58</v>
      </c>
      <c r="P713" s="71" t="s">
        <v>7</v>
      </c>
      <c r="Q713" s="71" t="s">
        <v>6</v>
      </c>
      <c r="R713" s="71" t="s">
        <v>59</v>
      </c>
      <c r="S713" s="72"/>
      <c r="T713" s="71" t="s">
        <v>58</v>
      </c>
      <c r="U713" s="71" t="s">
        <v>60</v>
      </c>
      <c r="V713" s="71" t="s">
        <v>23</v>
      </c>
      <c r="W713" s="71" t="s">
        <v>22</v>
      </c>
      <c r="X713" s="71" t="s">
        <v>24</v>
      </c>
      <c r="Y713" s="71" t="s">
        <v>64</v>
      </c>
      <c r="Z713" s="73"/>
      <c r="AA713" s="33"/>
    </row>
    <row r="714" spans="1:27" s="29" customFormat="1" ht="21" customHeight="1" x14ac:dyDescent="0.2">
      <c r="A714" s="381"/>
      <c r="B714" s="31"/>
      <c r="C714" s="31"/>
      <c r="D714" s="36"/>
      <c r="E714" s="36"/>
      <c r="F714" s="36"/>
      <c r="G714" s="36"/>
      <c r="H714" s="36"/>
      <c r="I714" s="31"/>
      <c r="J714" s="37" t="s">
        <v>1</v>
      </c>
      <c r="K714" s="38">
        <v>18000</v>
      </c>
      <c r="L714" s="383"/>
      <c r="M714" s="31"/>
      <c r="N714" s="74"/>
      <c r="O714" s="75" t="s">
        <v>50</v>
      </c>
      <c r="P714" s="75">
        <v>30</v>
      </c>
      <c r="Q714" s="75">
        <v>1</v>
      </c>
      <c r="R714" s="75">
        <f>15-Q714</f>
        <v>14</v>
      </c>
      <c r="S714" s="76"/>
      <c r="T714" s="75" t="s">
        <v>50</v>
      </c>
      <c r="U714" s="77">
        <v>8017</v>
      </c>
      <c r="V714" s="77"/>
      <c r="W714" s="77">
        <f>V714+U714</f>
        <v>8017</v>
      </c>
      <c r="X714" s="77">
        <v>1000</v>
      </c>
      <c r="Y714" s="77">
        <f>W714-X714</f>
        <v>7017</v>
      </c>
      <c r="Z714" s="73"/>
      <c r="AA714" s="31"/>
    </row>
    <row r="715" spans="1:27" s="29" customFormat="1" ht="21" customHeight="1" x14ac:dyDescent="0.2">
      <c r="A715" s="381"/>
      <c r="B715" s="31" t="s">
        <v>0</v>
      </c>
      <c r="C715" s="86" t="s">
        <v>114</v>
      </c>
      <c r="D715" s="31"/>
      <c r="E715" s="31"/>
      <c r="F715" s="31"/>
      <c r="G715" s="31"/>
      <c r="H715" s="42"/>
      <c r="I715" s="36"/>
      <c r="J715" s="31"/>
      <c r="K715" s="31"/>
      <c r="L715" s="384"/>
      <c r="M715" s="28"/>
      <c r="N715" s="78"/>
      <c r="O715" s="75" t="s">
        <v>76</v>
      </c>
      <c r="P715" s="75">
        <v>28</v>
      </c>
      <c r="Q715" s="75">
        <v>0</v>
      </c>
      <c r="R715" s="75">
        <f t="shared" ref="R715:R722" si="148">IF(Q715="","",R714-Q715)</f>
        <v>14</v>
      </c>
      <c r="S715" s="79"/>
      <c r="T715" s="75" t="s">
        <v>76</v>
      </c>
      <c r="U715" s="123">
        <f>Y714</f>
        <v>7017</v>
      </c>
      <c r="V715" s="77"/>
      <c r="W715" s="123">
        <f>IF(U715="","",U715+V715)</f>
        <v>7017</v>
      </c>
      <c r="X715" s="77">
        <v>1000</v>
      </c>
      <c r="Y715" s="123">
        <f>IF(W715="","",W715-X715)</f>
        <v>6017</v>
      </c>
      <c r="Z715" s="80"/>
      <c r="AA715" s="28"/>
    </row>
    <row r="716" spans="1:27" s="29" customFormat="1" ht="21" customHeight="1" x14ac:dyDescent="0.2">
      <c r="A716" s="381"/>
      <c r="B716" s="45" t="s">
        <v>46</v>
      </c>
      <c r="C716" s="46"/>
      <c r="D716" s="31"/>
      <c r="E716" s="31"/>
      <c r="F716" s="462" t="s">
        <v>48</v>
      </c>
      <c r="G716" s="462"/>
      <c r="H716" s="31"/>
      <c r="I716" s="462" t="s">
        <v>49</v>
      </c>
      <c r="J716" s="462"/>
      <c r="K716" s="462"/>
      <c r="L716" s="385"/>
      <c r="M716" s="31"/>
      <c r="N716" s="74"/>
      <c r="O716" s="75" t="s">
        <v>51</v>
      </c>
      <c r="P716" s="75">
        <v>29</v>
      </c>
      <c r="Q716" s="75">
        <v>2</v>
      </c>
      <c r="R716" s="75">
        <f t="shared" si="148"/>
        <v>12</v>
      </c>
      <c r="S716" s="79"/>
      <c r="T716" s="75" t="s">
        <v>51</v>
      </c>
      <c r="U716" s="123">
        <f>IF($J$1="February","",Y715)</f>
        <v>6017</v>
      </c>
      <c r="V716" s="77"/>
      <c r="W716" s="123">
        <f t="shared" ref="W716:W725" si="149">IF(U716="","",U716+V716)</f>
        <v>6017</v>
      </c>
      <c r="X716" s="77">
        <v>1000</v>
      </c>
      <c r="Y716" s="123">
        <f t="shared" ref="Y716:Y725" si="150">IF(W716="","",W716-X716)</f>
        <v>5017</v>
      </c>
      <c r="Z716" s="80"/>
      <c r="AA716" s="31"/>
    </row>
    <row r="717" spans="1:27" s="29" customFormat="1" ht="21" customHeight="1" x14ac:dyDescent="0.2">
      <c r="A717" s="381"/>
      <c r="B717" s="31"/>
      <c r="C717" s="31"/>
      <c r="D717" s="31"/>
      <c r="E717" s="31"/>
      <c r="F717" s="31"/>
      <c r="G717" s="31"/>
      <c r="H717" s="48"/>
      <c r="I717" s="31"/>
      <c r="J717" s="31"/>
      <c r="K717" s="31"/>
      <c r="L717" s="386"/>
      <c r="M717" s="31"/>
      <c r="N717" s="74"/>
      <c r="O717" s="75" t="s">
        <v>52</v>
      </c>
      <c r="P717" s="75">
        <v>30</v>
      </c>
      <c r="Q717" s="75">
        <v>0</v>
      </c>
      <c r="R717" s="75">
        <f t="shared" si="148"/>
        <v>12</v>
      </c>
      <c r="S717" s="79"/>
      <c r="T717" s="75" t="s">
        <v>52</v>
      </c>
      <c r="U717" s="123">
        <f>IF($J$1="March","",Y716)</f>
        <v>5017</v>
      </c>
      <c r="V717" s="77"/>
      <c r="W717" s="123">
        <f t="shared" si="149"/>
        <v>5017</v>
      </c>
      <c r="X717" s="77">
        <v>1000</v>
      </c>
      <c r="Y717" s="123">
        <f t="shared" si="150"/>
        <v>4017</v>
      </c>
      <c r="Z717" s="80"/>
      <c r="AA717" s="31"/>
    </row>
    <row r="718" spans="1:27" s="29" customFormat="1" ht="21" customHeight="1" x14ac:dyDescent="0.2">
      <c r="A718" s="381"/>
      <c r="B718" s="457" t="s">
        <v>47</v>
      </c>
      <c r="C718" s="458"/>
      <c r="D718" s="31"/>
      <c r="E718" s="31"/>
      <c r="F718" s="49" t="s">
        <v>69</v>
      </c>
      <c r="G718" s="44">
        <f>IF($J$1="January",U714,IF($J$1="February",U715,IF($J$1="March",U716,IF($J$1="April",U717,IF($J$1="May",U718,IF($J$1="June",U719,IF($J$1="July",U720,IF($J$1="August",U721,IF($J$1="August",U721,IF($J$1="September",U722,IF($J$1="October",U723,IF($J$1="November",U724,IF($J$1="December",U725)))))))))))))</f>
        <v>3017</v>
      </c>
      <c r="H718" s="48"/>
      <c r="I718" s="50">
        <f>IF(C722&gt;0,$K$2,C720)</f>
        <v>30</v>
      </c>
      <c r="J718" s="51" t="s">
        <v>66</v>
      </c>
      <c r="K718" s="52">
        <f>K714/$K$2*I718</f>
        <v>18000</v>
      </c>
      <c r="L718" s="387"/>
      <c r="M718" s="31"/>
      <c r="N718" s="74"/>
      <c r="O718" s="75" t="s">
        <v>53</v>
      </c>
      <c r="P718" s="75">
        <v>30</v>
      </c>
      <c r="Q718" s="75">
        <v>1</v>
      </c>
      <c r="R718" s="75">
        <f t="shared" si="148"/>
        <v>11</v>
      </c>
      <c r="S718" s="79"/>
      <c r="T718" s="75" t="s">
        <v>53</v>
      </c>
      <c r="U718" s="123">
        <f>IF($J$1="April","",Y717)</f>
        <v>4017</v>
      </c>
      <c r="V718" s="77"/>
      <c r="W718" s="123">
        <f t="shared" si="149"/>
        <v>4017</v>
      </c>
      <c r="X718" s="77">
        <v>1000</v>
      </c>
      <c r="Y718" s="123">
        <f t="shared" si="150"/>
        <v>3017</v>
      </c>
      <c r="Z718" s="80"/>
      <c r="AA718" s="31"/>
    </row>
    <row r="719" spans="1:27" s="29" customFormat="1" ht="21" customHeight="1" x14ac:dyDescent="0.2">
      <c r="A719" s="381"/>
      <c r="B719" s="40"/>
      <c r="C719" s="40"/>
      <c r="D719" s="31"/>
      <c r="E719" s="31"/>
      <c r="F719" s="49" t="s">
        <v>23</v>
      </c>
      <c r="G719" s="44">
        <f>IF($J$1="January",V714,IF($J$1="February",V715,IF($J$1="March",V716,IF($J$1="April",V717,IF($J$1="May",V718,IF($J$1="June",V719,IF($J$1="July",V720,IF($J$1="August",V721,IF($J$1="August",V721,IF($J$1="September",V722,IF($J$1="October",V723,IF($J$1="November",V724,IF($J$1="December",V725)))))))))))))</f>
        <v>0</v>
      </c>
      <c r="H719" s="48"/>
      <c r="I719" s="93">
        <v>170</v>
      </c>
      <c r="J719" s="51" t="s">
        <v>67</v>
      </c>
      <c r="K719" s="54">
        <f>K714/$K$2/8*I719</f>
        <v>12750</v>
      </c>
      <c r="L719" s="388"/>
      <c r="M719" s="31"/>
      <c r="N719" s="74"/>
      <c r="O719" s="75" t="s">
        <v>54</v>
      </c>
      <c r="P719" s="75">
        <v>30</v>
      </c>
      <c r="Q719" s="75">
        <v>0</v>
      </c>
      <c r="R719" s="75">
        <f t="shared" si="148"/>
        <v>11</v>
      </c>
      <c r="S719" s="79"/>
      <c r="T719" s="75" t="s">
        <v>54</v>
      </c>
      <c r="U719" s="123">
        <f>IF($J$1="May","",Y718)</f>
        <v>3017</v>
      </c>
      <c r="V719" s="77"/>
      <c r="W719" s="123">
        <f t="shared" si="149"/>
        <v>3017</v>
      </c>
      <c r="X719" s="77"/>
      <c r="Y719" s="123">
        <f t="shared" si="150"/>
        <v>3017</v>
      </c>
      <c r="Z719" s="80"/>
      <c r="AA719" s="31"/>
    </row>
    <row r="720" spans="1:27" s="29" customFormat="1" ht="21" customHeight="1" x14ac:dyDescent="0.2">
      <c r="A720" s="381"/>
      <c r="B720" s="49" t="s">
        <v>7</v>
      </c>
      <c r="C720" s="40">
        <f>IF($J$1="January",P714,IF($J$1="February",P715,IF($J$1="March",P716,IF($J$1="April",P717,IF($J$1="May",P718,IF($J$1="June",P719,IF($J$1="July",P720,IF($J$1="August",P721,IF($J$1="August",P721,IF($J$1="September",P722,IF($J$1="October",P723,IF($J$1="November",P724,IF($J$1="December",P725)))))))))))))</f>
        <v>30</v>
      </c>
      <c r="D720" s="31"/>
      <c r="E720" s="31"/>
      <c r="F720" s="49" t="s">
        <v>70</v>
      </c>
      <c r="G720" s="44">
        <f>IF($J$1="January",W714,IF($J$1="February",W715,IF($J$1="March",W716,IF($J$1="April",W717,IF($J$1="May",W718,IF($J$1="June",W719,IF($J$1="July",W720,IF($J$1="August",W721,IF($J$1="August",W721,IF($J$1="September",W722,IF($J$1="October",W723,IF($J$1="November",W724,IF($J$1="December",W725)))))))))))))</f>
        <v>3017</v>
      </c>
      <c r="H720" s="48"/>
      <c r="I720" s="455" t="s">
        <v>74</v>
      </c>
      <c r="J720" s="456"/>
      <c r="K720" s="54">
        <f>K718+K719</f>
        <v>30750</v>
      </c>
      <c r="L720" s="388"/>
      <c r="M720" s="31"/>
      <c r="N720" s="74"/>
      <c r="O720" s="75" t="s">
        <v>55</v>
      </c>
      <c r="P720" s="75"/>
      <c r="Q720" s="75"/>
      <c r="R720" s="75" t="str">
        <f t="shared" si="148"/>
        <v/>
      </c>
      <c r="S720" s="79"/>
      <c r="T720" s="75" t="s">
        <v>55</v>
      </c>
      <c r="U720" s="123" t="str">
        <f>IF($J$1="June","",Y719)</f>
        <v/>
      </c>
      <c r="V720" s="77"/>
      <c r="W720" s="123" t="str">
        <f t="shared" si="149"/>
        <v/>
      </c>
      <c r="X720" s="77"/>
      <c r="Y720" s="123" t="str">
        <f t="shared" si="150"/>
        <v/>
      </c>
      <c r="Z720" s="80"/>
      <c r="AA720" s="31"/>
    </row>
    <row r="721" spans="1:27" s="29" customFormat="1" ht="21" customHeight="1" x14ac:dyDescent="0.2">
      <c r="A721" s="381"/>
      <c r="B721" s="49" t="s">
        <v>6</v>
      </c>
      <c r="C721" s="40">
        <f>IF($J$1="January",Q714,IF($J$1="February",Q715,IF($J$1="March",Q716,IF($J$1="April",Q717,IF($J$1="May",Q718,IF($J$1="June",Q719,IF($J$1="July",Q720,IF($J$1="August",Q721,IF($J$1="August",Q721,IF($J$1="September",Q722,IF($J$1="October",Q723,IF($J$1="November",Q724,IF($J$1="December",Q725)))))))))))))</f>
        <v>0</v>
      </c>
      <c r="D721" s="31"/>
      <c r="E721" s="31"/>
      <c r="F721" s="49" t="s">
        <v>24</v>
      </c>
      <c r="G721" s="44">
        <f>IF($J$1="January",X714,IF($J$1="February",X715,IF($J$1="March",X716,IF($J$1="April",X717,IF($J$1="May",X718,IF($J$1="June",X719,IF($J$1="July",X720,IF($J$1="August",X721,IF($J$1="August",X721,IF($J$1="September",X722,IF($J$1="October",X723,IF($J$1="November",X724,IF($J$1="December",X725)))))))))))))</f>
        <v>0</v>
      </c>
      <c r="H721" s="48"/>
      <c r="I721" s="455" t="s">
        <v>75</v>
      </c>
      <c r="J721" s="456"/>
      <c r="K721" s="44">
        <f>G721</f>
        <v>0</v>
      </c>
      <c r="L721" s="389"/>
      <c r="M721" s="31"/>
      <c r="N721" s="74"/>
      <c r="O721" s="75" t="s">
        <v>56</v>
      </c>
      <c r="P721" s="75"/>
      <c r="Q721" s="75"/>
      <c r="R721" s="75" t="str">
        <f t="shared" si="148"/>
        <v/>
      </c>
      <c r="S721" s="79"/>
      <c r="T721" s="75" t="s">
        <v>56</v>
      </c>
      <c r="U721" s="123" t="str">
        <f>IF($J$1="July","",Y720)</f>
        <v/>
      </c>
      <c r="V721" s="77"/>
      <c r="W721" s="123" t="str">
        <f t="shared" si="149"/>
        <v/>
      </c>
      <c r="X721" s="77"/>
      <c r="Y721" s="123" t="str">
        <f t="shared" si="150"/>
        <v/>
      </c>
      <c r="Z721" s="80"/>
      <c r="AA721" s="31"/>
    </row>
    <row r="722" spans="1:27" s="29" customFormat="1" ht="21" customHeight="1" x14ac:dyDescent="0.2">
      <c r="A722" s="381"/>
      <c r="B722" s="57" t="s">
        <v>73</v>
      </c>
      <c r="C722" s="40">
        <f>IF($J$1="January",R714,IF($J$1="February",R715,IF($J$1="March",R716,IF($J$1="April",R717,IF($J$1="May",R718,IF($J$1="June",R719,IF($J$1="July",R720,IF($J$1="August",R721,IF($J$1="August",R721,IF($J$1="September",R722,IF($J$1="October",R723,IF($J$1="November",R724,IF($J$1="December",R725)))))))))))))</f>
        <v>11</v>
      </c>
      <c r="D722" s="31"/>
      <c r="E722" s="31"/>
      <c r="F722" s="49" t="s">
        <v>72</v>
      </c>
      <c r="G722" s="44">
        <f>IF($J$1="January",Y714,IF($J$1="February",Y715,IF($J$1="March",Y716,IF($J$1="April",Y717,IF($J$1="May",Y718,IF($J$1="June",Y719,IF($J$1="July",Y720,IF($J$1="August",Y721,IF($J$1="August",Y721,IF($J$1="September",Y722,IF($J$1="October",Y723,IF($J$1="November",Y724,IF($J$1="December",Y725)))))))))))))</f>
        <v>3017</v>
      </c>
      <c r="H722" s="31"/>
      <c r="I722" s="463" t="s">
        <v>68</v>
      </c>
      <c r="J722" s="464"/>
      <c r="K722" s="58">
        <f>K720-K721</f>
        <v>30750</v>
      </c>
      <c r="L722" s="390"/>
      <c r="M722" s="31"/>
      <c r="N722" s="74"/>
      <c r="O722" s="75" t="s">
        <v>61</v>
      </c>
      <c r="P722" s="75"/>
      <c r="Q722" s="75"/>
      <c r="R722" s="75" t="str">
        <f t="shared" si="148"/>
        <v/>
      </c>
      <c r="S722" s="79"/>
      <c r="T722" s="75" t="s">
        <v>61</v>
      </c>
      <c r="U722" s="123" t="str">
        <f>IF($J$1="August","",Y721)</f>
        <v/>
      </c>
      <c r="V722" s="77"/>
      <c r="W722" s="123" t="str">
        <f t="shared" si="149"/>
        <v/>
      </c>
      <c r="X722" s="77"/>
      <c r="Y722" s="123" t="str">
        <f t="shared" si="150"/>
        <v/>
      </c>
      <c r="Z722" s="80"/>
      <c r="AA722" s="31"/>
    </row>
    <row r="723" spans="1:27" s="29" customFormat="1" ht="21" customHeight="1" x14ac:dyDescent="0.2">
      <c r="A723" s="381"/>
      <c r="B723" s="31"/>
      <c r="C723" s="31"/>
      <c r="D723" s="31"/>
      <c r="E723" s="31"/>
      <c r="F723" s="31"/>
      <c r="G723" s="31"/>
      <c r="H723" s="31"/>
      <c r="I723" s="31"/>
      <c r="J723" s="31"/>
      <c r="K723" s="128"/>
      <c r="L723" s="385"/>
      <c r="M723" s="31"/>
      <c r="N723" s="74"/>
      <c r="O723" s="75" t="s">
        <v>57</v>
      </c>
      <c r="P723" s="75"/>
      <c r="Q723" s="75"/>
      <c r="R723" s="75"/>
      <c r="S723" s="79"/>
      <c r="T723" s="75" t="s">
        <v>57</v>
      </c>
      <c r="U723" s="123" t="str">
        <f>IF($J$1="September","",Y722)</f>
        <v/>
      </c>
      <c r="V723" s="77"/>
      <c r="W723" s="123" t="str">
        <f t="shared" si="149"/>
        <v/>
      </c>
      <c r="X723" s="77"/>
      <c r="Y723" s="123" t="str">
        <f t="shared" si="150"/>
        <v/>
      </c>
      <c r="Z723" s="80"/>
      <c r="AA723" s="31"/>
    </row>
    <row r="724" spans="1:27" s="29" customFormat="1" ht="21" customHeight="1" x14ac:dyDescent="0.2">
      <c r="A724" s="381"/>
      <c r="B724" s="471" t="s">
        <v>101</v>
      </c>
      <c r="C724" s="471"/>
      <c r="D724" s="471"/>
      <c r="E724" s="471"/>
      <c r="F724" s="471"/>
      <c r="G724" s="471"/>
      <c r="H724" s="471"/>
      <c r="I724" s="471"/>
      <c r="J724" s="471"/>
      <c r="K724" s="471"/>
      <c r="L724" s="385"/>
      <c r="M724" s="31"/>
      <c r="N724" s="74"/>
      <c r="O724" s="75" t="s">
        <v>62</v>
      </c>
      <c r="P724" s="75"/>
      <c r="Q724" s="75"/>
      <c r="R724" s="75"/>
      <c r="S724" s="79"/>
      <c r="T724" s="75" t="s">
        <v>62</v>
      </c>
      <c r="U724" s="123" t="str">
        <f>IF($J$1="October","",Y723)</f>
        <v/>
      </c>
      <c r="V724" s="77"/>
      <c r="W724" s="123" t="str">
        <f t="shared" si="149"/>
        <v/>
      </c>
      <c r="X724" s="77"/>
      <c r="Y724" s="123" t="str">
        <f t="shared" si="150"/>
        <v/>
      </c>
      <c r="Z724" s="80"/>
      <c r="AA724" s="31"/>
    </row>
    <row r="725" spans="1:27" s="29" customFormat="1" ht="21" customHeight="1" x14ac:dyDescent="0.2">
      <c r="A725" s="381"/>
      <c r="B725" s="471"/>
      <c r="C725" s="471"/>
      <c r="D725" s="471"/>
      <c r="E725" s="471"/>
      <c r="F725" s="471"/>
      <c r="G725" s="471"/>
      <c r="H725" s="471"/>
      <c r="I725" s="471"/>
      <c r="J725" s="471"/>
      <c r="K725" s="471"/>
      <c r="L725" s="385"/>
      <c r="M725" s="31"/>
      <c r="N725" s="74"/>
      <c r="O725" s="75" t="s">
        <v>63</v>
      </c>
      <c r="P725" s="75"/>
      <c r="Q725" s="75"/>
      <c r="R725" s="75" t="str">
        <f t="shared" ref="R725" si="151">IF(Q725="","",R724-Q725)</f>
        <v/>
      </c>
      <c r="S725" s="79"/>
      <c r="T725" s="75" t="s">
        <v>63</v>
      </c>
      <c r="U725" s="123" t="str">
        <f>IF($J$1="November","",Y724)</f>
        <v/>
      </c>
      <c r="V725" s="77"/>
      <c r="W725" s="123" t="str">
        <f t="shared" si="149"/>
        <v/>
      </c>
      <c r="X725" s="77"/>
      <c r="Y725" s="123" t="str">
        <f t="shared" si="150"/>
        <v/>
      </c>
      <c r="Z725" s="80"/>
      <c r="AA725" s="31"/>
    </row>
    <row r="726" spans="1:27" s="29" customFormat="1" ht="21" customHeight="1" thickBot="1" x14ac:dyDescent="0.25">
      <c r="A726" s="391"/>
      <c r="B726" s="114"/>
      <c r="C726" s="114"/>
      <c r="D726" s="114"/>
      <c r="E726" s="114"/>
      <c r="F726" s="114"/>
      <c r="G726" s="114"/>
      <c r="H726" s="114"/>
      <c r="I726" s="114"/>
      <c r="J726" s="114"/>
      <c r="K726" s="114"/>
      <c r="L726" s="392"/>
      <c r="N726" s="81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  <c r="Z726" s="83"/>
    </row>
    <row r="727" spans="1:27" s="29" customFormat="1" ht="21" hidden="1" customHeight="1" x14ac:dyDescent="0.2">
      <c r="A727" s="114"/>
      <c r="B727" s="114"/>
      <c r="C727" s="114"/>
      <c r="D727" s="114"/>
      <c r="E727" s="114"/>
      <c r="F727" s="114"/>
      <c r="G727" s="114"/>
      <c r="H727" s="114"/>
      <c r="I727" s="114"/>
      <c r="J727" s="114"/>
      <c r="K727" s="114"/>
      <c r="L727" s="114"/>
      <c r="N727" s="74"/>
      <c r="O727" s="79"/>
      <c r="P727" s="79"/>
      <c r="Q727" s="79"/>
      <c r="R727" s="79"/>
      <c r="S727" s="79"/>
      <c r="T727" s="79"/>
      <c r="U727" s="79"/>
      <c r="V727" s="79"/>
      <c r="W727" s="79"/>
      <c r="X727" s="79"/>
      <c r="Y727" s="79"/>
      <c r="Z727" s="94"/>
    </row>
    <row r="728" spans="1:27" s="29" customFormat="1" ht="21.4" hidden="1" customHeight="1" x14ac:dyDescent="0.2">
      <c r="A728" s="497" t="s">
        <v>45</v>
      </c>
      <c r="B728" s="498"/>
      <c r="C728" s="498"/>
      <c r="D728" s="498"/>
      <c r="E728" s="498"/>
      <c r="F728" s="498"/>
      <c r="G728" s="498"/>
      <c r="H728" s="498"/>
      <c r="I728" s="498"/>
      <c r="J728" s="498"/>
      <c r="K728" s="498"/>
      <c r="L728" s="499"/>
      <c r="M728" s="28"/>
      <c r="N728" s="67"/>
      <c r="O728" s="450" t="s">
        <v>47</v>
      </c>
      <c r="P728" s="451"/>
      <c r="Q728" s="451"/>
      <c r="R728" s="452"/>
      <c r="S728" s="68"/>
      <c r="T728" s="450" t="s">
        <v>48</v>
      </c>
      <c r="U728" s="451"/>
      <c r="V728" s="451"/>
      <c r="W728" s="451"/>
      <c r="X728" s="451"/>
      <c r="Y728" s="452"/>
      <c r="Z728" s="69"/>
      <c r="AA728" s="28"/>
    </row>
    <row r="729" spans="1:27" s="29" customFormat="1" ht="21.4" hidden="1" customHeight="1" x14ac:dyDescent="0.2">
      <c r="A729" s="30"/>
      <c r="B729" s="31"/>
      <c r="C729" s="453" t="s">
        <v>99</v>
      </c>
      <c r="D729" s="453"/>
      <c r="E729" s="453"/>
      <c r="F729" s="453"/>
      <c r="G729" s="32" t="str">
        <f>$J$1</f>
        <v>June</v>
      </c>
      <c r="H729" s="454">
        <f>$K$1</f>
        <v>2021</v>
      </c>
      <c r="I729" s="454"/>
      <c r="J729" s="31"/>
      <c r="K729" s="33"/>
      <c r="L729" s="34"/>
      <c r="M729" s="33"/>
      <c r="N729" s="70"/>
      <c r="O729" s="71" t="s">
        <v>58</v>
      </c>
      <c r="P729" s="71" t="s">
        <v>7</v>
      </c>
      <c r="Q729" s="71" t="s">
        <v>6</v>
      </c>
      <c r="R729" s="71" t="s">
        <v>59</v>
      </c>
      <c r="S729" s="72"/>
      <c r="T729" s="71" t="s">
        <v>58</v>
      </c>
      <c r="U729" s="71" t="s">
        <v>60</v>
      </c>
      <c r="V729" s="71" t="s">
        <v>23</v>
      </c>
      <c r="W729" s="71" t="s">
        <v>22</v>
      </c>
      <c r="X729" s="71" t="s">
        <v>24</v>
      </c>
      <c r="Y729" s="71" t="s">
        <v>64</v>
      </c>
      <c r="Z729" s="73"/>
      <c r="AA729" s="33"/>
    </row>
    <row r="730" spans="1:27" s="29" customFormat="1" ht="21.4" hidden="1" customHeight="1" x14ac:dyDescent="0.2">
      <c r="A730" s="30"/>
      <c r="B730" s="31"/>
      <c r="C730" s="31"/>
      <c r="D730" s="36"/>
      <c r="E730" s="36"/>
      <c r="F730" s="36"/>
      <c r="G730" s="36"/>
      <c r="H730" s="36"/>
      <c r="I730" s="31"/>
      <c r="J730" s="37" t="s">
        <v>1</v>
      </c>
      <c r="K730" s="38"/>
      <c r="L730" s="39"/>
      <c r="M730" s="31"/>
      <c r="N730" s="74"/>
      <c r="O730" s="75" t="s">
        <v>50</v>
      </c>
      <c r="P730" s="75"/>
      <c r="Q730" s="75"/>
      <c r="R730" s="75">
        <v>0</v>
      </c>
      <c r="S730" s="76"/>
      <c r="T730" s="75" t="s">
        <v>50</v>
      </c>
      <c r="U730" s="77"/>
      <c r="V730" s="77"/>
      <c r="W730" s="77">
        <f>V730+U730</f>
        <v>0</v>
      </c>
      <c r="X730" s="77"/>
      <c r="Y730" s="77">
        <f>W730-X730</f>
        <v>0</v>
      </c>
      <c r="Z730" s="73"/>
      <c r="AA730" s="31"/>
    </row>
    <row r="731" spans="1:27" s="29" customFormat="1" ht="21.4" hidden="1" customHeight="1" x14ac:dyDescent="0.2">
      <c r="A731" s="30"/>
      <c r="B731" s="31" t="s">
        <v>0</v>
      </c>
      <c r="C731" s="41"/>
      <c r="D731" s="31"/>
      <c r="E731" s="31"/>
      <c r="F731" s="31"/>
      <c r="G731" s="31"/>
      <c r="H731" s="42"/>
      <c r="I731" s="36"/>
      <c r="J731" s="31"/>
      <c r="K731" s="31"/>
      <c r="L731" s="43"/>
      <c r="M731" s="28"/>
      <c r="N731" s="78"/>
      <c r="O731" s="75" t="s">
        <v>76</v>
      </c>
      <c r="P731" s="75"/>
      <c r="Q731" s="75"/>
      <c r="R731" s="75" t="str">
        <f>IF(Q731="","",R730-Q731)</f>
        <v/>
      </c>
      <c r="S731" s="79"/>
      <c r="T731" s="75" t="s">
        <v>76</v>
      </c>
      <c r="U731" s="123">
        <f>IF($J$1="January","",Y730)</f>
        <v>0</v>
      </c>
      <c r="V731" s="77"/>
      <c r="W731" s="123">
        <f>IF(U731="","",U731+V731)</f>
        <v>0</v>
      </c>
      <c r="X731" s="77"/>
      <c r="Y731" s="123">
        <f>IF(W731="","",W731-X731)</f>
        <v>0</v>
      </c>
      <c r="Z731" s="80"/>
      <c r="AA731" s="28"/>
    </row>
    <row r="732" spans="1:27" s="29" customFormat="1" ht="21.4" hidden="1" customHeight="1" x14ac:dyDescent="0.2">
      <c r="A732" s="30"/>
      <c r="B732" s="45" t="s">
        <v>46</v>
      </c>
      <c r="C732" s="46"/>
      <c r="D732" s="31"/>
      <c r="E732" s="31"/>
      <c r="F732" s="462" t="s">
        <v>48</v>
      </c>
      <c r="G732" s="462"/>
      <c r="H732" s="31"/>
      <c r="I732" s="462" t="s">
        <v>49</v>
      </c>
      <c r="J732" s="462"/>
      <c r="K732" s="462"/>
      <c r="L732" s="47"/>
      <c r="M732" s="31"/>
      <c r="N732" s="74"/>
      <c r="O732" s="75" t="s">
        <v>51</v>
      </c>
      <c r="P732" s="75"/>
      <c r="Q732" s="75"/>
      <c r="R732" s="75" t="str">
        <f>IF(Q732="","",R731-Q732)</f>
        <v/>
      </c>
      <c r="S732" s="79"/>
      <c r="T732" s="75" t="s">
        <v>51</v>
      </c>
      <c r="U732" s="123">
        <f>IF($J$1="February","",Y731)</f>
        <v>0</v>
      </c>
      <c r="V732" s="77"/>
      <c r="W732" s="123">
        <f t="shared" ref="W732:W741" si="152">IF(U732="","",U732+V732)</f>
        <v>0</v>
      </c>
      <c r="X732" s="77"/>
      <c r="Y732" s="123">
        <f t="shared" ref="Y732:Y741" si="153">IF(W732="","",W732-X732)</f>
        <v>0</v>
      </c>
      <c r="Z732" s="80"/>
      <c r="AA732" s="31"/>
    </row>
    <row r="733" spans="1:27" s="29" customFormat="1" ht="21.4" hidden="1" customHeight="1" x14ac:dyDescent="0.2">
      <c r="A733" s="30"/>
      <c r="B733" s="31"/>
      <c r="C733" s="31"/>
      <c r="D733" s="31"/>
      <c r="E733" s="31"/>
      <c r="F733" s="31"/>
      <c r="G733" s="31"/>
      <c r="H733" s="48"/>
      <c r="L733" s="35"/>
      <c r="M733" s="31"/>
      <c r="N733" s="74"/>
      <c r="O733" s="75" t="s">
        <v>52</v>
      </c>
      <c r="P733" s="75"/>
      <c r="Q733" s="75"/>
      <c r="R733" s="75" t="str">
        <f t="shared" ref="R733:R734" si="154">IF(Q733="","",R732-Q733)</f>
        <v/>
      </c>
      <c r="S733" s="79"/>
      <c r="T733" s="75" t="s">
        <v>52</v>
      </c>
      <c r="U733" s="123">
        <f>IF($J$1="March","",Y732)</f>
        <v>0</v>
      </c>
      <c r="V733" s="77"/>
      <c r="W733" s="123">
        <f t="shared" si="152"/>
        <v>0</v>
      </c>
      <c r="X733" s="77"/>
      <c r="Y733" s="123">
        <f t="shared" si="153"/>
        <v>0</v>
      </c>
      <c r="Z733" s="80"/>
      <c r="AA733" s="31"/>
    </row>
    <row r="734" spans="1:27" s="29" customFormat="1" ht="21.4" hidden="1" customHeight="1" x14ac:dyDescent="0.2">
      <c r="A734" s="30"/>
      <c r="B734" s="457" t="s">
        <v>47</v>
      </c>
      <c r="C734" s="458"/>
      <c r="D734" s="31"/>
      <c r="E734" s="31"/>
      <c r="F734" s="49" t="s">
        <v>69</v>
      </c>
      <c r="G734" s="130">
        <f>IF($J$1="January",U730,IF($J$1="February",U731,IF($J$1="March",U732,IF($J$1="April",U733,IF($J$1="May",U734,IF($J$1="June",U735,IF($J$1="July",U736,IF($J$1="August",U737,IF($J$1="August",U737,IF($J$1="September",U738,IF($J$1="October",U739,IF($J$1="November",U740,IF($J$1="December",U741)))))))))))))</f>
        <v>0</v>
      </c>
      <c r="H734" s="48"/>
      <c r="I734" s="50"/>
      <c r="J734" s="51" t="s">
        <v>66</v>
      </c>
      <c r="K734" s="52">
        <f>K730/$K$2*I734</f>
        <v>0</v>
      </c>
      <c r="L734" s="53"/>
      <c r="M734" s="31"/>
      <c r="N734" s="74"/>
      <c r="O734" s="75" t="s">
        <v>53</v>
      </c>
      <c r="P734" s="75"/>
      <c r="Q734" s="75"/>
      <c r="R734" s="75" t="str">
        <f t="shared" si="154"/>
        <v/>
      </c>
      <c r="S734" s="79"/>
      <c r="T734" s="75" t="s">
        <v>53</v>
      </c>
      <c r="U734" s="123">
        <f>IF($J$1="April","",Y733)</f>
        <v>0</v>
      </c>
      <c r="V734" s="77"/>
      <c r="W734" s="123">
        <f t="shared" si="152"/>
        <v>0</v>
      </c>
      <c r="X734" s="77"/>
      <c r="Y734" s="123">
        <f t="shared" si="153"/>
        <v>0</v>
      </c>
      <c r="Z734" s="80"/>
      <c r="AA734" s="31"/>
    </row>
    <row r="735" spans="1:27" s="29" customFormat="1" ht="21.4" hidden="1" customHeight="1" x14ac:dyDescent="0.2">
      <c r="A735" s="30"/>
      <c r="B735" s="40"/>
      <c r="C735" s="40"/>
      <c r="D735" s="31"/>
      <c r="E735" s="31"/>
      <c r="F735" s="49" t="s">
        <v>23</v>
      </c>
      <c r="G735" s="130">
        <f>IF($J$1="January",V730,IF($J$1="February",V731,IF($J$1="March",V732,IF($J$1="April",V733,IF($J$1="May",V734,IF($J$1="June",V735,IF($J$1="July",V736,IF($J$1="August",V737,IF($J$1="August",V737,IF($J$1="September",V738,IF($J$1="October",V739,IF($J$1="November",V740,IF($J$1="December",V741)))))))))))))</f>
        <v>0</v>
      </c>
      <c r="H735" s="48"/>
      <c r="I735" s="93"/>
      <c r="J735" s="51" t="s">
        <v>67</v>
      </c>
      <c r="K735" s="54">
        <f>K730/$K$2/8*I735</f>
        <v>0</v>
      </c>
      <c r="L735" s="55"/>
      <c r="M735" s="31"/>
      <c r="N735" s="74"/>
      <c r="O735" s="75" t="s">
        <v>54</v>
      </c>
      <c r="P735" s="75"/>
      <c r="Q735" s="75"/>
      <c r="R735" s="75">
        <v>0</v>
      </c>
      <c r="S735" s="79"/>
      <c r="T735" s="75" t="s">
        <v>54</v>
      </c>
      <c r="U735" s="123">
        <f>IF($J$1="May","",Y734)</f>
        <v>0</v>
      </c>
      <c r="V735" s="77"/>
      <c r="W735" s="123">
        <f t="shared" si="152"/>
        <v>0</v>
      </c>
      <c r="X735" s="77"/>
      <c r="Y735" s="123">
        <f t="shared" si="153"/>
        <v>0</v>
      </c>
      <c r="Z735" s="80"/>
      <c r="AA735" s="31"/>
    </row>
    <row r="736" spans="1:27" s="29" customFormat="1" ht="21.4" hidden="1" customHeight="1" x14ac:dyDescent="0.2">
      <c r="A736" s="30"/>
      <c r="B736" s="49" t="s">
        <v>7</v>
      </c>
      <c r="C736" s="40">
        <f>IF($J$1="January",P730,IF($J$1="February",P731,IF($J$1="March",P732,IF($J$1="April",P733,IF($J$1="May",P734,IF($J$1="June",P735,IF($J$1="July",P736,IF($J$1="August",P737,IF($J$1="August",P737,IF($J$1="September",P738,IF($J$1="October",P739,IF($J$1="November",P740,IF($J$1="December",P741)))))))))))))</f>
        <v>0</v>
      </c>
      <c r="D736" s="31"/>
      <c r="E736" s="31"/>
      <c r="F736" s="49" t="s">
        <v>70</v>
      </c>
      <c r="G736" s="130">
        <f>IF($J$1="January",W730,IF($J$1="February",W731,IF($J$1="March",W732,IF($J$1="April",W733,IF($J$1="May",W734,IF($J$1="June",W735,IF($J$1="July",W736,IF($J$1="August",W737,IF($J$1="August",W737,IF($J$1="September",W738,IF($J$1="October",W739,IF($J$1="November",W740,IF($J$1="December",W741)))))))))))))</f>
        <v>0</v>
      </c>
      <c r="H736" s="48"/>
      <c r="I736" s="455" t="s">
        <v>74</v>
      </c>
      <c r="J736" s="456"/>
      <c r="K736" s="54">
        <f>K734+K735</f>
        <v>0</v>
      </c>
      <c r="L736" s="55"/>
      <c r="M736" s="31"/>
      <c r="N736" s="74"/>
      <c r="O736" s="75" t="s">
        <v>55</v>
      </c>
      <c r="P736" s="75"/>
      <c r="Q736" s="75"/>
      <c r="R736" s="75">
        <v>0</v>
      </c>
      <c r="S736" s="79"/>
      <c r="T736" s="75" t="s">
        <v>55</v>
      </c>
      <c r="U736" s="123" t="str">
        <f>IF($J$1="June","",Y735)</f>
        <v/>
      </c>
      <c r="V736" s="77"/>
      <c r="W736" s="123" t="str">
        <f t="shared" si="152"/>
        <v/>
      </c>
      <c r="X736" s="77"/>
      <c r="Y736" s="123" t="str">
        <f t="shared" si="153"/>
        <v/>
      </c>
      <c r="Z736" s="80"/>
      <c r="AA736" s="31"/>
    </row>
    <row r="737" spans="1:27" s="29" customFormat="1" ht="21.4" hidden="1" customHeight="1" x14ac:dyDescent="0.2">
      <c r="A737" s="30"/>
      <c r="B737" s="49" t="s">
        <v>6</v>
      </c>
      <c r="C737" s="40">
        <f>IF($J$1="January",Q730,IF($J$1="February",Q731,IF($J$1="March",Q732,IF($J$1="April",Q733,IF($J$1="May",Q734,IF($J$1="June",Q735,IF($J$1="July",Q736,IF($J$1="August",Q737,IF($J$1="August",Q737,IF($J$1="September",Q738,IF($J$1="October",Q739,IF($J$1="November",Q740,IF($J$1="December",Q741)))))))))))))</f>
        <v>0</v>
      </c>
      <c r="D737" s="31"/>
      <c r="E737" s="31"/>
      <c r="F737" s="49" t="s">
        <v>24</v>
      </c>
      <c r="G737" s="130">
        <f>IF($J$1="January",X730,IF($J$1="February",X731,IF($J$1="March",X732,IF($J$1="April",X733,IF($J$1="May",X734,IF($J$1="June",X735,IF($J$1="July",X736,IF($J$1="August",X737,IF($J$1="August",X737,IF($J$1="September",X738,IF($J$1="October",X739,IF($J$1="November",X740,IF($J$1="December",X741)))))))))))))</f>
        <v>0</v>
      </c>
      <c r="H737" s="48"/>
      <c r="I737" s="455" t="s">
        <v>75</v>
      </c>
      <c r="J737" s="456"/>
      <c r="K737" s="44">
        <f>G737</f>
        <v>0</v>
      </c>
      <c r="L737" s="56"/>
      <c r="M737" s="31"/>
      <c r="N737" s="74"/>
      <c r="O737" s="75" t="s">
        <v>56</v>
      </c>
      <c r="P737" s="75"/>
      <c r="Q737" s="75"/>
      <c r="R737" s="75">
        <v>0</v>
      </c>
      <c r="S737" s="79"/>
      <c r="T737" s="75" t="s">
        <v>56</v>
      </c>
      <c r="U737" s="123" t="str">
        <f>IF($J$1="July","",Y736)</f>
        <v/>
      </c>
      <c r="V737" s="77"/>
      <c r="W737" s="123" t="str">
        <f t="shared" si="152"/>
        <v/>
      </c>
      <c r="X737" s="77"/>
      <c r="Y737" s="123" t="str">
        <f t="shared" si="153"/>
        <v/>
      </c>
      <c r="Z737" s="80"/>
      <c r="AA737" s="31"/>
    </row>
    <row r="738" spans="1:27" s="29" customFormat="1" ht="21.4" hidden="1" customHeight="1" x14ac:dyDescent="0.2">
      <c r="A738" s="30"/>
      <c r="B738" s="57" t="s">
        <v>73</v>
      </c>
      <c r="C738" s="40">
        <f>IF($J$1="January",R730,IF($J$1="February",R731,IF($J$1="March",R732,IF($J$1="April",R733,IF($J$1="May",R734,IF($J$1="June",R735,IF($J$1="July",R736,IF($J$1="August",R737,IF($J$1="August",R737,IF($J$1="September",R738,IF($J$1="October",R739,IF($J$1="November",R740,IF($J$1="December",R741)))))))))))))</f>
        <v>0</v>
      </c>
      <c r="D738" s="31"/>
      <c r="E738" s="31"/>
      <c r="F738" s="49" t="s">
        <v>72</v>
      </c>
      <c r="G738" s="130">
        <f>IF($J$1="January",Y730,IF($J$1="February",Y731,IF($J$1="March",Y732,IF($J$1="April",Y733,IF($J$1="May",Y734,IF($J$1="June",Y735,IF($J$1="July",Y736,IF($J$1="August",Y737,IF($J$1="August",Y737,IF($J$1="September",Y738,IF($J$1="October",Y739,IF($J$1="November",Y740,IF($J$1="December",Y741)))))))))))))</f>
        <v>0</v>
      </c>
      <c r="H738" s="31"/>
      <c r="I738" s="463" t="s">
        <v>68</v>
      </c>
      <c r="J738" s="464"/>
      <c r="K738" s="58">
        <f>K736-K737</f>
        <v>0</v>
      </c>
      <c r="L738" s="59"/>
      <c r="M738" s="31"/>
      <c r="N738" s="74"/>
      <c r="O738" s="75" t="s">
        <v>61</v>
      </c>
      <c r="P738" s="75"/>
      <c r="Q738" s="75"/>
      <c r="R738" s="75">
        <v>0</v>
      </c>
      <c r="S738" s="79"/>
      <c r="T738" s="75" t="s">
        <v>61</v>
      </c>
      <c r="U738" s="123" t="str">
        <f>IF($J$1="August","",Y737)</f>
        <v/>
      </c>
      <c r="V738" s="77"/>
      <c r="W738" s="123" t="str">
        <f t="shared" si="152"/>
        <v/>
      </c>
      <c r="X738" s="77"/>
      <c r="Y738" s="123" t="str">
        <f t="shared" si="153"/>
        <v/>
      </c>
      <c r="Z738" s="80"/>
      <c r="AA738" s="31"/>
    </row>
    <row r="739" spans="1:27" s="29" customFormat="1" ht="21.4" hidden="1" customHeight="1" x14ac:dyDescent="0.2">
      <c r="A739" s="30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47"/>
      <c r="M739" s="31"/>
      <c r="N739" s="74"/>
      <c r="O739" s="75" t="s">
        <v>57</v>
      </c>
      <c r="P739" s="75"/>
      <c r="Q739" s="75"/>
      <c r="R739" s="75">
        <v>0</v>
      </c>
      <c r="S739" s="79"/>
      <c r="T739" s="75" t="s">
        <v>57</v>
      </c>
      <c r="U739" s="123" t="str">
        <f>IF($J$1="September","",Y738)</f>
        <v/>
      </c>
      <c r="V739" s="77"/>
      <c r="W739" s="123" t="str">
        <f t="shared" si="152"/>
        <v/>
      </c>
      <c r="X739" s="77"/>
      <c r="Y739" s="123" t="str">
        <f t="shared" si="153"/>
        <v/>
      </c>
      <c r="Z739" s="80"/>
      <c r="AA739" s="31"/>
    </row>
    <row r="740" spans="1:27" s="29" customFormat="1" ht="21.4" hidden="1" customHeight="1" x14ac:dyDescent="0.2">
      <c r="A740" s="30"/>
      <c r="B740" s="471" t="s">
        <v>101</v>
      </c>
      <c r="C740" s="471"/>
      <c r="D740" s="471"/>
      <c r="E740" s="471"/>
      <c r="F740" s="471"/>
      <c r="G740" s="471"/>
      <c r="H740" s="471"/>
      <c r="I740" s="471"/>
      <c r="J740" s="471"/>
      <c r="K740" s="471"/>
      <c r="L740" s="47"/>
      <c r="M740" s="31"/>
      <c r="N740" s="74"/>
      <c r="O740" s="75" t="s">
        <v>62</v>
      </c>
      <c r="P740" s="75"/>
      <c r="Q740" s="75"/>
      <c r="R740" s="75">
        <v>0</v>
      </c>
      <c r="S740" s="79"/>
      <c r="T740" s="75" t="s">
        <v>62</v>
      </c>
      <c r="U740" s="123" t="str">
        <f>IF($J$1="October","",Y739)</f>
        <v/>
      </c>
      <c r="V740" s="77"/>
      <c r="W740" s="123" t="str">
        <f t="shared" si="152"/>
        <v/>
      </c>
      <c r="X740" s="77"/>
      <c r="Y740" s="123" t="str">
        <f t="shared" si="153"/>
        <v/>
      </c>
      <c r="Z740" s="80"/>
      <c r="AA740" s="31"/>
    </row>
    <row r="741" spans="1:27" s="29" customFormat="1" ht="21.4" hidden="1" customHeight="1" x14ac:dyDescent="0.2">
      <c r="A741" s="30"/>
      <c r="B741" s="471"/>
      <c r="C741" s="471"/>
      <c r="D741" s="471"/>
      <c r="E741" s="471"/>
      <c r="F741" s="471"/>
      <c r="G741" s="471"/>
      <c r="H741" s="471"/>
      <c r="I741" s="471"/>
      <c r="J741" s="471"/>
      <c r="K741" s="471"/>
      <c r="L741" s="47"/>
      <c r="M741" s="31"/>
      <c r="N741" s="74"/>
      <c r="O741" s="75" t="s">
        <v>63</v>
      </c>
      <c r="P741" s="75"/>
      <c r="Q741" s="75"/>
      <c r="R741" s="75">
        <v>0</v>
      </c>
      <c r="S741" s="79"/>
      <c r="T741" s="75" t="s">
        <v>63</v>
      </c>
      <c r="U741" s="123" t="str">
        <f>IF($J$1="November","",Y740)</f>
        <v/>
      </c>
      <c r="V741" s="77"/>
      <c r="W741" s="123" t="str">
        <f t="shared" si="152"/>
        <v/>
      </c>
      <c r="X741" s="77"/>
      <c r="Y741" s="123" t="str">
        <f t="shared" si="153"/>
        <v/>
      </c>
      <c r="Z741" s="80"/>
      <c r="AA741" s="31"/>
    </row>
    <row r="742" spans="1:27" s="29" customFormat="1" ht="21.4" hidden="1" customHeight="1" thickBot="1" x14ac:dyDescent="0.25">
      <c r="A742" s="60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2"/>
      <c r="N742" s="81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  <c r="Z742" s="83"/>
    </row>
    <row r="743" spans="1:27" s="29" customFormat="1" ht="21" customHeight="1" thickBot="1" x14ac:dyDescent="0.25">
      <c r="A743" s="30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47"/>
      <c r="N743" s="74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  <c r="Z743" s="94"/>
    </row>
    <row r="744" spans="1:27" s="29" customFormat="1" ht="21" customHeight="1" x14ac:dyDescent="0.2">
      <c r="A744" s="465" t="s">
        <v>45</v>
      </c>
      <c r="B744" s="466"/>
      <c r="C744" s="466"/>
      <c r="D744" s="466"/>
      <c r="E744" s="466"/>
      <c r="F744" s="466"/>
      <c r="G744" s="466"/>
      <c r="H744" s="466"/>
      <c r="I744" s="466"/>
      <c r="J744" s="466"/>
      <c r="K744" s="466"/>
      <c r="L744" s="467"/>
      <c r="M744" s="28"/>
      <c r="N744" s="67"/>
      <c r="O744" s="450" t="s">
        <v>47</v>
      </c>
      <c r="P744" s="451"/>
      <c r="Q744" s="451"/>
      <c r="R744" s="452"/>
      <c r="S744" s="68"/>
      <c r="T744" s="450" t="s">
        <v>48</v>
      </c>
      <c r="U744" s="451"/>
      <c r="V744" s="451"/>
      <c r="W744" s="451"/>
      <c r="X744" s="451"/>
      <c r="Y744" s="452"/>
      <c r="Z744" s="69"/>
      <c r="AA744" s="28"/>
    </row>
    <row r="745" spans="1:27" s="29" customFormat="1" ht="21" customHeight="1" x14ac:dyDescent="0.2">
      <c r="A745" s="30"/>
      <c r="B745" s="31"/>
      <c r="C745" s="453" t="s">
        <v>99</v>
      </c>
      <c r="D745" s="453"/>
      <c r="E745" s="453"/>
      <c r="F745" s="453"/>
      <c r="G745" s="32" t="str">
        <f>$J$1</f>
        <v>June</v>
      </c>
      <c r="H745" s="454">
        <f>$K$1</f>
        <v>2021</v>
      </c>
      <c r="I745" s="454"/>
      <c r="J745" s="31"/>
      <c r="K745" s="33"/>
      <c r="L745" s="34"/>
      <c r="M745" s="33"/>
      <c r="N745" s="70"/>
      <c r="O745" s="71" t="s">
        <v>58</v>
      </c>
      <c r="P745" s="71" t="s">
        <v>7</v>
      </c>
      <c r="Q745" s="71" t="s">
        <v>6</v>
      </c>
      <c r="R745" s="71" t="s">
        <v>59</v>
      </c>
      <c r="S745" s="72"/>
      <c r="T745" s="71" t="s">
        <v>58</v>
      </c>
      <c r="U745" s="71" t="s">
        <v>60</v>
      </c>
      <c r="V745" s="71" t="s">
        <v>23</v>
      </c>
      <c r="W745" s="71" t="s">
        <v>22</v>
      </c>
      <c r="X745" s="71" t="s">
        <v>24</v>
      </c>
      <c r="Y745" s="71" t="s">
        <v>64</v>
      </c>
      <c r="Z745" s="73"/>
      <c r="AA745" s="33"/>
    </row>
    <row r="746" spans="1:27" s="29" customFormat="1" ht="21" customHeight="1" x14ac:dyDescent="0.2">
      <c r="A746" s="30"/>
      <c r="B746" s="31"/>
      <c r="C746" s="31"/>
      <c r="D746" s="36"/>
      <c r="E746" s="36"/>
      <c r="F746" s="36"/>
      <c r="G746" s="36"/>
      <c r="H746" s="36"/>
      <c r="I746" s="31"/>
      <c r="J746" s="37" t="s">
        <v>1</v>
      </c>
      <c r="K746" s="38">
        <v>16000</v>
      </c>
      <c r="L746" s="39"/>
      <c r="M746" s="31"/>
      <c r="N746" s="74"/>
      <c r="O746" s="75" t="s">
        <v>50</v>
      </c>
      <c r="P746" s="75">
        <v>30</v>
      </c>
      <c r="Q746" s="75">
        <v>1</v>
      </c>
      <c r="R746" s="75">
        <f>15-Q746</f>
        <v>14</v>
      </c>
      <c r="S746" s="76"/>
      <c r="T746" s="75" t="s">
        <v>50</v>
      </c>
      <c r="U746" s="77">
        <v>15000</v>
      </c>
      <c r="V746" s="77"/>
      <c r="W746" s="77">
        <f>V746+U746</f>
        <v>15000</v>
      </c>
      <c r="X746" s="77">
        <v>2000</v>
      </c>
      <c r="Y746" s="77">
        <f>W746-X746</f>
        <v>13000</v>
      </c>
      <c r="Z746" s="73"/>
      <c r="AA746" s="31"/>
    </row>
    <row r="747" spans="1:27" s="29" customFormat="1" ht="21" customHeight="1" x14ac:dyDescent="0.2">
      <c r="A747" s="30"/>
      <c r="B747" s="31" t="s">
        <v>0</v>
      </c>
      <c r="C747" s="41" t="s">
        <v>87</v>
      </c>
      <c r="D747" s="31"/>
      <c r="E747" s="31"/>
      <c r="F747" s="31"/>
      <c r="G747" s="31"/>
      <c r="H747" s="42"/>
      <c r="I747" s="36"/>
      <c r="J747" s="31"/>
      <c r="K747" s="31"/>
      <c r="L747" s="43"/>
      <c r="M747" s="28"/>
      <c r="N747" s="78"/>
      <c r="O747" s="75" t="s">
        <v>76</v>
      </c>
      <c r="P747" s="75">
        <v>27</v>
      </c>
      <c r="Q747" s="75">
        <v>1</v>
      </c>
      <c r="R747" s="75">
        <f t="shared" ref="R747:R754" si="155">IF(Q747="","",R746-Q747)</f>
        <v>13</v>
      </c>
      <c r="S747" s="79"/>
      <c r="T747" s="75" t="s">
        <v>76</v>
      </c>
      <c r="U747" s="123">
        <f>Y746</f>
        <v>13000</v>
      </c>
      <c r="V747" s="77"/>
      <c r="W747" s="123">
        <f>IF(U747="","",U747+V747)</f>
        <v>13000</v>
      </c>
      <c r="X747" s="77">
        <v>2000</v>
      </c>
      <c r="Y747" s="123">
        <f>IF(W747="","",W747-X747)</f>
        <v>11000</v>
      </c>
      <c r="Z747" s="80"/>
      <c r="AA747" s="28"/>
    </row>
    <row r="748" spans="1:27" s="29" customFormat="1" ht="21" customHeight="1" x14ac:dyDescent="0.2">
      <c r="A748" s="30"/>
      <c r="B748" s="45" t="s">
        <v>46</v>
      </c>
      <c r="C748" s="46"/>
      <c r="D748" s="31"/>
      <c r="E748" s="31"/>
      <c r="F748" s="462" t="s">
        <v>48</v>
      </c>
      <c r="G748" s="462"/>
      <c r="H748" s="31"/>
      <c r="I748" s="462" t="s">
        <v>49</v>
      </c>
      <c r="J748" s="462"/>
      <c r="K748" s="462"/>
      <c r="L748" s="47"/>
      <c r="M748" s="31"/>
      <c r="N748" s="74"/>
      <c r="O748" s="75" t="s">
        <v>51</v>
      </c>
      <c r="P748" s="75">
        <v>30</v>
      </c>
      <c r="Q748" s="75">
        <v>1</v>
      </c>
      <c r="R748" s="75">
        <f t="shared" si="155"/>
        <v>12</v>
      </c>
      <c r="S748" s="79"/>
      <c r="T748" s="75" t="s">
        <v>51</v>
      </c>
      <c r="U748" s="123">
        <f>IF($J$1="February","",Y747)</f>
        <v>11000</v>
      </c>
      <c r="V748" s="77"/>
      <c r="W748" s="123">
        <f t="shared" ref="W748:W757" si="156">IF(U748="","",U748+V748)</f>
        <v>11000</v>
      </c>
      <c r="X748" s="77">
        <v>2000</v>
      </c>
      <c r="Y748" s="123">
        <f t="shared" ref="Y748:Y757" si="157">IF(W748="","",W748-X748)</f>
        <v>9000</v>
      </c>
      <c r="Z748" s="80"/>
      <c r="AA748" s="31"/>
    </row>
    <row r="749" spans="1:27" s="29" customFormat="1" ht="21" customHeight="1" x14ac:dyDescent="0.2">
      <c r="A749" s="30"/>
      <c r="B749" s="31"/>
      <c r="C749" s="31"/>
      <c r="D749" s="31"/>
      <c r="E749" s="31"/>
      <c r="F749" s="31"/>
      <c r="G749" s="31"/>
      <c r="H749" s="48"/>
      <c r="L749" s="35"/>
      <c r="M749" s="31"/>
      <c r="N749" s="74"/>
      <c r="O749" s="75" t="s">
        <v>52</v>
      </c>
      <c r="P749" s="75">
        <v>28</v>
      </c>
      <c r="Q749" s="75">
        <v>2</v>
      </c>
      <c r="R749" s="75">
        <f t="shared" si="155"/>
        <v>10</v>
      </c>
      <c r="S749" s="79"/>
      <c r="T749" s="75" t="s">
        <v>52</v>
      </c>
      <c r="U749" s="123">
        <f>IF($J$1="March","",Y748)</f>
        <v>9000</v>
      </c>
      <c r="V749" s="77"/>
      <c r="W749" s="123">
        <f t="shared" si="156"/>
        <v>9000</v>
      </c>
      <c r="X749" s="77">
        <v>2000</v>
      </c>
      <c r="Y749" s="123">
        <f t="shared" si="157"/>
        <v>7000</v>
      </c>
      <c r="Z749" s="80"/>
      <c r="AA749" s="31"/>
    </row>
    <row r="750" spans="1:27" s="29" customFormat="1" ht="21" customHeight="1" x14ac:dyDescent="0.2">
      <c r="A750" s="30"/>
      <c r="B750" s="457" t="s">
        <v>47</v>
      </c>
      <c r="C750" s="458"/>
      <c r="D750" s="31"/>
      <c r="E750" s="31"/>
      <c r="F750" s="49" t="s">
        <v>69</v>
      </c>
      <c r="G750" s="130">
        <f>IF($J$1="January",U746,IF($J$1="February",U747,IF($J$1="March",U748,IF($J$1="April",U749,IF($J$1="May",U750,IF($J$1="June",U751,IF($J$1="July",U752,IF($J$1="August",U753,IF($J$1="August",U753,IF($J$1="September",U754,IF($J$1="October",U755,IF($J$1="November",U756,IF($J$1="December",U757)))))))))))))</f>
        <v>5000</v>
      </c>
      <c r="H750" s="48"/>
      <c r="I750" s="50">
        <f>IF(C754&gt;0,$K$2,C752)</f>
        <v>30</v>
      </c>
      <c r="J750" s="51" t="s">
        <v>66</v>
      </c>
      <c r="K750" s="52">
        <f>K746/$K$2*I750</f>
        <v>16000.000000000002</v>
      </c>
      <c r="L750" s="53"/>
      <c r="M750" s="31"/>
      <c r="N750" s="74"/>
      <c r="O750" s="75" t="s">
        <v>53</v>
      </c>
      <c r="P750" s="75">
        <v>30</v>
      </c>
      <c r="Q750" s="75">
        <v>1</v>
      </c>
      <c r="R750" s="75">
        <f t="shared" si="155"/>
        <v>9</v>
      </c>
      <c r="S750" s="79"/>
      <c r="T750" s="75" t="s">
        <v>53</v>
      </c>
      <c r="U750" s="123">
        <f>IF($J$1="April","",Y749)</f>
        <v>7000</v>
      </c>
      <c r="V750" s="77"/>
      <c r="W750" s="123">
        <f t="shared" si="156"/>
        <v>7000</v>
      </c>
      <c r="X750" s="77">
        <v>2000</v>
      </c>
      <c r="Y750" s="123">
        <f t="shared" si="157"/>
        <v>5000</v>
      </c>
      <c r="Z750" s="80"/>
      <c r="AA750" s="31"/>
    </row>
    <row r="751" spans="1:27" s="29" customFormat="1" ht="21" customHeight="1" x14ac:dyDescent="0.2">
      <c r="A751" s="30"/>
      <c r="B751" s="40"/>
      <c r="C751" s="40"/>
      <c r="D751" s="31"/>
      <c r="E751" s="31"/>
      <c r="F751" s="49" t="s">
        <v>23</v>
      </c>
      <c r="G751" s="130">
        <f>IF($J$1="January",V746,IF($J$1="February",V747,IF($J$1="March",V748,IF($J$1="April",V749,IF($J$1="May",V750,IF($J$1="June",V751,IF($J$1="July",V752,IF($J$1="August",V753,IF($J$1="August",V753,IF($J$1="September",V754,IF($J$1="October",V755,IF($J$1="November",V756,IF($J$1="December",V757)))))))))))))</f>
        <v>15000</v>
      </c>
      <c r="H751" s="48"/>
      <c r="I751" s="93"/>
      <c r="J751" s="51" t="s">
        <v>67</v>
      </c>
      <c r="K751" s="54">
        <f>K746/$K$2/8*I751</f>
        <v>0</v>
      </c>
      <c r="L751" s="55"/>
      <c r="M751" s="31"/>
      <c r="N751" s="74"/>
      <c r="O751" s="75" t="s">
        <v>54</v>
      </c>
      <c r="P751" s="75">
        <v>30</v>
      </c>
      <c r="Q751" s="75">
        <v>0</v>
      </c>
      <c r="R751" s="75">
        <f t="shared" si="155"/>
        <v>9</v>
      </c>
      <c r="S751" s="79"/>
      <c r="T751" s="75" t="s">
        <v>54</v>
      </c>
      <c r="U751" s="123">
        <f>IF($J$1="May","",Y750)</f>
        <v>5000</v>
      </c>
      <c r="V751" s="77">
        <v>15000</v>
      </c>
      <c r="W751" s="123">
        <f t="shared" si="156"/>
        <v>20000</v>
      </c>
      <c r="X751" s="77">
        <v>3000</v>
      </c>
      <c r="Y751" s="123">
        <f t="shared" si="157"/>
        <v>17000</v>
      </c>
      <c r="Z751" s="80"/>
      <c r="AA751" s="31"/>
    </row>
    <row r="752" spans="1:27" s="29" customFormat="1" ht="21" customHeight="1" x14ac:dyDescent="0.2">
      <c r="A752" s="30"/>
      <c r="B752" s="49" t="s">
        <v>7</v>
      </c>
      <c r="C752" s="40">
        <f>IF($J$1="January",P746,IF($J$1="February",P747,IF($J$1="March",P748,IF($J$1="April",P749,IF($J$1="May",P750,IF($J$1="June",P751,IF($J$1="July",P752,IF($J$1="August",P753,IF($J$1="August",P753,IF($J$1="September",P754,IF($J$1="October",P755,IF($J$1="November",P756,IF($J$1="December",P757)))))))))))))</f>
        <v>30</v>
      </c>
      <c r="D752" s="31"/>
      <c r="E752" s="31"/>
      <c r="F752" s="49" t="s">
        <v>70</v>
      </c>
      <c r="G752" s="130">
        <f>IF($J$1="January",W746,IF($J$1="February",W747,IF($J$1="March",W748,IF($J$1="April",W749,IF($J$1="May",W750,IF($J$1="June",W751,IF($J$1="July",W752,IF($J$1="August",W753,IF($J$1="August",W753,IF($J$1="September",W754,IF($J$1="October",W755,IF($J$1="November",W756,IF($J$1="December",W757)))))))))))))</f>
        <v>20000</v>
      </c>
      <c r="H752" s="48"/>
      <c r="I752" s="455" t="s">
        <v>74</v>
      </c>
      <c r="J752" s="456"/>
      <c r="K752" s="54">
        <f>K750+K751</f>
        <v>16000.000000000002</v>
      </c>
      <c r="L752" s="55"/>
      <c r="M752" s="31"/>
      <c r="N752" s="74"/>
      <c r="O752" s="75" t="s">
        <v>55</v>
      </c>
      <c r="P752" s="75"/>
      <c r="Q752" s="75"/>
      <c r="R752" s="75" t="str">
        <f t="shared" si="155"/>
        <v/>
      </c>
      <c r="S752" s="79"/>
      <c r="T752" s="75" t="s">
        <v>55</v>
      </c>
      <c r="U752" s="123" t="str">
        <f>IF($J$1="June","",Y751)</f>
        <v/>
      </c>
      <c r="V752" s="77"/>
      <c r="W752" s="123" t="str">
        <f t="shared" si="156"/>
        <v/>
      </c>
      <c r="X752" s="77"/>
      <c r="Y752" s="123" t="str">
        <f t="shared" si="157"/>
        <v/>
      </c>
      <c r="Z752" s="80"/>
      <c r="AA752" s="31"/>
    </row>
    <row r="753" spans="1:27" s="29" customFormat="1" ht="21" customHeight="1" x14ac:dyDescent="0.2">
      <c r="A753" s="30"/>
      <c r="B753" s="49" t="s">
        <v>6</v>
      </c>
      <c r="C753" s="40">
        <f>IF($J$1="January",Q746,IF($J$1="February",Q747,IF($J$1="March",Q748,IF($J$1="April",Q749,IF($J$1="May",Q750,IF($J$1="June",Q751,IF($J$1="July",Q752,IF($J$1="August",Q753,IF($J$1="August",Q753,IF($J$1="September",Q754,IF($J$1="October",Q755,IF($J$1="November",Q756,IF($J$1="December",Q757)))))))))))))</f>
        <v>0</v>
      </c>
      <c r="D753" s="31"/>
      <c r="E753" s="31"/>
      <c r="F753" s="49" t="s">
        <v>24</v>
      </c>
      <c r="G753" s="130">
        <f>IF($J$1="January",X746,IF($J$1="February",X747,IF($J$1="March",X748,IF($J$1="April",X749,IF($J$1="May",X750,IF($J$1="June",X751,IF($J$1="July",X752,IF($J$1="August",X753,IF($J$1="August",X753,IF($J$1="September",X754,IF($J$1="October",X755,IF($J$1="November",X756,IF($J$1="December",X757)))))))))))))</f>
        <v>3000</v>
      </c>
      <c r="H753" s="48"/>
      <c r="I753" s="455" t="s">
        <v>75</v>
      </c>
      <c r="J753" s="456"/>
      <c r="K753" s="44">
        <f>G753</f>
        <v>3000</v>
      </c>
      <c r="L753" s="56"/>
      <c r="M753" s="31"/>
      <c r="N753" s="74"/>
      <c r="O753" s="75" t="s">
        <v>56</v>
      </c>
      <c r="P753" s="75"/>
      <c r="Q753" s="75"/>
      <c r="R753" s="75" t="str">
        <f t="shared" si="155"/>
        <v/>
      </c>
      <c r="S753" s="79"/>
      <c r="T753" s="75" t="s">
        <v>56</v>
      </c>
      <c r="U753" s="123" t="str">
        <f>IF($J$1="July","",Y752)</f>
        <v/>
      </c>
      <c r="V753" s="77"/>
      <c r="W753" s="123" t="str">
        <f t="shared" si="156"/>
        <v/>
      </c>
      <c r="X753" s="77"/>
      <c r="Y753" s="123" t="str">
        <f t="shared" si="157"/>
        <v/>
      </c>
      <c r="Z753" s="80"/>
      <c r="AA753" s="31"/>
    </row>
    <row r="754" spans="1:27" s="29" customFormat="1" ht="21" customHeight="1" x14ac:dyDescent="0.2">
      <c r="A754" s="30"/>
      <c r="B754" s="57" t="s">
        <v>73</v>
      </c>
      <c r="C754" s="40">
        <f>IF($J$1="January",R746,IF($J$1="February",R747,IF($J$1="March",R748,IF($J$1="April",R749,IF($J$1="May",R750,IF($J$1="June",R751,IF($J$1="July",R752,IF($J$1="August",R753,IF($J$1="August",R753,IF($J$1="September",R754,IF($J$1="October",R755,IF($J$1="November",R756,IF($J$1="December",R757)))))))))))))</f>
        <v>9</v>
      </c>
      <c r="D754" s="31"/>
      <c r="E754" s="31"/>
      <c r="F754" s="49" t="s">
        <v>72</v>
      </c>
      <c r="G754" s="130">
        <f>IF($J$1="January",Y746,IF($J$1="February",Y747,IF($J$1="March",Y748,IF($J$1="April",Y749,IF($J$1="May",Y750,IF($J$1="June",Y751,IF($J$1="July",Y752,IF($J$1="August",Y753,IF($J$1="August",Y753,IF($J$1="September",Y754,IF($J$1="October",Y755,IF($J$1="November",Y756,IF($J$1="December",Y757)))))))))))))</f>
        <v>17000</v>
      </c>
      <c r="H754" s="31"/>
      <c r="I754" s="463" t="s">
        <v>68</v>
      </c>
      <c r="J754" s="464"/>
      <c r="K754" s="58">
        <f>K752-K753</f>
        <v>13000.000000000002</v>
      </c>
      <c r="L754" s="59"/>
      <c r="M754" s="31"/>
      <c r="N754" s="74"/>
      <c r="O754" s="75" t="s">
        <v>61</v>
      </c>
      <c r="P754" s="75"/>
      <c r="Q754" s="75"/>
      <c r="R754" s="75" t="str">
        <f t="shared" si="155"/>
        <v/>
      </c>
      <c r="S754" s="79"/>
      <c r="T754" s="75" t="s">
        <v>61</v>
      </c>
      <c r="U754" s="123" t="str">
        <f>IF($J$1="August","",Y753)</f>
        <v/>
      </c>
      <c r="V754" s="77"/>
      <c r="W754" s="123" t="str">
        <f t="shared" si="156"/>
        <v/>
      </c>
      <c r="X754" s="77"/>
      <c r="Y754" s="123" t="str">
        <f t="shared" si="157"/>
        <v/>
      </c>
      <c r="Z754" s="80"/>
      <c r="AA754" s="31"/>
    </row>
    <row r="755" spans="1:27" s="29" customFormat="1" ht="21" customHeight="1" x14ac:dyDescent="0.2">
      <c r="A755" s="30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47"/>
      <c r="M755" s="31"/>
      <c r="N755" s="74"/>
      <c r="O755" s="75" t="s">
        <v>57</v>
      </c>
      <c r="P755" s="75"/>
      <c r="Q755" s="75"/>
      <c r="R755" s="75"/>
      <c r="S755" s="79"/>
      <c r="T755" s="75" t="s">
        <v>57</v>
      </c>
      <c r="U755" s="123" t="str">
        <f>IF($J$1="September","",Y754)</f>
        <v/>
      </c>
      <c r="V755" s="77"/>
      <c r="W755" s="123" t="str">
        <f t="shared" si="156"/>
        <v/>
      </c>
      <c r="X755" s="77"/>
      <c r="Y755" s="123" t="str">
        <f t="shared" si="157"/>
        <v/>
      </c>
      <c r="Z755" s="80"/>
      <c r="AA755" s="31"/>
    </row>
    <row r="756" spans="1:27" s="29" customFormat="1" ht="21" customHeight="1" x14ac:dyDescent="0.2">
      <c r="A756" s="30"/>
      <c r="B756" s="471" t="s">
        <v>101</v>
      </c>
      <c r="C756" s="471"/>
      <c r="D756" s="471"/>
      <c r="E756" s="471"/>
      <c r="F756" s="471"/>
      <c r="G756" s="471"/>
      <c r="H756" s="471"/>
      <c r="I756" s="471"/>
      <c r="J756" s="471"/>
      <c r="K756" s="471"/>
      <c r="L756" s="47"/>
      <c r="M756" s="31"/>
      <c r="N756" s="74"/>
      <c r="O756" s="75" t="s">
        <v>62</v>
      </c>
      <c r="P756" s="75"/>
      <c r="Q756" s="75"/>
      <c r="R756" s="75"/>
      <c r="S756" s="79"/>
      <c r="T756" s="75" t="s">
        <v>62</v>
      </c>
      <c r="U756" s="123" t="str">
        <f>IF($J$1="October","",Y755)</f>
        <v/>
      </c>
      <c r="V756" s="77"/>
      <c r="W756" s="123" t="str">
        <f t="shared" si="156"/>
        <v/>
      </c>
      <c r="X756" s="77"/>
      <c r="Y756" s="123" t="str">
        <f t="shared" si="157"/>
        <v/>
      </c>
      <c r="Z756" s="80"/>
      <c r="AA756" s="31"/>
    </row>
    <row r="757" spans="1:27" s="29" customFormat="1" ht="21" customHeight="1" x14ac:dyDescent="0.2">
      <c r="A757" s="30"/>
      <c r="B757" s="471"/>
      <c r="C757" s="471"/>
      <c r="D757" s="471"/>
      <c r="E757" s="471"/>
      <c r="F757" s="471"/>
      <c r="G757" s="471"/>
      <c r="H757" s="471"/>
      <c r="I757" s="471"/>
      <c r="J757" s="471"/>
      <c r="K757" s="471"/>
      <c r="L757" s="47"/>
      <c r="M757" s="31"/>
      <c r="N757" s="74"/>
      <c r="O757" s="75" t="s">
        <v>63</v>
      </c>
      <c r="P757" s="75"/>
      <c r="Q757" s="75"/>
      <c r="R757" s="75" t="str">
        <f t="shared" ref="R757" si="158">IF(Q757="","",R756-Q757)</f>
        <v/>
      </c>
      <c r="S757" s="79"/>
      <c r="T757" s="75" t="s">
        <v>63</v>
      </c>
      <c r="U757" s="123" t="str">
        <f>IF($J$1="November","",Y756)</f>
        <v/>
      </c>
      <c r="V757" s="77"/>
      <c r="W757" s="123" t="str">
        <f t="shared" si="156"/>
        <v/>
      </c>
      <c r="X757" s="77"/>
      <c r="Y757" s="123" t="str">
        <f t="shared" si="157"/>
        <v/>
      </c>
      <c r="Z757" s="80"/>
      <c r="AA757" s="31"/>
    </row>
    <row r="758" spans="1:27" s="29" customFormat="1" ht="21" customHeight="1" thickBot="1" x14ac:dyDescent="0.25">
      <c r="A758" s="60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2"/>
      <c r="N758" s="81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  <c r="Z758" s="83"/>
    </row>
    <row r="759" spans="1:27" s="31" customFormat="1" ht="21" customHeight="1" thickBot="1" x14ac:dyDescent="0.25"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  <c r="Z759" s="79"/>
    </row>
    <row r="760" spans="1:27" s="31" customFormat="1" ht="21.4" hidden="1" customHeight="1" thickBot="1" x14ac:dyDescent="0.25"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  <c r="Z760" s="79"/>
    </row>
    <row r="761" spans="1:27" s="29" customFormat="1" ht="21.4" hidden="1" customHeight="1" x14ac:dyDescent="0.2">
      <c r="A761" s="521" t="s">
        <v>45</v>
      </c>
      <c r="B761" s="522"/>
      <c r="C761" s="522"/>
      <c r="D761" s="522"/>
      <c r="E761" s="522"/>
      <c r="F761" s="522"/>
      <c r="G761" s="522"/>
      <c r="H761" s="522"/>
      <c r="I761" s="522"/>
      <c r="J761" s="522"/>
      <c r="K761" s="522"/>
      <c r="L761" s="523"/>
      <c r="M761" s="28"/>
      <c r="N761" s="67"/>
      <c r="O761" s="450" t="s">
        <v>47</v>
      </c>
      <c r="P761" s="451"/>
      <c r="Q761" s="451"/>
      <c r="R761" s="452"/>
      <c r="S761" s="68"/>
      <c r="T761" s="450" t="s">
        <v>48</v>
      </c>
      <c r="U761" s="451"/>
      <c r="V761" s="451"/>
      <c r="W761" s="451"/>
      <c r="X761" s="451"/>
      <c r="Y761" s="452"/>
      <c r="Z761" s="69"/>
      <c r="AA761" s="28"/>
    </row>
    <row r="762" spans="1:27" s="29" customFormat="1" ht="21.4" hidden="1" customHeight="1" x14ac:dyDescent="0.2">
      <c r="A762" s="30"/>
      <c r="B762" s="31"/>
      <c r="C762" s="453" t="s">
        <v>99</v>
      </c>
      <c r="D762" s="453"/>
      <c r="E762" s="453"/>
      <c r="F762" s="453"/>
      <c r="G762" s="32" t="str">
        <f>$J$1</f>
        <v>June</v>
      </c>
      <c r="H762" s="454">
        <f>$K$1</f>
        <v>2021</v>
      </c>
      <c r="I762" s="454"/>
      <c r="J762" s="31"/>
      <c r="K762" s="33"/>
      <c r="L762" s="34"/>
      <c r="M762" s="33"/>
      <c r="N762" s="70"/>
      <c r="O762" s="71" t="s">
        <v>58</v>
      </c>
      <c r="P762" s="71" t="s">
        <v>7</v>
      </c>
      <c r="Q762" s="71" t="s">
        <v>6</v>
      </c>
      <c r="R762" s="71" t="s">
        <v>59</v>
      </c>
      <c r="S762" s="72"/>
      <c r="T762" s="71" t="s">
        <v>58</v>
      </c>
      <c r="U762" s="71" t="s">
        <v>60</v>
      </c>
      <c r="V762" s="71" t="s">
        <v>23</v>
      </c>
      <c r="W762" s="71" t="s">
        <v>22</v>
      </c>
      <c r="X762" s="71" t="s">
        <v>24</v>
      </c>
      <c r="Y762" s="71" t="s">
        <v>64</v>
      </c>
      <c r="Z762" s="73"/>
      <c r="AA762" s="33"/>
    </row>
    <row r="763" spans="1:27" s="29" customFormat="1" ht="21.4" hidden="1" customHeight="1" x14ac:dyDescent="0.2">
      <c r="A763" s="30"/>
      <c r="B763" s="31"/>
      <c r="C763" s="31"/>
      <c r="D763" s="36"/>
      <c r="E763" s="36"/>
      <c r="F763" s="36"/>
      <c r="G763" s="36"/>
      <c r="H763" s="36"/>
      <c r="I763" s="31"/>
      <c r="J763" s="37" t="s">
        <v>1</v>
      </c>
      <c r="K763" s="38"/>
      <c r="L763" s="39"/>
      <c r="M763" s="31"/>
      <c r="N763" s="74"/>
      <c r="O763" s="75" t="s">
        <v>50</v>
      </c>
      <c r="P763" s="75"/>
      <c r="Q763" s="75"/>
      <c r="R763" s="75">
        <v>15</v>
      </c>
      <c r="S763" s="76"/>
      <c r="T763" s="75" t="s">
        <v>50</v>
      </c>
      <c r="U763" s="77"/>
      <c r="V763" s="77"/>
      <c r="W763" s="77">
        <f>V763+U763</f>
        <v>0</v>
      </c>
      <c r="X763" s="77"/>
      <c r="Y763" s="77">
        <f>W763-X763</f>
        <v>0</v>
      </c>
      <c r="Z763" s="73"/>
      <c r="AA763" s="31"/>
    </row>
    <row r="764" spans="1:27" s="29" customFormat="1" ht="21.4" hidden="1" customHeight="1" x14ac:dyDescent="0.2">
      <c r="A764" s="30"/>
      <c r="B764" s="31" t="s">
        <v>0</v>
      </c>
      <c r="C764" s="41"/>
      <c r="D764" s="31"/>
      <c r="E764" s="31"/>
      <c r="F764" s="31"/>
      <c r="G764" s="31"/>
      <c r="H764" s="42"/>
      <c r="I764" s="36"/>
      <c r="J764" s="31"/>
      <c r="K764" s="31"/>
      <c r="L764" s="43"/>
      <c r="M764" s="28"/>
      <c r="N764" s="78"/>
      <c r="O764" s="75" t="s">
        <v>76</v>
      </c>
      <c r="P764" s="75"/>
      <c r="Q764" s="75"/>
      <c r="R764" s="75" t="str">
        <f>IF(Q764="","",R763-Q764)</f>
        <v/>
      </c>
      <c r="S764" s="79"/>
      <c r="T764" s="75" t="s">
        <v>76</v>
      </c>
      <c r="U764" s="123">
        <f>Y763</f>
        <v>0</v>
      </c>
      <c r="V764" s="77"/>
      <c r="W764" s="123">
        <f>IF(U764="","",U764+V764)</f>
        <v>0</v>
      </c>
      <c r="X764" s="77"/>
      <c r="Y764" s="123">
        <f>IF(W764="","",W764-X764)</f>
        <v>0</v>
      </c>
      <c r="Z764" s="80"/>
      <c r="AA764" s="28"/>
    </row>
    <row r="765" spans="1:27" s="29" customFormat="1" ht="21.4" hidden="1" customHeight="1" x14ac:dyDescent="0.2">
      <c r="A765" s="30"/>
      <c r="B765" s="45" t="s">
        <v>46</v>
      </c>
      <c r="C765" s="46"/>
      <c r="D765" s="31"/>
      <c r="E765" s="31"/>
      <c r="F765" s="462" t="s">
        <v>48</v>
      </c>
      <c r="G765" s="462"/>
      <c r="H765" s="31"/>
      <c r="I765" s="462" t="s">
        <v>49</v>
      </c>
      <c r="J765" s="462"/>
      <c r="K765" s="462"/>
      <c r="L765" s="47"/>
      <c r="M765" s="31"/>
      <c r="N765" s="74"/>
      <c r="O765" s="75" t="s">
        <v>51</v>
      </c>
      <c r="P765" s="75"/>
      <c r="Q765" s="75"/>
      <c r="R765" s="75" t="str">
        <f t="shared" ref="R765:R774" si="159">IF(Q765="","",R764-Q765)</f>
        <v/>
      </c>
      <c r="S765" s="79"/>
      <c r="T765" s="75" t="s">
        <v>51</v>
      </c>
      <c r="U765" s="123">
        <f>IF($J$1="April",Y764,Y764)</f>
        <v>0</v>
      </c>
      <c r="V765" s="77"/>
      <c r="W765" s="123">
        <f t="shared" ref="W765:W774" si="160">IF(U765="","",U765+V765)</f>
        <v>0</v>
      </c>
      <c r="X765" s="77"/>
      <c r="Y765" s="123">
        <f t="shared" ref="Y765:Y774" si="161">IF(W765="","",W765-X765)</f>
        <v>0</v>
      </c>
      <c r="Z765" s="80"/>
      <c r="AA765" s="31"/>
    </row>
    <row r="766" spans="1:27" s="29" customFormat="1" ht="21.4" hidden="1" customHeight="1" x14ac:dyDescent="0.2">
      <c r="A766" s="30"/>
      <c r="B766" s="31"/>
      <c r="C766" s="31"/>
      <c r="D766" s="31"/>
      <c r="E766" s="31"/>
      <c r="F766" s="31"/>
      <c r="G766" s="31"/>
      <c r="H766" s="48"/>
      <c r="L766" s="35"/>
      <c r="M766" s="31"/>
      <c r="N766" s="74"/>
      <c r="O766" s="75" t="s">
        <v>52</v>
      </c>
      <c r="P766" s="75"/>
      <c r="Q766" s="75"/>
      <c r="R766" s="75" t="str">
        <f t="shared" si="159"/>
        <v/>
      </c>
      <c r="S766" s="79"/>
      <c r="T766" s="75" t="s">
        <v>52</v>
      </c>
      <c r="U766" s="123">
        <f>IF($J$1="April",Y765,Y765)</f>
        <v>0</v>
      </c>
      <c r="V766" s="77"/>
      <c r="W766" s="123">
        <f t="shared" si="160"/>
        <v>0</v>
      </c>
      <c r="X766" s="77"/>
      <c r="Y766" s="123">
        <f t="shared" si="161"/>
        <v>0</v>
      </c>
      <c r="Z766" s="80"/>
      <c r="AA766" s="31"/>
    </row>
    <row r="767" spans="1:27" s="29" customFormat="1" ht="21.4" hidden="1" customHeight="1" x14ac:dyDescent="0.2">
      <c r="A767" s="30"/>
      <c r="B767" s="457" t="s">
        <v>47</v>
      </c>
      <c r="C767" s="458"/>
      <c r="D767" s="31"/>
      <c r="E767" s="31"/>
      <c r="F767" s="49" t="s">
        <v>69</v>
      </c>
      <c r="G767" s="44">
        <f>IF($J$1="January",U763,IF($J$1="February",U764,IF($J$1="March",U765,IF($J$1="April",U766,IF($J$1="May",U767,IF($J$1="June",U768,IF($J$1="July",U769,IF($J$1="August",U770,IF($J$1="August",U770,IF($J$1="September",U771,IF($J$1="October",U772,IF($J$1="November",U773,IF($J$1="December",U774)))))))))))))</f>
        <v>0</v>
      </c>
      <c r="H767" s="48"/>
      <c r="I767" s="50"/>
      <c r="J767" s="51" t="s">
        <v>66</v>
      </c>
      <c r="K767" s="52">
        <f>K763/$K$2*I767</f>
        <v>0</v>
      </c>
      <c r="L767" s="53"/>
      <c r="M767" s="31"/>
      <c r="N767" s="74"/>
      <c r="O767" s="75" t="s">
        <v>53</v>
      </c>
      <c r="P767" s="75"/>
      <c r="Q767" s="75"/>
      <c r="R767" s="75" t="str">
        <f t="shared" si="159"/>
        <v/>
      </c>
      <c r="S767" s="79"/>
      <c r="T767" s="75" t="s">
        <v>53</v>
      </c>
      <c r="U767" s="123">
        <f>IF($J$1="May",Y766,Y766)</f>
        <v>0</v>
      </c>
      <c r="V767" s="77"/>
      <c r="W767" s="123">
        <f t="shared" si="160"/>
        <v>0</v>
      </c>
      <c r="X767" s="77"/>
      <c r="Y767" s="123">
        <f t="shared" si="161"/>
        <v>0</v>
      </c>
      <c r="Z767" s="80"/>
      <c r="AA767" s="31"/>
    </row>
    <row r="768" spans="1:27" s="29" customFormat="1" ht="21.4" hidden="1" customHeight="1" x14ac:dyDescent="0.2">
      <c r="A768" s="30"/>
      <c r="B768" s="40"/>
      <c r="C768" s="40"/>
      <c r="D768" s="31"/>
      <c r="E768" s="31"/>
      <c r="F768" s="49" t="s">
        <v>23</v>
      </c>
      <c r="G768" s="44">
        <f>IF($J$1="January",V763,IF($J$1="February",V764,IF($J$1="March",V765,IF($J$1="April",V766,IF($J$1="May",V767,IF($J$1="June",V768,IF($J$1="July",V769,IF($J$1="August",V770,IF($J$1="August",V770,IF($J$1="September",V771,IF($J$1="October",V772,IF($J$1="November",V773,IF($J$1="December",V774)))))))))))))</f>
        <v>0</v>
      </c>
      <c r="H768" s="48"/>
      <c r="I768" s="50"/>
      <c r="J768" s="51" t="s">
        <v>67</v>
      </c>
      <c r="K768" s="54">
        <f>K763/$K$2/8*I768</f>
        <v>0</v>
      </c>
      <c r="L768" s="55"/>
      <c r="M768" s="31"/>
      <c r="N768" s="74"/>
      <c r="O768" s="75" t="s">
        <v>54</v>
      </c>
      <c r="P768" s="75"/>
      <c r="Q768" s="75"/>
      <c r="R768" s="75" t="str">
        <f t="shared" si="159"/>
        <v/>
      </c>
      <c r="S768" s="79"/>
      <c r="T768" s="75" t="s">
        <v>54</v>
      </c>
      <c r="U768" s="123">
        <f>IF($J$1="May",Y767,Y767)</f>
        <v>0</v>
      </c>
      <c r="V768" s="77"/>
      <c r="W768" s="123">
        <f t="shared" si="160"/>
        <v>0</v>
      </c>
      <c r="X768" s="77"/>
      <c r="Y768" s="123">
        <f t="shared" si="161"/>
        <v>0</v>
      </c>
      <c r="Z768" s="80"/>
      <c r="AA768" s="31"/>
    </row>
    <row r="769" spans="1:27" s="29" customFormat="1" ht="21.4" hidden="1" customHeight="1" x14ac:dyDescent="0.2">
      <c r="A769" s="30"/>
      <c r="B769" s="49" t="s">
        <v>7</v>
      </c>
      <c r="C769" s="40">
        <f>IF($J$1="January",P763,IF($J$1="February",P764,IF($J$1="March",P765,IF($J$1="April",P766,IF($J$1="May",P767,IF($J$1="June",P768,IF($J$1="July",P769,IF($J$1="August",P770,IF($J$1="August",P770,IF($J$1="September",P771,IF($J$1="October",P772,IF($J$1="November",P773,IF($J$1="December",P774)))))))))))))</f>
        <v>0</v>
      </c>
      <c r="D769" s="31"/>
      <c r="E769" s="31"/>
      <c r="F769" s="49" t="s">
        <v>70</v>
      </c>
      <c r="G769" s="44">
        <f>IF($J$1="January",W763,IF($J$1="February",W764,IF($J$1="March",W765,IF($J$1="April",W766,IF($J$1="May",W767,IF($J$1="June",W768,IF($J$1="July",W769,IF($J$1="August",W770,IF($J$1="August",W770,IF($J$1="September",W771,IF($J$1="October",W772,IF($J$1="November",W773,IF($J$1="December",W774)))))))))))))</f>
        <v>0</v>
      </c>
      <c r="H769" s="48"/>
      <c r="I769" s="455" t="s">
        <v>74</v>
      </c>
      <c r="J769" s="456"/>
      <c r="K769" s="54">
        <f>K767+K768</f>
        <v>0</v>
      </c>
      <c r="L769" s="55"/>
      <c r="M769" s="31"/>
      <c r="N769" s="74"/>
      <c r="O769" s="75" t="s">
        <v>55</v>
      </c>
      <c r="P769" s="75"/>
      <c r="Q769" s="75"/>
      <c r="R769" s="75" t="str">
        <f t="shared" si="159"/>
        <v/>
      </c>
      <c r="S769" s="79"/>
      <c r="T769" s="75" t="s">
        <v>55</v>
      </c>
      <c r="U769" s="123" t="str">
        <f>IF($J$1="September",Y768,"")</f>
        <v/>
      </c>
      <c r="V769" s="77"/>
      <c r="W769" s="123" t="str">
        <f t="shared" si="160"/>
        <v/>
      </c>
      <c r="X769" s="77"/>
      <c r="Y769" s="123" t="str">
        <f t="shared" si="161"/>
        <v/>
      </c>
      <c r="Z769" s="80"/>
      <c r="AA769" s="31"/>
    </row>
    <row r="770" spans="1:27" s="29" customFormat="1" ht="21.4" hidden="1" customHeight="1" x14ac:dyDescent="0.2">
      <c r="A770" s="30"/>
      <c r="B770" s="49" t="s">
        <v>6</v>
      </c>
      <c r="C770" s="40">
        <f>IF($J$1="January",Q763,IF($J$1="February",Q764,IF($J$1="March",Q765,IF($J$1="April",Q766,IF($J$1="May",Q767,IF($J$1="June",Q768,IF($J$1="July",Q769,IF($J$1="August",Q770,IF($J$1="August",Q770,IF($J$1="September",Q771,IF($J$1="October",Q772,IF($J$1="November",Q773,IF($J$1="December",Q774)))))))))))))</f>
        <v>0</v>
      </c>
      <c r="D770" s="31"/>
      <c r="E770" s="31"/>
      <c r="F770" s="49" t="s">
        <v>24</v>
      </c>
      <c r="G770" s="44">
        <f>IF($J$1="January",X763,IF($J$1="February",X764,IF($J$1="March",X765,IF($J$1="April",X766,IF($J$1="May",X767,IF($J$1="June",X768,IF($J$1="July",X769,IF($J$1="August",X770,IF($J$1="August",X770,IF($J$1="September",X771,IF($J$1="October",X772,IF($J$1="November",X773,IF($J$1="December",X774)))))))))))))</f>
        <v>0</v>
      </c>
      <c r="H770" s="48"/>
      <c r="I770" s="455" t="s">
        <v>75</v>
      </c>
      <c r="J770" s="456"/>
      <c r="K770" s="44">
        <f>G770</f>
        <v>0</v>
      </c>
      <c r="L770" s="56"/>
      <c r="M770" s="31"/>
      <c r="N770" s="74"/>
      <c r="O770" s="75" t="s">
        <v>56</v>
      </c>
      <c r="P770" s="75"/>
      <c r="Q770" s="75"/>
      <c r="R770" s="75" t="str">
        <f t="shared" si="159"/>
        <v/>
      </c>
      <c r="S770" s="79"/>
      <c r="T770" s="75" t="s">
        <v>56</v>
      </c>
      <c r="U770" s="123" t="str">
        <f>IF($J$1="September",Y769,"")</f>
        <v/>
      </c>
      <c r="V770" s="77"/>
      <c r="W770" s="123" t="str">
        <f t="shared" si="160"/>
        <v/>
      </c>
      <c r="X770" s="77"/>
      <c r="Y770" s="123" t="str">
        <f t="shared" si="161"/>
        <v/>
      </c>
      <c r="Z770" s="80"/>
      <c r="AA770" s="31"/>
    </row>
    <row r="771" spans="1:27" s="29" customFormat="1" ht="21.4" hidden="1" customHeight="1" x14ac:dyDescent="0.2">
      <c r="A771" s="30"/>
      <c r="B771" s="57" t="s">
        <v>73</v>
      </c>
      <c r="C771" s="40" t="str">
        <f>IF($J$1="January",R763,IF($J$1="February",R764,IF($J$1="March",R765,IF($J$1="April",R766,IF($J$1="May",R767,IF($J$1="June",R768,IF($J$1="July",R769,IF($J$1="August",R770,IF($J$1="August",R770,IF($J$1="September",R771,IF($J$1="October",R772,IF($J$1="November",R773,IF($J$1="December",R774)))))))))))))</f>
        <v/>
      </c>
      <c r="D771" s="31"/>
      <c r="E771" s="31"/>
      <c r="F771" s="49" t="s">
        <v>72</v>
      </c>
      <c r="G771" s="44">
        <f>IF($J$1="January",Y763,IF($J$1="February",Y764,IF($J$1="March",Y765,IF($J$1="April",Y766,IF($J$1="May",Y767,IF($J$1="June",Y768,IF($J$1="July",Y769,IF($J$1="August",Y770,IF($J$1="August",Y770,IF($J$1="September",Y771,IF($J$1="October",Y772,IF($J$1="November",Y773,IF($J$1="December",Y774)))))))))))))</f>
        <v>0</v>
      </c>
      <c r="H771" s="31"/>
      <c r="I771" s="463" t="s">
        <v>68</v>
      </c>
      <c r="J771" s="464"/>
      <c r="K771" s="58">
        <f>K769-K770</f>
        <v>0</v>
      </c>
      <c r="L771" s="59"/>
      <c r="M771" s="31"/>
      <c r="N771" s="74"/>
      <c r="O771" s="75" t="s">
        <v>61</v>
      </c>
      <c r="P771" s="75"/>
      <c r="Q771" s="75"/>
      <c r="R771" s="75" t="str">
        <f t="shared" si="159"/>
        <v/>
      </c>
      <c r="S771" s="79"/>
      <c r="T771" s="75" t="s">
        <v>61</v>
      </c>
      <c r="U771" s="123" t="str">
        <f>IF($J$1="Sept",Y770,"")</f>
        <v/>
      </c>
      <c r="V771" s="77"/>
      <c r="W771" s="123" t="str">
        <f t="shared" si="160"/>
        <v/>
      </c>
      <c r="X771" s="77"/>
      <c r="Y771" s="123" t="str">
        <f t="shared" si="161"/>
        <v/>
      </c>
      <c r="Z771" s="80"/>
      <c r="AA771" s="31"/>
    </row>
    <row r="772" spans="1:27" s="29" customFormat="1" ht="21.4" hidden="1" customHeight="1" x14ac:dyDescent="0.2">
      <c r="A772" s="30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47"/>
      <c r="M772" s="31"/>
      <c r="N772" s="74"/>
      <c r="O772" s="75" t="s">
        <v>57</v>
      </c>
      <c r="P772" s="75"/>
      <c r="Q772" s="75"/>
      <c r="R772" s="75" t="str">
        <f t="shared" si="159"/>
        <v/>
      </c>
      <c r="S772" s="79"/>
      <c r="T772" s="75" t="s">
        <v>57</v>
      </c>
      <c r="U772" s="123" t="str">
        <f>IF($J$1="October",Y771,"")</f>
        <v/>
      </c>
      <c r="V772" s="77"/>
      <c r="W772" s="123" t="str">
        <f t="shared" si="160"/>
        <v/>
      </c>
      <c r="X772" s="77"/>
      <c r="Y772" s="123" t="str">
        <f t="shared" si="161"/>
        <v/>
      </c>
      <c r="Z772" s="80"/>
      <c r="AA772" s="31"/>
    </row>
    <row r="773" spans="1:27" s="29" customFormat="1" ht="21.4" hidden="1" customHeight="1" x14ac:dyDescent="0.2">
      <c r="A773" s="30"/>
      <c r="B773" s="471" t="s">
        <v>101</v>
      </c>
      <c r="C773" s="471"/>
      <c r="D773" s="471"/>
      <c r="E773" s="471"/>
      <c r="F773" s="471"/>
      <c r="G773" s="471"/>
      <c r="H773" s="471"/>
      <c r="I773" s="471"/>
      <c r="J773" s="471"/>
      <c r="K773" s="471"/>
      <c r="L773" s="47"/>
      <c r="M773" s="31"/>
      <c r="N773" s="74"/>
      <c r="O773" s="75" t="s">
        <v>62</v>
      </c>
      <c r="P773" s="75"/>
      <c r="Q773" s="75"/>
      <c r="R773" s="75" t="str">
        <f t="shared" si="159"/>
        <v/>
      </c>
      <c r="S773" s="79"/>
      <c r="T773" s="75" t="s">
        <v>62</v>
      </c>
      <c r="U773" s="123" t="str">
        <f>IF($J$1="November",Y772,"")</f>
        <v/>
      </c>
      <c r="V773" s="77"/>
      <c r="W773" s="123" t="str">
        <f t="shared" si="160"/>
        <v/>
      </c>
      <c r="X773" s="77"/>
      <c r="Y773" s="123" t="str">
        <f t="shared" si="161"/>
        <v/>
      </c>
      <c r="Z773" s="80"/>
      <c r="AA773" s="31"/>
    </row>
    <row r="774" spans="1:27" s="29" customFormat="1" ht="21.4" hidden="1" customHeight="1" x14ac:dyDescent="0.2">
      <c r="A774" s="30"/>
      <c r="B774" s="471"/>
      <c r="C774" s="471"/>
      <c r="D774" s="471"/>
      <c r="E774" s="471"/>
      <c r="F774" s="471"/>
      <c r="G774" s="471"/>
      <c r="H774" s="471"/>
      <c r="I774" s="471"/>
      <c r="J774" s="471"/>
      <c r="K774" s="471"/>
      <c r="L774" s="47"/>
      <c r="M774" s="31"/>
      <c r="N774" s="74"/>
      <c r="O774" s="75" t="s">
        <v>63</v>
      </c>
      <c r="P774" s="75"/>
      <c r="Q774" s="75"/>
      <c r="R774" s="75" t="str">
        <f t="shared" si="159"/>
        <v/>
      </c>
      <c r="S774" s="79"/>
      <c r="T774" s="75" t="s">
        <v>63</v>
      </c>
      <c r="U774" s="123" t="str">
        <f>IF($J$1="Dec",Y773,"")</f>
        <v/>
      </c>
      <c r="V774" s="77"/>
      <c r="W774" s="123" t="str">
        <f t="shared" si="160"/>
        <v/>
      </c>
      <c r="X774" s="77"/>
      <c r="Y774" s="123" t="str">
        <f t="shared" si="161"/>
        <v/>
      </c>
      <c r="Z774" s="80"/>
      <c r="AA774" s="31"/>
    </row>
    <row r="775" spans="1:27" s="29" customFormat="1" ht="21.4" hidden="1" customHeight="1" thickBot="1" x14ac:dyDescent="0.25">
      <c r="A775" s="60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2"/>
      <c r="N775" s="81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82"/>
      <c r="Z775" s="83"/>
    </row>
    <row r="776" spans="1:27" s="31" customFormat="1" ht="21.4" hidden="1" customHeight="1" x14ac:dyDescent="0.2"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  <c r="Z776" s="79"/>
    </row>
    <row r="777" spans="1:27" s="31" customFormat="1" ht="21.4" hidden="1" customHeight="1" x14ac:dyDescent="0.2"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  <c r="Z777" s="79"/>
    </row>
    <row r="778" spans="1:27" s="31" customFormat="1" ht="21.4" hidden="1" customHeight="1" thickBot="1" x14ac:dyDescent="0.25"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  <c r="Z778" s="79"/>
    </row>
    <row r="779" spans="1:27" s="29" customFormat="1" ht="21.4" hidden="1" customHeight="1" x14ac:dyDescent="0.2">
      <c r="A779" s="459" t="s">
        <v>45</v>
      </c>
      <c r="B779" s="460"/>
      <c r="C779" s="460"/>
      <c r="D779" s="460"/>
      <c r="E779" s="460"/>
      <c r="F779" s="460"/>
      <c r="G779" s="460"/>
      <c r="H779" s="460"/>
      <c r="I779" s="460"/>
      <c r="J779" s="460"/>
      <c r="K779" s="460"/>
      <c r="L779" s="461"/>
      <c r="M779" s="28"/>
      <c r="N779" s="67"/>
      <c r="O779" s="450" t="s">
        <v>47</v>
      </c>
      <c r="P779" s="451"/>
      <c r="Q779" s="451"/>
      <c r="R779" s="452"/>
      <c r="S779" s="68"/>
      <c r="T779" s="450" t="s">
        <v>48</v>
      </c>
      <c r="U779" s="451"/>
      <c r="V779" s="451"/>
      <c r="W779" s="451"/>
      <c r="X779" s="451"/>
      <c r="Y779" s="452"/>
      <c r="Z779" s="69"/>
      <c r="AA779" s="28"/>
    </row>
    <row r="780" spans="1:27" s="29" customFormat="1" ht="21.4" hidden="1" customHeight="1" x14ac:dyDescent="0.2">
      <c r="A780" s="30"/>
      <c r="B780" s="31"/>
      <c r="C780" s="453" t="s">
        <v>99</v>
      </c>
      <c r="D780" s="453"/>
      <c r="E780" s="453"/>
      <c r="F780" s="453"/>
      <c r="G780" s="32" t="str">
        <f>$J$1</f>
        <v>June</v>
      </c>
      <c r="H780" s="454">
        <f>$K$1</f>
        <v>2021</v>
      </c>
      <c r="I780" s="454"/>
      <c r="J780" s="31"/>
      <c r="K780" s="33"/>
      <c r="L780" s="34"/>
      <c r="M780" s="33"/>
      <c r="N780" s="70"/>
      <c r="O780" s="71" t="s">
        <v>58</v>
      </c>
      <c r="P780" s="71" t="s">
        <v>7</v>
      </c>
      <c r="Q780" s="71" t="s">
        <v>6</v>
      </c>
      <c r="R780" s="71" t="s">
        <v>59</v>
      </c>
      <c r="S780" s="72"/>
      <c r="T780" s="71" t="s">
        <v>58</v>
      </c>
      <c r="U780" s="71" t="s">
        <v>60</v>
      </c>
      <c r="V780" s="71" t="s">
        <v>23</v>
      </c>
      <c r="W780" s="71" t="s">
        <v>22</v>
      </c>
      <c r="X780" s="71" t="s">
        <v>24</v>
      </c>
      <c r="Y780" s="71" t="s">
        <v>64</v>
      </c>
      <c r="Z780" s="73"/>
      <c r="AA780" s="33"/>
    </row>
    <row r="781" spans="1:27" s="29" customFormat="1" ht="21.4" hidden="1" customHeight="1" x14ac:dyDescent="0.2">
      <c r="A781" s="30"/>
      <c r="B781" s="31"/>
      <c r="C781" s="31"/>
      <c r="D781" s="36"/>
      <c r="E781" s="36"/>
      <c r="F781" s="36"/>
      <c r="G781" s="36"/>
      <c r="H781" s="36"/>
      <c r="I781" s="31"/>
      <c r="J781" s="37" t="s">
        <v>1</v>
      </c>
      <c r="K781" s="38"/>
      <c r="L781" s="39"/>
      <c r="M781" s="31"/>
      <c r="N781" s="74"/>
      <c r="O781" s="75" t="s">
        <v>50</v>
      </c>
      <c r="P781" s="75"/>
      <c r="Q781" s="75"/>
      <c r="R781" s="75">
        <v>0</v>
      </c>
      <c r="S781" s="76"/>
      <c r="T781" s="75" t="s">
        <v>50</v>
      </c>
      <c r="U781" s="77"/>
      <c r="V781" s="77"/>
      <c r="W781" s="77">
        <f>V781+U781</f>
        <v>0</v>
      </c>
      <c r="X781" s="77"/>
      <c r="Y781" s="77">
        <f>W781-X781</f>
        <v>0</v>
      </c>
      <c r="Z781" s="73"/>
      <c r="AA781" s="31"/>
    </row>
    <row r="782" spans="1:27" s="29" customFormat="1" ht="21.4" hidden="1" customHeight="1" x14ac:dyDescent="0.2">
      <c r="A782" s="30"/>
      <c r="B782" s="31" t="s">
        <v>0</v>
      </c>
      <c r="C782" s="41"/>
      <c r="D782" s="31"/>
      <c r="E782" s="31"/>
      <c r="F782" s="31"/>
      <c r="G782" s="31"/>
      <c r="H782" s="42"/>
      <c r="I782" s="36"/>
      <c r="J782" s="31"/>
      <c r="K782" s="31"/>
      <c r="L782" s="43"/>
      <c r="M782" s="28"/>
      <c r="N782" s="78"/>
      <c r="O782" s="75" t="s">
        <v>76</v>
      </c>
      <c r="P782" s="75"/>
      <c r="Q782" s="75"/>
      <c r="R782" s="75">
        <v>0</v>
      </c>
      <c r="S782" s="79"/>
      <c r="T782" s="75" t="s">
        <v>76</v>
      </c>
      <c r="U782" s="123">
        <f>IF($J$1="January","",Y781)</f>
        <v>0</v>
      </c>
      <c r="V782" s="77"/>
      <c r="W782" s="123">
        <f>IF(U782="","",U782+V782)</f>
        <v>0</v>
      </c>
      <c r="X782" s="77"/>
      <c r="Y782" s="123">
        <f>IF(W782="","",W782-X782)</f>
        <v>0</v>
      </c>
      <c r="Z782" s="80"/>
      <c r="AA782" s="28"/>
    </row>
    <row r="783" spans="1:27" s="29" customFormat="1" ht="21.4" hidden="1" customHeight="1" x14ac:dyDescent="0.2">
      <c r="A783" s="30"/>
      <c r="B783" s="45" t="s">
        <v>46</v>
      </c>
      <c r="C783" s="46"/>
      <c r="D783" s="31"/>
      <c r="E783" s="31"/>
      <c r="F783" s="462" t="s">
        <v>48</v>
      </c>
      <c r="G783" s="462"/>
      <c r="H783" s="31"/>
      <c r="I783" s="462" t="s">
        <v>49</v>
      </c>
      <c r="J783" s="462"/>
      <c r="K783" s="462"/>
      <c r="L783" s="47"/>
      <c r="M783" s="31"/>
      <c r="N783" s="74"/>
      <c r="O783" s="75" t="s">
        <v>51</v>
      </c>
      <c r="P783" s="75"/>
      <c r="Q783" s="75"/>
      <c r="R783" s="75">
        <v>0</v>
      </c>
      <c r="S783" s="79"/>
      <c r="T783" s="75" t="s">
        <v>51</v>
      </c>
      <c r="U783" s="123">
        <f>IF($J$1="February","",Y782)</f>
        <v>0</v>
      </c>
      <c r="V783" s="77"/>
      <c r="W783" s="123">
        <f t="shared" ref="W783:W792" si="162">IF(U783="","",U783+V783)</f>
        <v>0</v>
      </c>
      <c r="X783" s="77"/>
      <c r="Y783" s="123">
        <f t="shared" ref="Y783:Y792" si="163">IF(W783="","",W783-X783)</f>
        <v>0</v>
      </c>
      <c r="Z783" s="80"/>
      <c r="AA783" s="31"/>
    </row>
    <row r="784" spans="1:27" s="29" customFormat="1" ht="21.4" hidden="1" customHeight="1" x14ac:dyDescent="0.2">
      <c r="A784" s="30"/>
      <c r="B784" s="31"/>
      <c r="C784" s="31"/>
      <c r="D784" s="31"/>
      <c r="E784" s="31"/>
      <c r="F784" s="31"/>
      <c r="G784" s="31"/>
      <c r="H784" s="48"/>
      <c r="L784" s="35"/>
      <c r="M784" s="31"/>
      <c r="N784" s="74"/>
      <c r="O784" s="75" t="s">
        <v>52</v>
      </c>
      <c r="P784" s="75"/>
      <c r="Q784" s="75"/>
      <c r="R784" s="75" t="str">
        <f t="shared" ref="R784:R792" si="164">IF(Q784="","",R783-Q784)</f>
        <v/>
      </c>
      <c r="S784" s="79"/>
      <c r="T784" s="75" t="s">
        <v>52</v>
      </c>
      <c r="U784" s="123">
        <f>IF($J$1="March","",Y783)</f>
        <v>0</v>
      </c>
      <c r="V784" s="77"/>
      <c r="W784" s="123">
        <f t="shared" si="162"/>
        <v>0</v>
      </c>
      <c r="X784" s="77"/>
      <c r="Y784" s="123">
        <f t="shared" si="163"/>
        <v>0</v>
      </c>
      <c r="Z784" s="80"/>
      <c r="AA784" s="31"/>
    </row>
    <row r="785" spans="1:27" s="29" customFormat="1" ht="21.4" hidden="1" customHeight="1" x14ac:dyDescent="0.2">
      <c r="A785" s="30"/>
      <c r="B785" s="457" t="s">
        <v>47</v>
      </c>
      <c r="C785" s="458"/>
      <c r="D785" s="31"/>
      <c r="E785" s="31"/>
      <c r="F785" s="49" t="s">
        <v>69</v>
      </c>
      <c r="G785" s="44">
        <f>IF($J$1="January",U781,IF($J$1="February",U782,IF($J$1="March",U783,IF($J$1="April",U784,IF($J$1="May",U785,IF($J$1="June",U786,IF($J$1="July",U787,IF($J$1="August",U788,IF($J$1="August",U788,IF($J$1="September",U789,IF($J$1="October",U790,IF($J$1="November",U791,IF($J$1="December",U792)))))))))))))</f>
        <v>0</v>
      </c>
      <c r="H785" s="48"/>
      <c r="I785" s="50"/>
      <c r="J785" s="51" t="s">
        <v>66</v>
      </c>
      <c r="K785" s="52">
        <f>K781/$K$2*I785</f>
        <v>0</v>
      </c>
      <c r="L785" s="53"/>
      <c r="M785" s="31"/>
      <c r="N785" s="74"/>
      <c r="O785" s="75" t="s">
        <v>53</v>
      </c>
      <c r="P785" s="75"/>
      <c r="Q785" s="75"/>
      <c r="R785" s="75">
        <v>0</v>
      </c>
      <c r="S785" s="79"/>
      <c r="T785" s="75" t="s">
        <v>53</v>
      </c>
      <c r="U785" s="123">
        <f>IF($J$1="April","",Y784)</f>
        <v>0</v>
      </c>
      <c r="V785" s="77"/>
      <c r="W785" s="123">
        <f t="shared" si="162"/>
        <v>0</v>
      </c>
      <c r="X785" s="77"/>
      <c r="Y785" s="123">
        <f t="shared" si="163"/>
        <v>0</v>
      </c>
      <c r="Z785" s="80"/>
      <c r="AA785" s="31"/>
    </row>
    <row r="786" spans="1:27" s="29" customFormat="1" ht="21.4" hidden="1" customHeight="1" x14ac:dyDescent="0.2">
      <c r="A786" s="30"/>
      <c r="B786" s="40"/>
      <c r="C786" s="40"/>
      <c r="D786" s="31"/>
      <c r="E786" s="31"/>
      <c r="F786" s="49" t="s">
        <v>23</v>
      </c>
      <c r="G786" s="44">
        <f>IF($J$1="January",V781,IF($J$1="February",V782,IF($J$1="March",V783,IF($J$1="April",V784,IF($J$1="May",V785,IF($J$1="June",V786,IF($J$1="July",V787,IF($J$1="August",V788,IF($J$1="August",V788,IF($J$1="September",V789,IF($J$1="October",V790,IF($J$1="November",V791,IF($J$1="December",V792)))))))))))))</f>
        <v>0</v>
      </c>
      <c r="H786" s="48"/>
      <c r="I786" s="93"/>
      <c r="J786" s="51" t="s">
        <v>67</v>
      </c>
      <c r="K786" s="54">
        <f>K781/$K$2/8*I786</f>
        <v>0</v>
      </c>
      <c r="L786" s="55"/>
      <c r="M786" s="31"/>
      <c r="N786" s="74"/>
      <c r="O786" s="75" t="s">
        <v>54</v>
      </c>
      <c r="P786" s="75"/>
      <c r="Q786" s="75"/>
      <c r="R786" s="75" t="str">
        <f t="shared" si="164"/>
        <v/>
      </c>
      <c r="S786" s="79"/>
      <c r="T786" s="75" t="s">
        <v>54</v>
      </c>
      <c r="U786" s="123">
        <f>IF($J$1="May","",Y785)</f>
        <v>0</v>
      </c>
      <c r="V786" s="77"/>
      <c r="W786" s="123">
        <f t="shared" si="162"/>
        <v>0</v>
      </c>
      <c r="X786" s="77"/>
      <c r="Y786" s="123">
        <f t="shared" si="163"/>
        <v>0</v>
      </c>
      <c r="Z786" s="80"/>
      <c r="AA786" s="31"/>
    </row>
    <row r="787" spans="1:27" s="29" customFormat="1" ht="21.4" hidden="1" customHeight="1" x14ac:dyDescent="0.2">
      <c r="A787" s="30"/>
      <c r="B787" s="49" t="s">
        <v>7</v>
      </c>
      <c r="C787" s="40">
        <f>IF($J$1="January",P781,IF($J$1="February",P782,IF($J$1="March",P783,IF($J$1="April",P784,IF($J$1="May",P785,IF($J$1="June",P786,IF($J$1="July",P787,IF($J$1="August",P788,IF($J$1="August",P788,IF($J$1="September",P789,IF($J$1="October",P790,IF($J$1="November",P791,IF($J$1="December",P792)))))))))))))</f>
        <v>0</v>
      </c>
      <c r="D787" s="31"/>
      <c r="E787" s="31"/>
      <c r="F787" s="49" t="s">
        <v>70</v>
      </c>
      <c r="G787" s="44">
        <f>IF($J$1="January",W781,IF($J$1="February",W782,IF($J$1="March",W783,IF($J$1="April",W784,IF($J$1="May",W785,IF($J$1="June",W786,IF($J$1="July",W787,IF($J$1="August",W788,IF($J$1="August",W788,IF($J$1="September",W789,IF($J$1="October",W790,IF($J$1="November",W791,IF($J$1="December",W792)))))))))))))</f>
        <v>0</v>
      </c>
      <c r="H787" s="48"/>
      <c r="I787" s="455" t="s">
        <v>74</v>
      </c>
      <c r="J787" s="456"/>
      <c r="K787" s="54">
        <f>K785+K786</f>
        <v>0</v>
      </c>
      <c r="L787" s="55"/>
      <c r="M787" s="31"/>
      <c r="N787" s="74"/>
      <c r="O787" s="75" t="s">
        <v>55</v>
      </c>
      <c r="P787" s="75"/>
      <c r="Q787" s="75"/>
      <c r="R787" s="75" t="str">
        <f t="shared" si="164"/>
        <v/>
      </c>
      <c r="S787" s="79"/>
      <c r="T787" s="75" t="s">
        <v>55</v>
      </c>
      <c r="U787" s="123" t="str">
        <f>IF($J$1="June","",Y786)</f>
        <v/>
      </c>
      <c r="V787" s="77"/>
      <c r="W787" s="123" t="str">
        <f t="shared" si="162"/>
        <v/>
      </c>
      <c r="X787" s="77"/>
      <c r="Y787" s="123" t="str">
        <f t="shared" si="163"/>
        <v/>
      </c>
      <c r="Z787" s="80"/>
      <c r="AA787" s="31"/>
    </row>
    <row r="788" spans="1:27" s="29" customFormat="1" ht="21.4" hidden="1" customHeight="1" x14ac:dyDescent="0.2">
      <c r="A788" s="30"/>
      <c r="B788" s="49" t="s">
        <v>6</v>
      </c>
      <c r="C788" s="40">
        <f>IF($J$1="January",Q781,IF($J$1="February",Q782,IF($J$1="March",Q783,IF($J$1="April",Q784,IF($J$1="May",Q785,IF($J$1="June",Q786,IF($J$1="July",Q787,IF($J$1="August",Q788,IF($J$1="August",Q788,IF($J$1="September",Q789,IF($J$1="October",Q790,IF($J$1="November",Q791,IF($J$1="December",Q792)))))))))))))</f>
        <v>0</v>
      </c>
      <c r="D788" s="31"/>
      <c r="E788" s="31"/>
      <c r="F788" s="49" t="s">
        <v>24</v>
      </c>
      <c r="G788" s="44">
        <f>IF($J$1="January",X781,IF($J$1="February",X782,IF($J$1="March",X783,IF($J$1="April",X784,IF($J$1="May",X785,IF($J$1="June",X786,IF($J$1="July",X787,IF($J$1="August",X788,IF($J$1="August",X788,IF($J$1="September",X789,IF($J$1="October",X790,IF($J$1="November",X791,IF($J$1="December",X792)))))))))))))</f>
        <v>0</v>
      </c>
      <c r="H788" s="48"/>
      <c r="I788" s="455" t="s">
        <v>75</v>
      </c>
      <c r="J788" s="456"/>
      <c r="K788" s="44">
        <f>G788</f>
        <v>0</v>
      </c>
      <c r="L788" s="56"/>
      <c r="M788" s="31"/>
      <c r="N788" s="74"/>
      <c r="O788" s="75" t="s">
        <v>56</v>
      </c>
      <c r="P788" s="75"/>
      <c r="Q788" s="75"/>
      <c r="R788" s="75">
        <v>0</v>
      </c>
      <c r="S788" s="79"/>
      <c r="T788" s="75" t="s">
        <v>56</v>
      </c>
      <c r="U788" s="123" t="str">
        <f>IF($J$1="July","",Y787)</f>
        <v/>
      </c>
      <c r="V788" s="77"/>
      <c r="W788" s="123" t="str">
        <f t="shared" si="162"/>
        <v/>
      </c>
      <c r="X788" s="77"/>
      <c r="Y788" s="123" t="str">
        <f t="shared" si="163"/>
        <v/>
      </c>
      <c r="Z788" s="80"/>
      <c r="AA788" s="31"/>
    </row>
    <row r="789" spans="1:27" s="29" customFormat="1" ht="21.4" hidden="1" customHeight="1" x14ac:dyDescent="0.2">
      <c r="A789" s="30"/>
      <c r="B789" s="57" t="s">
        <v>73</v>
      </c>
      <c r="C789" s="40" t="str">
        <f>IF($J$1="January",R781,IF($J$1="February",R782,IF($J$1="March",R783,IF($J$1="April",R784,IF($J$1="May",R785,IF($J$1="June",R786,IF($J$1="July",R787,IF($J$1="August",R788,IF($J$1="August",R788,IF($J$1="September",R789,IF($J$1="October",R790,IF($J$1="November",R791,IF($J$1="December",R792)))))))))))))</f>
        <v/>
      </c>
      <c r="D789" s="31"/>
      <c r="E789" s="31"/>
      <c r="F789" s="49" t="s">
        <v>72</v>
      </c>
      <c r="G789" s="44">
        <f>IF($J$1="January",Y781,IF($J$1="February",Y782,IF($J$1="March",Y783,IF($J$1="April",Y784,IF($J$1="May",Y785,IF($J$1="June",Y786,IF($J$1="July",Y787,IF($J$1="August",Y788,IF($J$1="August",Y788,IF($J$1="September",Y789,IF($J$1="October",Y790,IF($J$1="November",Y791,IF($J$1="December",Y792)))))))))))))</f>
        <v>0</v>
      </c>
      <c r="H789" s="31"/>
      <c r="I789" s="463" t="s">
        <v>68</v>
      </c>
      <c r="J789" s="464"/>
      <c r="K789" s="58">
        <f>K787-K788</f>
        <v>0</v>
      </c>
      <c r="L789" s="59"/>
      <c r="M789" s="31"/>
      <c r="N789" s="74"/>
      <c r="O789" s="75" t="s">
        <v>61</v>
      </c>
      <c r="P789" s="75"/>
      <c r="Q789" s="75"/>
      <c r="R789" s="75" t="str">
        <f t="shared" si="164"/>
        <v/>
      </c>
      <c r="S789" s="79"/>
      <c r="T789" s="75" t="s">
        <v>61</v>
      </c>
      <c r="U789" s="123" t="str">
        <f>IF($J$1="August","",Y788)</f>
        <v/>
      </c>
      <c r="V789" s="77"/>
      <c r="W789" s="123" t="str">
        <f t="shared" si="162"/>
        <v/>
      </c>
      <c r="X789" s="77"/>
      <c r="Y789" s="123" t="str">
        <f t="shared" si="163"/>
        <v/>
      </c>
      <c r="Z789" s="80"/>
      <c r="AA789" s="31"/>
    </row>
    <row r="790" spans="1:27" s="29" customFormat="1" ht="21.4" hidden="1" customHeight="1" x14ac:dyDescent="0.2">
      <c r="A790" s="30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47"/>
      <c r="M790" s="31"/>
      <c r="N790" s="74"/>
      <c r="O790" s="75" t="s">
        <v>57</v>
      </c>
      <c r="P790" s="75"/>
      <c r="Q790" s="75"/>
      <c r="R790" s="75" t="str">
        <f t="shared" si="164"/>
        <v/>
      </c>
      <c r="S790" s="79"/>
      <c r="T790" s="75" t="s">
        <v>57</v>
      </c>
      <c r="U790" s="123" t="str">
        <f>IF($J$1="September","",Y789)</f>
        <v/>
      </c>
      <c r="V790" s="77"/>
      <c r="W790" s="123" t="str">
        <f t="shared" si="162"/>
        <v/>
      </c>
      <c r="X790" s="77"/>
      <c r="Y790" s="123" t="str">
        <f t="shared" si="163"/>
        <v/>
      </c>
      <c r="Z790" s="80"/>
      <c r="AA790" s="31"/>
    </row>
    <row r="791" spans="1:27" s="29" customFormat="1" ht="21.4" hidden="1" customHeight="1" x14ac:dyDescent="0.2">
      <c r="A791" s="30"/>
      <c r="B791" s="471" t="s">
        <v>101</v>
      </c>
      <c r="C791" s="471"/>
      <c r="D791" s="471"/>
      <c r="E791" s="471"/>
      <c r="F791" s="471"/>
      <c r="G791" s="471"/>
      <c r="H791" s="471"/>
      <c r="I791" s="471"/>
      <c r="J791" s="471"/>
      <c r="K791" s="471"/>
      <c r="L791" s="47"/>
      <c r="M791" s="31"/>
      <c r="N791" s="74"/>
      <c r="O791" s="75" t="s">
        <v>62</v>
      </c>
      <c r="P791" s="75"/>
      <c r="Q791" s="75"/>
      <c r="R791" s="75">
        <v>0</v>
      </c>
      <c r="S791" s="79"/>
      <c r="T791" s="75" t="s">
        <v>62</v>
      </c>
      <c r="U791" s="123" t="str">
        <f>IF($J$1="October","",Y790)</f>
        <v/>
      </c>
      <c r="V791" s="77"/>
      <c r="W791" s="123" t="str">
        <f t="shared" si="162"/>
        <v/>
      </c>
      <c r="X791" s="77"/>
      <c r="Y791" s="123" t="str">
        <f t="shared" si="163"/>
        <v/>
      </c>
      <c r="Z791" s="80"/>
      <c r="AA791" s="31"/>
    </row>
    <row r="792" spans="1:27" s="29" customFormat="1" ht="21.4" hidden="1" customHeight="1" x14ac:dyDescent="0.2">
      <c r="A792" s="30"/>
      <c r="B792" s="471"/>
      <c r="C792" s="471"/>
      <c r="D792" s="471"/>
      <c r="E792" s="471"/>
      <c r="F792" s="471"/>
      <c r="G792" s="471"/>
      <c r="H792" s="471"/>
      <c r="I792" s="471"/>
      <c r="J792" s="471"/>
      <c r="K792" s="471"/>
      <c r="L792" s="47"/>
      <c r="M792" s="31"/>
      <c r="N792" s="74"/>
      <c r="O792" s="75" t="s">
        <v>63</v>
      </c>
      <c r="P792" s="75"/>
      <c r="Q792" s="75"/>
      <c r="R792" s="75" t="str">
        <f t="shared" si="164"/>
        <v/>
      </c>
      <c r="S792" s="79"/>
      <c r="T792" s="75" t="s">
        <v>63</v>
      </c>
      <c r="U792" s="123" t="str">
        <f>IF($J$1="November","",Y791)</f>
        <v/>
      </c>
      <c r="V792" s="77"/>
      <c r="W792" s="123" t="str">
        <f t="shared" si="162"/>
        <v/>
      </c>
      <c r="X792" s="77"/>
      <c r="Y792" s="123" t="str">
        <f t="shared" si="163"/>
        <v/>
      </c>
      <c r="Z792" s="80"/>
      <c r="AA792" s="31"/>
    </row>
    <row r="793" spans="1:27" s="29" customFormat="1" ht="21.4" hidden="1" customHeight="1" thickBot="1" x14ac:dyDescent="0.25">
      <c r="A793" s="60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2"/>
      <c r="N793" s="81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82"/>
      <c r="Z793" s="83"/>
    </row>
    <row r="794" spans="1:27" s="31" customFormat="1" ht="21.4" hidden="1" customHeight="1" thickBot="1" x14ac:dyDescent="0.25">
      <c r="N794" s="79"/>
      <c r="O794" s="79"/>
      <c r="P794" s="79"/>
      <c r="Q794" s="79"/>
      <c r="R794" s="79"/>
      <c r="S794" s="79"/>
      <c r="T794" s="79"/>
      <c r="U794" s="79"/>
      <c r="V794" s="79"/>
      <c r="W794" s="79"/>
      <c r="X794" s="79"/>
      <c r="Y794" s="79"/>
      <c r="Z794" s="79"/>
    </row>
    <row r="795" spans="1:27" s="29" customFormat="1" ht="21.4" hidden="1" customHeight="1" x14ac:dyDescent="0.2">
      <c r="A795" s="465" t="s">
        <v>45</v>
      </c>
      <c r="B795" s="466"/>
      <c r="C795" s="466"/>
      <c r="D795" s="466"/>
      <c r="E795" s="466"/>
      <c r="F795" s="466"/>
      <c r="G795" s="466"/>
      <c r="H795" s="466"/>
      <c r="I795" s="466"/>
      <c r="J795" s="466"/>
      <c r="K795" s="466"/>
      <c r="L795" s="467"/>
      <c r="M795" s="28"/>
      <c r="N795" s="67"/>
      <c r="O795" s="450" t="s">
        <v>47</v>
      </c>
      <c r="P795" s="451"/>
      <c r="Q795" s="451"/>
      <c r="R795" s="452"/>
      <c r="S795" s="68"/>
      <c r="T795" s="450" t="s">
        <v>48</v>
      </c>
      <c r="U795" s="451"/>
      <c r="V795" s="451"/>
      <c r="W795" s="451"/>
      <c r="X795" s="451"/>
      <c r="Y795" s="452"/>
      <c r="Z795" s="69"/>
      <c r="AA795" s="28"/>
    </row>
    <row r="796" spans="1:27" s="29" customFormat="1" ht="21.4" hidden="1" customHeight="1" x14ac:dyDescent="0.2">
      <c r="A796" s="30"/>
      <c r="B796" s="31"/>
      <c r="C796" s="453" t="s">
        <v>99</v>
      </c>
      <c r="D796" s="453"/>
      <c r="E796" s="453"/>
      <c r="F796" s="453"/>
      <c r="G796" s="32" t="str">
        <f>$J$1</f>
        <v>June</v>
      </c>
      <c r="H796" s="454">
        <f>$K$1</f>
        <v>2021</v>
      </c>
      <c r="I796" s="454"/>
      <c r="J796" s="31"/>
      <c r="K796" s="33"/>
      <c r="L796" s="34"/>
      <c r="M796" s="33"/>
      <c r="N796" s="70"/>
      <c r="O796" s="71" t="s">
        <v>58</v>
      </c>
      <c r="P796" s="71" t="s">
        <v>7</v>
      </c>
      <c r="Q796" s="71" t="s">
        <v>6</v>
      </c>
      <c r="R796" s="71" t="s">
        <v>59</v>
      </c>
      <c r="S796" s="72"/>
      <c r="T796" s="71" t="s">
        <v>58</v>
      </c>
      <c r="U796" s="71" t="s">
        <v>60</v>
      </c>
      <c r="V796" s="71" t="s">
        <v>23</v>
      </c>
      <c r="W796" s="71" t="s">
        <v>22</v>
      </c>
      <c r="X796" s="71" t="s">
        <v>24</v>
      </c>
      <c r="Y796" s="71" t="s">
        <v>64</v>
      </c>
      <c r="Z796" s="73"/>
      <c r="AA796" s="33"/>
    </row>
    <row r="797" spans="1:27" s="29" customFormat="1" ht="21.4" hidden="1" customHeight="1" x14ac:dyDescent="0.2">
      <c r="A797" s="30"/>
      <c r="B797" s="31"/>
      <c r="C797" s="31"/>
      <c r="D797" s="36"/>
      <c r="E797" s="36"/>
      <c r="F797" s="36"/>
      <c r="G797" s="36"/>
      <c r="H797" s="36"/>
      <c r="I797" s="31"/>
      <c r="J797" s="37" t="s">
        <v>1</v>
      </c>
      <c r="K797" s="38">
        <v>30000</v>
      </c>
      <c r="L797" s="39"/>
      <c r="M797" s="31"/>
      <c r="N797" s="74"/>
      <c r="O797" s="75" t="s">
        <v>50</v>
      </c>
      <c r="P797" s="75">
        <v>29</v>
      </c>
      <c r="Q797" s="75">
        <v>2</v>
      </c>
      <c r="R797" s="75">
        <f>15-Q797</f>
        <v>13</v>
      </c>
      <c r="S797" s="76"/>
      <c r="T797" s="75" t="s">
        <v>50</v>
      </c>
      <c r="U797" s="77">
        <v>90000</v>
      </c>
      <c r="V797" s="77">
        <v>5000</v>
      </c>
      <c r="W797" s="77">
        <f>V797+U797</f>
        <v>95000</v>
      </c>
      <c r="X797" s="77">
        <v>15000</v>
      </c>
      <c r="Y797" s="77">
        <f>W797-X797</f>
        <v>80000</v>
      </c>
      <c r="Z797" s="73"/>
      <c r="AA797" s="31"/>
    </row>
    <row r="798" spans="1:27" s="29" customFormat="1" ht="21.4" hidden="1" customHeight="1" x14ac:dyDescent="0.2">
      <c r="A798" s="30"/>
      <c r="B798" s="31" t="s">
        <v>0</v>
      </c>
      <c r="C798" s="41" t="s">
        <v>88</v>
      </c>
      <c r="D798" s="31"/>
      <c r="E798" s="31"/>
      <c r="F798" s="31"/>
      <c r="G798" s="31"/>
      <c r="H798" s="42"/>
      <c r="I798" s="36"/>
      <c r="J798" s="31"/>
      <c r="K798" s="31"/>
      <c r="L798" s="43"/>
      <c r="M798" s="28"/>
      <c r="N798" s="78"/>
      <c r="O798" s="75" t="s">
        <v>76</v>
      </c>
      <c r="P798" s="75">
        <v>28</v>
      </c>
      <c r="Q798" s="75">
        <v>1</v>
      </c>
      <c r="R798" s="75">
        <f>IF(Q798="","",R797-Q798)</f>
        <v>12</v>
      </c>
      <c r="S798" s="79"/>
      <c r="T798" s="75" t="s">
        <v>76</v>
      </c>
      <c r="U798" s="123">
        <f>IF($J$1="January","",Y797)</f>
        <v>80000</v>
      </c>
      <c r="V798" s="77">
        <v>10000</v>
      </c>
      <c r="W798" s="123">
        <f>IF(U798="","",U798+V798)</f>
        <v>90000</v>
      </c>
      <c r="X798" s="77">
        <v>20000</v>
      </c>
      <c r="Y798" s="123">
        <f>IF(W798="","",W798-X798)</f>
        <v>70000</v>
      </c>
      <c r="Z798" s="80"/>
      <c r="AA798" s="28"/>
    </row>
    <row r="799" spans="1:27" s="29" customFormat="1" ht="21.4" hidden="1" customHeight="1" x14ac:dyDescent="0.2">
      <c r="A799" s="30"/>
      <c r="B799" s="45" t="s">
        <v>46</v>
      </c>
      <c r="C799" s="46"/>
      <c r="D799" s="31"/>
      <c r="E799" s="31"/>
      <c r="F799" s="462" t="s">
        <v>48</v>
      </c>
      <c r="G799" s="462"/>
      <c r="H799" s="31"/>
      <c r="I799" s="462" t="s">
        <v>49</v>
      </c>
      <c r="J799" s="462"/>
      <c r="K799" s="462"/>
      <c r="L799" s="47"/>
      <c r="M799" s="31"/>
      <c r="N799" s="74"/>
      <c r="O799" s="75" t="s">
        <v>51</v>
      </c>
      <c r="P799" s="75">
        <v>31</v>
      </c>
      <c r="Q799" s="75">
        <v>0</v>
      </c>
      <c r="R799" s="75">
        <f t="shared" ref="R799" si="165">IF(Q799="","",R798-Q799)</f>
        <v>12</v>
      </c>
      <c r="S799" s="79"/>
      <c r="T799" s="75" t="s">
        <v>51</v>
      </c>
      <c r="U799" s="123">
        <f>IF($J$1="February","",Y798)</f>
        <v>70000</v>
      </c>
      <c r="V799" s="77"/>
      <c r="W799" s="123">
        <f t="shared" ref="W799:W808" si="166">IF(U799="","",U799+V799)</f>
        <v>70000</v>
      </c>
      <c r="X799" s="77">
        <v>10000</v>
      </c>
      <c r="Y799" s="123">
        <f t="shared" ref="Y799:Y808" si="167">IF(W799="","",W799-X799)</f>
        <v>60000</v>
      </c>
      <c r="Z799" s="80"/>
      <c r="AA799" s="31"/>
    </row>
    <row r="800" spans="1:27" s="29" customFormat="1" ht="21.4" hidden="1" customHeight="1" x14ac:dyDescent="0.2">
      <c r="A800" s="30"/>
      <c r="B800" s="31"/>
      <c r="C800" s="31"/>
      <c r="D800" s="31"/>
      <c r="E800" s="31"/>
      <c r="F800" s="31"/>
      <c r="G800" s="31"/>
      <c r="H800" s="48"/>
      <c r="L800" s="35"/>
      <c r="M800" s="31"/>
      <c r="N800" s="74"/>
      <c r="O800" s="75" t="s">
        <v>52</v>
      </c>
      <c r="P800" s="75">
        <v>14</v>
      </c>
      <c r="Q800" s="75">
        <v>16</v>
      </c>
      <c r="R800" s="75">
        <v>0</v>
      </c>
      <c r="S800" s="79"/>
      <c r="T800" s="75" t="s">
        <v>52</v>
      </c>
      <c r="U800" s="123">
        <f>IF($J$1="March","",Y799)</f>
        <v>60000</v>
      </c>
      <c r="V800" s="77"/>
      <c r="W800" s="123">
        <f t="shared" si="166"/>
        <v>60000</v>
      </c>
      <c r="X800" s="77"/>
      <c r="Y800" s="123">
        <f t="shared" si="167"/>
        <v>60000</v>
      </c>
      <c r="Z800" s="80"/>
      <c r="AA800" s="31"/>
    </row>
    <row r="801" spans="1:27" s="29" customFormat="1" ht="21.4" hidden="1" customHeight="1" x14ac:dyDescent="0.2">
      <c r="A801" s="30"/>
      <c r="B801" s="457" t="s">
        <v>47</v>
      </c>
      <c r="C801" s="458"/>
      <c r="D801" s="31"/>
      <c r="E801" s="31"/>
      <c r="F801" s="49" t="s">
        <v>69</v>
      </c>
      <c r="G801" s="131">
        <f>IF($J$1="January",U797,IF($J$1="February",U798,IF($J$1="March",U799,IF($J$1="April",U800,IF($J$1="May",U801,IF($J$1="June",U802,IF($J$1="July",U803,IF($J$1="August",U804,IF($J$1="August",U804,IF($J$1="September",U805,IF($J$1="October",U806,IF($J$1="November",U807,IF($J$1="December",U808)))))))))))))</f>
        <v>50000</v>
      </c>
      <c r="H801" s="48"/>
      <c r="I801" s="50">
        <f>IF(C805&gt;0,$K$2,C803)</f>
        <v>4</v>
      </c>
      <c r="J801" s="51" t="s">
        <v>66</v>
      </c>
      <c r="K801" s="52">
        <f>K797/$K$2*I801</f>
        <v>4000</v>
      </c>
      <c r="L801" s="53"/>
      <c r="M801" s="31"/>
      <c r="N801" s="74"/>
      <c r="O801" s="75" t="s">
        <v>53</v>
      </c>
      <c r="P801" s="75">
        <v>28</v>
      </c>
      <c r="Q801" s="75">
        <v>3</v>
      </c>
      <c r="R801" s="75">
        <v>0</v>
      </c>
      <c r="S801" s="79"/>
      <c r="T801" s="75" t="s">
        <v>53</v>
      </c>
      <c r="U801" s="123">
        <f>IF($J$1="April","",Y800)</f>
        <v>60000</v>
      </c>
      <c r="V801" s="77"/>
      <c r="W801" s="123">
        <f t="shared" si="166"/>
        <v>60000</v>
      </c>
      <c r="X801" s="77">
        <v>10000</v>
      </c>
      <c r="Y801" s="123">
        <f t="shared" si="167"/>
        <v>50000</v>
      </c>
      <c r="Z801" s="80"/>
      <c r="AA801" s="31"/>
    </row>
    <row r="802" spans="1:27" s="29" customFormat="1" ht="21.4" hidden="1" customHeight="1" x14ac:dyDescent="0.2">
      <c r="A802" s="30"/>
      <c r="B802" s="40"/>
      <c r="C802" s="40"/>
      <c r="D802" s="31"/>
      <c r="E802" s="31"/>
      <c r="F802" s="49" t="s">
        <v>23</v>
      </c>
      <c r="G802" s="131">
        <f>IF($J$1="January",V797,IF($J$1="February",V798,IF($J$1="March",V799,IF($J$1="April",V800,IF($J$1="May",V801,IF($J$1="June",V802,IF($J$1="July",V803,IF($J$1="August",V804,IF($J$1="August",V804,IF($J$1="September",V805,IF($J$1="October",V806,IF($J$1="November",V807,IF($J$1="December",V808)))))))))))))</f>
        <v>0</v>
      </c>
      <c r="H802" s="48"/>
      <c r="I802" s="93"/>
      <c r="J802" s="51" t="s">
        <v>67</v>
      </c>
      <c r="K802" s="54">
        <f>K797/$K$2/8*I802</f>
        <v>0</v>
      </c>
      <c r="L802" s="55"/>
      <c r="M802" s="31"/>
      <c r="N802" s="74"/>
      <c r="O802" s="75" t="s">
        <v>54</v>
      </c>
      <c r="P802" s="75">
        <v>4</v>
      </c>
      <c r="Q802" s="75">
        <v>26</v>
      </c>
      <c r="R802" s="75">
        <v>0</v>
      </c>
      <c r="S802" s="79"/>
      <c r="T802" s="75" t="s">
        <v>54</v>
      </c>
      <c r="U802" s="123">
        <f>IF($J$1="May","",Y801)</f>
        <v>50000</v>
      </c>
      <c r="V802" s="77"/>
      <c r="W802" s="123">
        <f t="shared" si="166"/>
        <v>50000</v>
      </c>
      <c r="X802" s="77">
        <f>8920-1920</f>
        <v>7000</v>
      </c>
      <c r="Y802" s="123">
        <f t="shared" si="167"/>
        <v>43000</v>
      </c>
      <c r="Z802" s="80"/>
      <c r="AA802" s="31"/>
    </row>
    <row r="803" spans="1:27" s="29" customFormat="1" ht="21.4" hidden="1" customHeight="1" x14ac:dyDescent="0.2">
      <c r="A803" s="30"/>
      <c r="B803" s="49" t="s">
        <v>7</v>
      </c>
      <c r="C803" s="40">
        <f>IF($J$1="January",P797,IF($J$1="February",P798,IF($J$1="March",P799,IF($J$1="April",P800,IF($J$1="May",P801,IF($J$1="June",P802,IF($J$1="July",P803,IF($J$1="August",P804,IF($J$1="August",P804,IF($J$1="September",P805,IF($J$1="October",P806,IF($J$1="November",P807,IF($J$1="December",P808)))))))))))))</f>
        <v>4</v>
      </c>
      <c r="D803" s="31"/>
      <c r="E803" s="31"/>
      <c r="F803" s="49" t="s">
        <v>70</v>
      </c>
      <c r="G803" s="131">
        <f>IF($J$1="January",W797,IF($J$1="February",W798,IF($J$1="March",W799,IF($J$1="April",W800,IF($J$1="May",W801,IF($J$1="June",W802,IF($J$1="July",W803,IF($J$1="August",W804,IF($J$1="August",W804,IF($J$1="September",W805,IF($J$1="October",W806,IF($J$1="November",W807,IF($J$1="December",W808)))))))))))))</f>
        <v>50000</v>
      </c>
      <c r="H803" s="48"/>
      <c r="I803" s="455" t="s">
        <v>74</v>
      </c>
      <c r="J803" s="456"/>
      <c r="K803" s="54">
        <f>K801+K802</f>
        <v>4000</v>
      </c>
      <c r="L803" s="55"/>
      <c r="M803" s="31"/>
      <c r="N803" s="74"/>
      <c r="O803" s="75" t="s">
        <v>55</v>
      </c>
      <c r="P803" s="75"/>
      <c r="Q803" s="75"/>
      <c r="R803" s="75">
        <v>0</v>
      </c>
      <c r="S803" s="79"/>
      <c r="T803" s="75" t="s">
        <v>55</v>
      </c>
      <c r="U803" s="123" t="str">
        <f>IF($J$1="June","",Y802)</f>
        <v/>
      </c>
      <c r="V803" s="77"/>
      <c r="W803" s="123" t="str">
        <f t="shared" si="166"/>
        <v/>
      </c>
      <c r="X803" s="77"/>
      <c r="Y803" s="123" t="str">
        <f t="shared" si="167"/>
        <v/>
      </c>
      <c r="Z803" s="80"/>
      <c r="AA803" s="31"/>
    </row>
    <row r="804" spans="1:27" s="29" customFormat="1" ht="21.4" hidden="1" customHeight="1" x14ac:dyDescent="0.2">
      <c r="A804" s="30"/>
      <c r="B804" s="49" t="s">
        <v>6</v>
      </c>
      <c r="C804" s="40">
        <f>IF($J$1="January",Q797,IF($J$1="February",Q798,IF($J$1="March",Q799,IF($J$1="April",Q800,IF($J$1="May",Q801,IF($J$1="June",Q802,IF($J$1="July",Q803,IF($J$1="August",Q804,IF($J$1="August",Q804,IF($J$1="September",Q805,IF($J$1="October",Q806,IF($J$1="November",Q807,IF($J$1="December",Q808)))))))))))))</f>
        <v>26</v>
      </c>
      <c r="D804" s="31"/>
      <c r="E804" s="31"/>
      <c r="F804" s="49" t="s">
        <v>24</v>
      </c>
      <c r="G804" s="131">
        <f>IF($J$1="January",X797,IF($J$1="February",X798,IF($J$1="March",X799,IF($J$1="April",X800,IF($J$1="May",X801,IF($J$1="June",X802,IF($J$1="July",X803,IF($J$1="August",X804,IF($J$1="August",X804,IF($J$1="September",X805,IF($J$1="October",X806,IF($J$1="November",X807,IF($J$1="December",X808)))))))))))))</f>
        <v>7000</v>
      </c>
      <c r="H804" s="48"/>
      <c r="I804" s="455" t="s">
        <v>75</v>
      </c>
      <c r="J804" s="456"/>
      <c r="K804" s="44">
        <f>G804</f>
        <v>7000</v>
      </c>
      <c r="L804" s="56"/>
      <c r="M804" s="31"/>
      <c r="N804" s="74"/>
      <c r="O804" s="75" t="s">
        <v>56</v>
      </c>
      <c r="P804" s="75"/>
      <c r="Q804" s="75"/>
      <c r="R804" s="75">
        <v>0</v>
      </c>
      <c r="S804" s="79"/>
      <c r="T804" s="75" t="s">
        <v>56</v>
      </c>
      <c r="U804" s="123" t="str">
        <f>IF($J$1="July","",Y803)</f>
        <v/>
      </c>
      <c r="V804" s="77"/>
      <c r="W804" s="123" t="str">
        <f t="shared" si="166"/>
        <v/>
      </c>
      <c r="X804" s="77"/>
      <c r="Y804" s="123" t="str">
        <f t="shared" si="167"/>
        <v/>
      </c>
      <c r="Z804" s="80"/>
      <c r="AA804" s="31"/>
    </row>
    <row r="805" spans="1:27" s="29" customFormat="1" ht="21.4" hidden="1" customHeight="1" x14ac:dyDescent="0.2">
      <c r="A805" s="30"/>
      <c r="B805" s="57" t="s">
        <v>73</v>
      </c>
      <c r="C805" s="40">
        <f>IF($J$1="January",R797,IF($J$1="February",R798,IF($J$1="March",R799,IF($J$1="April",R800,IF($J$1="May",R801,IF($J$1="June",R802,IF($J$1="July",R803,IF($J$1="August",R804,IF($J$1="August",R804,IF($J$1="September",R805,IF($J$1="October",R806,IF($J$1="November",R807,IF($J$1="December",R808)))))))))))))</f>
        <v>0</v>
      </c>
      <c r="D805" s="31"/>
      <c r="E805" s="31"/>
      <c r="F805" s="49" t="s">
        <v>72</v>
      </c>
      <c r="G805" s="131">
        <f>IF($J$1="January",Y797,IF($J$1="February",Y798,IF($J$1="March",Y799,IF($J$1="April",Y800,IF($J$1="May",Y801,IF($J$1="June",Y802,IF($J$1="July",Y803,IF($J$1="August",Y804,IF($J$1="August",Y804,IF($J$1="September",Y805,IF($J$1="October",Y806,IF($J$1="November",Y807,IF($J$1="December",Y808)))))))))))))</f>
        <v>43000</v>
      </c>
      <c r="H805" s="31"/>
      <c r="I805" s="463" t="s">
        <v>68</v>
      </c>
      <c r="J805" s="464"/>
      <c r="K805" s="58"/>
      <c r="L805" s="59"/>
      <c r="M805" s="31"/>
      <c r="N805" s="74"/>
      <c r="O805" s="75" t="s">
        <v>61</v>
      </c>
      <c r="P805" s="75"/>
      <c r="Q805" s="75"/>
      <c r="R805" s="75">
        <v>0</v>
      </c>
      <c r="S805" s="79"/>
      <c r="T805" s="75" t="s">
        <v>61</v>
      </c>
      <c r="U805" s="123" t="str">
        <f>IF($J$1="August","",Y804)</f>
        <v/>
      </c>
      <c r="V805" s="77"/>
      <c r="W805" s="123" t="str">
        <f t="shared" si="166"/>
        <v/>
      </c>
      <c r="X805" s="77"/>
      <c r="Y805" s="123" t="str">
        <f t="shared" si="167"/>
        <v/>
      </c>
      <c r="Z805" s="80"/>
      <c r="AA805" s="31"/>
    </row>
    <row r="806" spans="1:27" s="29" customFormat="1" ht="21.4" hidden="1" customHeight="1" x14ac:dyDescent="0.2">
      <c r="A806" s="30"/>
      <c r="B806" s="31"/>
      <c r="C806" s="31"/>
      <c r="D806" s="31"/>
      <c r="E806" s="31"/>
      <c r="F806" s="31"/>
      <c r="G806" s="31"/>
      <c r="H806" s="31"/>
      <c r="I806" s="31"/>
      <c r="J806" s="128"/>
      <c r="K806" s="128"/>
      <c r="L806" s="47"/>
      <c r="M806" s="31"/>
      <c r="N806" s="74"/>
      <c r="O806" s="75" t="s">
        <v>57</v>
      </c>
      <c r="P806" s="75"/>
      <c r="Q806" s="75"/>
      <c r="R806" s="75">
        <v>0</v>
      </c>
      <c r="S806" s="79"/>
      <c r="T806" s="75" t="s">
        <v>57</v>
      </c>
      <c r="U806" s="123" t="str">
        <f>IF($J$1="September","",Y805)</f>
        <v/>
      </c>
      <c r="V806" s="77"/>
      <c r="W806" s="123" t="str">
        <f t="shared" si="166"/>
        <v/>
      </c>
      <c r="X806" s="77"/>
      <c r="Y806" s="123" t="str">
        <f t="shared" si="167"/>
        <v/>
      </c>
      <c r="Z806" s="80"/>
      <c r="AA806" s="31"/>
    </row>
    <row r="807" spans="1:27" s="29" customFormat="1" ht="21.4" hidden="1" customHeight="1" x14ac:dyDescent="0.2">
      <c r="A807" s="30"/>
      <c r="B807" s="471" t="s">
        <v>101</v>
      </c>
      <c r="C807" s="471"/>
      <c r="D807" s="471"/>
      <c r="E807" s="471"/>
      <c r="F807" s="471"/>
      <c r="G807" s="471"/>
      <c r="H807" s="471"/>
      <c r="I807" s="471"/>
      <c r="J807" s="471"/>
      <c r="K807" s="471"/>
      <c r="L807" s="47"/>
      <c r="M807" s="31"/>
      <c r="N807" s="74"/>
      <c r="O807" s="75" t="s">
        <v>62</v>
      </c>
      <c r="P807" s="75"/>
      <c r="Q807" s="75"/>
      <c r="R807" s="75">
        <v>0</v>
      </c>
      <c r="S807" s="79"/>
      <c r="T807" s="75" t="s">
        <v>62</v>
      </c>
      <c r="U807" s="123" t="str">
        <f>IF($J$1="October","",Y806)</f>
        <v/>
      </c>
      <c r="V807" s="77"/>
      <c r="W807" s="123" t="str">
        <f t="shared" si="166"/>
        <v/>
      </c>
      <c r="X807" s="77"/>
      <c r="Y807" s="123" t="str">
        <f t="shared" si="167"/>
        <v/>
      </c>
      <c r="Z807" s="80"/>
      <c r="AA807" s="31"/>
    </row>
    <row r="808" spans="1:27" s="29" customFormat="1" ht="21.4" hidden="1" customHeight="1" x14ac:dyDescent="0.2">
      <c r="A808" s="30"/>
      <c r="B808" s="471"/>
      <c r="C808" s="471"/>
      <c r="D808" s="471"/>
      <c r="E808" s="471"/>
      <c r="F808" s="471"/>
      <c r="G808" s="471"/>
      <c r="H808" s="471"/>
      <c r="I808" s="471"/>
      <c r="J808" s="471"/>
      <c r="K808" s="471"/>
      <c r="L808" s="47"/>
      <c r="M808" s="31"/>
      <c r="N808" s="74"/>
      <c r="O808" s="75" t="s">
        <v>63</v>
      </c>
      <c r="P808" s="75"/>
      <c r="Q808" s="75"/>
      <c r="R808" s="75">
        <v>0</v>
      </c>
      <c r="S808" s="79"/>
      <c r="T808" s="75" t="s">
        <v>63</v>
      </c>
      <c r="U808" s="123" t="str">
        <f>IF($J$1="November","",Y807)</f>
        <v/>
      </c>
      <c r="V808" s="77"/>
      <c r="W808" s="123" t="str">
        <f t="shared" si="166"/>
        <v/>
      </c>
      <c r="X808" s="77"/>
      <c r="Y808" s="123" t="str">
        <f t="shared" si="167"/>
        <v/>
      </c>
      <c r="Z808" s="80"/>
      <c r="AA808" s="31"/>
    </row>
    <row r="809" spans="1:27" s="29" customFormat="1" ht="21.4" hidden="1" customHeight="1" thickBot="1" x14ac:dyDescent="0.25">
      <c r="A809" s="60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2"/>
      <c r="N809" s="81"/>
      <c r="O809" s="82"/>
      <c r="P809" s="82"/>
      <c r="Q809" s="82"/>
      <c r="R809" s="82"/>
      <c r="S809" s="82"/>
      <c r="T809" s="82"/>
      <c r="U809" s="82"/>
      <c r="V809" s="82"/>
      <c r="W809" s="82"/>
      <c r="X809" s="82"/>
      <c r="Y809" s="82"/>
      <c r="Z809" s="83"/>
    </row>
    <row r="810" spans="1:27" s="31" customFormat="1" ht="21.4" hidden="1" customHeight="1" thickBot="1" x14ac:dyDescent="0.25"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  <c r="Z810" s="79"/>
    </row>
    <row r="811" spans="1:27" s="29" customFormat="1" ht="21.4" hidden="1" customHeight="1" x14ac:dyDescent="0.2">
      <c r="A811" s="481" t="s">
        <v>45</v>
      </c>
      <c r="B811" s="482"/>
      <c r="C811" s="482"/>
      <c r="D811" s="482"/>
      <c r="E811" s="482"/>
      <c r="F811" s="482"/>
      <c r="G811" s="482"/>
      <c r="H811" s="482"/>
      <c r="I811" s="482"/>
      <c r="J811" s="482"/>
      <c r="K811" s="482"/>
      <c r="L811" s="483"/>
      <c r="M811" s="28"/>
      <c r="N811" s="67"/>
      <c r="O811" s="450" t="s">
        <v>47</v>
      </c>
      <c r="P811" s="451"/>
      <c r="Q811" s="451"/>
      <c r="R811" s="452"/>
      <c r="S811" s="68"/>
      <c r="T811" s="450" t="s">
        <v>48</v>
      </c>
      <c r="U811" s="451"/>
      <c r="V811" s="451"/>
      <c r="W811" s="451"/>
      <c r="X811" s="451"/>
      <c r="Y811" s="452"/>
      <c r="Z811" s="69"/>
      <c r="AA811" s="28"/>
    </row>
    <row r="812" spans="1:27" s="29" customFormat="1" ht="21.4" hidden="1" customHeight="1" x14ac:dyDescent="0.2">
      <c r="A812" s="30"/>
      <c r="B812" s="31"/>
      <c r="C812" s="453" t="s">
        <v>99</v>
      </c>
      <c r="D812" s="453"/>
      <c r="E812" s="453"/>
      <c r="F812" s="453"/>
      <c r="G812" s="32" t="str">
        <f>$J$1</f>
        <v>June</v>
      </c>
      <c r="H812" s="454">
        <f>$K$1</f>
        <v>2021</v>
      </c>
      <c r="I812" s="454"/>
      <c r="J812" s="31"/>
      <c r="K812" s="33"/>
      <c r="L812" s="34"/>
      <c r="M812" s="33"/>
      <c r="N812" s="70"/>
      <c r="O812" s="71" t="s">
        <v>58</v>
      </c>
      <c r="P812" s="71" t="s">
        <v>7</v>
      </c>
      <c r="Q812" s="71" t="s">
        <v>6</v>
      </c>
      <c r="R812" s="71" t="s">
        <v>59</v>
      </c>
      <c r="S812" s="72"/>
      <c r="T812" s="71" t="s">
        <v>58</v>
      </c>
      <c r="U812" s="71" t="s">
        <v>60</v>
      </c>
      <c r="V812" s="71" t="s">
        <v>23</v>
      </c>
      <c r="W812" s="71" t="s">
        <v>22</v>
      </c>
      <c r="X812" s="71" t="s">
        <v>24</v>
      </c>
      <c r="Y812" s="71" t="s">
        <v>64</v>
      </c>
      <c r="Z812" s="73"/>
      <c r="AA812" s="33"/>
    </row>
    <row r="813" spans="1:27" s="29" customFormat="1" ht="21.4" hidden="1" customHeight="1" x14ac:dyDescent="0.2">
      <c r="A813" s="30"/>
      <c r="B813" s="31"/>
      <c r="C813" s="31"/>
      <c r="D813" s="36"/>
      <c r="E813" s="36"/>
      <c r="F813" s="36"/>
      <c r="G813" s="36"/>
      <c r="H813" s="36"/>
      <c r="I813" s="31"/>
      <c r="J813" s="37" t="s">
        <v>1</v>
      </c>
      <c r="K813" s="38"/>
      <c r="L813" s="39"/>
      <c r="M813" s="31"/>
      <c r="N813" s="74"/>
      <c r="O813" s="75" t="s">
        <v>50</v>
      </c>
      <c r="P813" s="75"/>
      <c r="Q813" s="75"/>
      <c r="R813" s="75">
        <f>15-Q813</f>
        <v>15</v>
      </c>
      <c r="S813" s="76"/>
      <c r="T813" s="75" t="s">
        <v>50</v>
      </c>
      <c r="U813" s="77"/>
      <c r="V813" s="77"/>
      <c r="W813" s="77">
        <f>V813+U813</f>
        <v>0</v>
      </c>
      <c r="X813" s="77"/>
      <c r="Y813" s="77">
        <f>W813-X813</f>
        <v>0</v>
      </c>
      <c r="Z813" s="73"/>
      <c r="AA813" s="31"/>
    </row>
    <row r="814" spans="1:27" s="29" customFormat="1" ht="21.4" hidden="1" customHeight="1" x14ac:dyDescent="0.2">
      <c r="A814" s="30"/>
      <c r="B814" s="31" t="s">
        <v>0</v>
      </c>
      <c r="C814" s="41"/>
      <c r="D814" s="31"/>
      <c r="E814" s="31"/>
      <c r="F814" s="31"/>
      <c r="G814" s="31"/>
      <c r="H814" s="42"/>
      <c r="I814" s="36"/>
      <c r="J814" s="31"/>
      <c r="K814" s="31"/>
      <c r="L814" s="43"/>
      <c r="M814" s="28"/>
      <c r="N814" s="78"/>
      <c r="O814" s="75" t="s">
        <v>76</v>
      </c>
      <c r="P814" s="75"/>
      <c r="Q814" s="75"/>
      <c r="R814" s="75" t="str">
        <f>IF(Q814="","",R813-Q814)</f>
        <v/>
      </c>
      <c r="S814" s="79"/>
      <c r="T814" s="75" t="s">
        <v>76</v>
      </c>
      <c r="U814" s="123">
        <f>Y813</f>
        <v>0</v>
      </c>
      <c r="V814" s="77"/>
      <c r="W814" s="123">
        <f>IF(U814="","",U814+V814)</f>
        <v>0</v>
      </c>
      <c r="X814" s="77"/>
      <c r="Y814" s="123">
        <f>IF(W814="","",W814-X814)</f>
        <v>0</v>
      </c>
      <c r="Z814" s="80"/>
      <c r="AA814" s="28"/>
    </row>
    <row r="815" spans="1:27" s="29" customFormat="1" ht="21.4" hidden="1" customHeight="1" x14ac:dyDescent="0.2">
      <c r="A815" s="30"/>
      <c r="B815" s="45" t="s">
        <v>46</v>
      </c>
      <c r="C815" s="63"/>
      <c r="D815" s="31"/>
      <c r="E815" s="31"/>
      <c r="F815" s="462" t="s">
        <v>48</v>
      </c>
      <c r="G815" s="462"/>
      <c r="H815" s="31"/>
      <c r="I815" s="462" t="s">
        <v>49</v>
      </c>
      <c r="J815" s="462"/>
      <c r="K815" s="462"/>
      <c r="L815" s="47"/>
      <c r="M815" s="31"/>
      <c r="N815" s="74"/>
      <c r="O815" s="75" t="s">
        <v>51</v>
      </c>
      <c r="P815" s="75"/>
      <c r="Q815" s="75"/>
      <c r="R815" s="75" t="str">
        <f t="shared" ref="R815:R824" si="168">IF(Q815="","",R814-Q815)</f>
        <v/>
      </c>
      <c r="S815" s="79"/>
      <c r="T815" s="75" t="s">
        <v>51</v>
      </c>
      <c r="U815" s="123">
        <f>IF($J$1="April",Y814,Y814)</f>
        <v>0</v>
      </c>
      <c r="V815" s="77"/>
      <c r="W815" s="123">
        <f t="shared" ref="W815:W824" si="169">IF(U815="","",U815+V815)</f>
        <v>0</v>
      </c>
      <c r="X815" s="77"/>
      <c r="Y815" s="123">
        <f t="shared" ref="Y815:Y824" si="170">IF(W815="","",W815-X815)</f>
        <v>0</v>
      </c>
      <c r="Z815" s="80"/>
      <c r="AA815" s="31"/>
    </row>
    <row r="816" spans="1:27" s="29" customFormat="1" ht="21.4" hidden="1" customHeight="1" x14ac:dyDescent="0.2">
      <c r="A816" s="30"/>
      <c r="B816" s="31"/>
      <c r="C816" s="31"/>
      <c r="D816" s="31"/>
      <c r="E816" s="31"/>
      <c r="F816" s="31"/>
      <c r="G816" s="31"/>
      <c r="H816" s="48"/>
      <c r="L816" s="35"/>
      <c r="M816" s="31"/>
      <c r="N816" s="74"/>
      <c r="O816" s="75" t="s">
        <v>52</v>
      </c>
      <c r="P816" s="75"/>
      <c r="Q816" s="75"/>
      <c r="R816" s="75" t="str">
        <f t="shared" si="168"/>
        <v/>
      </c>
      <c r="S816" s="79"/>
      <c r="T816" s="75" t="s">
        <v>52</v>
      </c>
      <c r="U816" s="123">
        <f>IF($J$1="April",Y815,Y815)</f>
        <v>0</v>
      </c>
      <c r="V816" s="77"/>
      <c r="W816" s="123">
        <f t="shared" si="169"/>
        <v>0</v>
      </c>
      <c r="X816" s="77"/>
      <c r="Y816" s="123">
        <f t="shared" si="170"/>
        <v>0</v>
      </c>
      <c r="Z816" s="80"/>
      <c r="AA816" s="31"/>
    </row>
    <row r="817" spans="1:27" s="29" customFormat="1" ht="21.4" hidden="1" customHeight="1" x14ac:dyDescent="0.2">
      <c r="A817" s="30"/>
      <c r="B817" s="457" t="s">
        <v>47</v>
      </c>
      <c r="C817" s="458"/>
      <c r="D817" s="31"/>
      <c r="E817" s="31"/>
      <c r="F817" s="49" t="s">
        <v>69</v>
      </c>
      <c r="G817" s="44">
        <f>IF($J$1="January",U813,IF($J$1="February",U814,IF($J$1="March",U815,IF($J$1="April",U816,IF($J$1="May",U817,IF($J$1="June",U818,IF($J$1="July",U819,IF($J$1="August",U820,IF($J$1="August",U820,IF($J$1="September",U821,IF($J$1="October",U822,IF($J$1="November",U823,IF($J$1="December",U824)))))))))))))</f>
        <v>0</v>
      </c>
      <c r="H817" s="48"/>
      <c r="I817" s="50"/>
      <c r="J817" s="51" t="s">
        <v>66</v>
      </c>
      <c r="K817" s="52">
        <f>K813/$K$2*I817</f>
        <v>0</v>
      </c>
      <c r="L817" s="53"/>
      <c r="M817" s="31"/>
      <c r="N817" s="74"/>
      <c r="O817" s="75" t="s">
        <v>53</v>
      </c>
      <c r="P817" s="75"/>
      <c r="Q817" s="75"/>
      <c r="R817" s="75" t="str">
        <f t="shared" si="168"/>
        <v/>
      </c>
      <c r="S817" s="79"/>
      <c r="T817" s="75" t="s">
        <v>53</v>
      </c>
      <c r="U817" s="123">
        <f>IF($J$1="May",Y816,Y816)</f>
        <v>0</v>
      </c>
      <c r="V817" s="77"/>
      <c r="W817" s="123">
        <f t="shared" si="169"/>
        <v>0</v>
      </c>
      <c r="X817" s="77"/>
      <c r="Y817" s="123">
        <f t="shared" si="170"/>
        <v>0</v>
      </c>
      <c r="Z817" s="80"/>
      <c r="AA817" s="31"/>
    </row>
    <row r="818" spans="1:27" s="29" customFormat="1" ht="21.4" hidden="1" customHeight="1" x14ac:dyDescent="0.2">
      <c r="A818" s="30"/>
      <c r="B818" s="40"/>
      <c r="C818" s="40"/>
      <c r="D818" s="31"/>
      <c r="E818" s="31"/>
      <c r="F818" s="49" t="s">
        <v>23</v>
      </c>
      <c r="G818" s="44">
        <f>IF($J$1="January",V813,IF($J$1="February",V814,IF($J$1="March",V815,IF($J$1="April",V816,IF($J$1="May",V817,IF($J$1="June",V818,IF($J$1="July",V819,IF($J$1="August",V820,IF($J$1="August",V820,IF($J$1="September",V821,IF($J$1="October",V822,IF($J$1="November",V823,IF($J$1="December",V824)))))))))))))</f>
        <v>0</v>
      </c>
      <c r="H818" s="48"/>
      <c r="I818" s="50"/>
      <c r="J818" s="51" t="s">
        <v>67</v>
      </c>
      <c r="K818" s="54"/>
      <c r="L818" s="55"/>
      <c r="M818" s="31"/>
      <c r="N818" s="74"/>
      <c r="O818" s="75" t="s">
        <v>54</v>
      </c>
      <c r="P818" s="75"/>
      <c r="Q818" s="75"/>
      <c r="R818" s="75" t="str">
        <f t="shared" si="168"/>
        <v/>
      </c>
      <c r="S818" s="79"/>
      <c r="T818" s="75" t="s">
        <v>54</v>
      </c>
      <c r="U818" s="123">
        <f>IF($J$1="May",Y817,Y817)</f>
        <v>0</v>
      </c>
      <c r="V818" s="77"/>
      <c r="W818" s="123">
        <f t="shared" si="169"/>
        <v>0</v>
      </c>
      <c r="X818" s="77"/>
      <c r="Y818" s="123">
        <f t="shared" si="170"/>
        <v>0</v>
      </c>
      <c r="Z818" s="80"/>
      <c r="AA818" s="31"/>
    </row>
    <row r="819" spans="1:27" s="29" customFormat="1" ht="21.4" hidden="1" customHeight="1" x14ac:dyDescent="0.2">
      <c r="A819" s="30"/>
      <c r="B819" s="49" t="s">
        <v>7</v>
      </c>
      <c r="C819" s="40">
        <f>IF($J$1="January",P813,IF($J$1="February",P814,IF($J$1="March",P815,IF($J$1="April",P816,IF($J$1="May",P817,IF($J$1="June",P818,IF($J$1="July",P819,IF($J$1="August",P820,IF($J$1="August",P820,IF($J$1="September",P821,IF($J$1="October",P822,IF($J$1="November",P823,IF($J$1="December",P824)))))))))))))</f>
        <v>0</v>
      </c>
      <c r="D819" s="31"/>
      <c r="E819" s="31"/>
      <c r="F819" s="49" t="s">
        <v>70</v>
      </c>
      <c r="G819" s="44">
        <f>IF($J$1="January",W813,IF($J$1="February",W814,IF($J$1="March",W815,IF($J$1="April",W816,IF($J$1="May",W817,IF($J$1="June",W818,IF($J$1="July",W819,IF($J$1="August",W820,IF($J$1="August",W820,IF($J$1="September",W821,IF($J$1="October",W822,IF($J$1="November",W823,IF($J$1="December",W824)))))))))))))</f>
        <v>0</v>
      </c>
      <c r="H819" s="48"/>
      <c r="I819" s="455" t="s">
        <v>74</v>
      </c>
      <c r="J819" s="456"/>
      <c r="K819" s="54">
        <f>K817+K818</f>
        <v>0</v>
      </c>
      <c r="L819" s="55"/>
      <c r="M819" s="31"/>
      <c r="N819" s="74"/>
      <c r="O819" s="75" t="s">
        <v>55</v>
      </c>
      <c r="P819" s="75"/>
      <c r="Q819" s="75"/>
      <c r="R819" s="75" t="str">
        <f t="shared" si="168"/>
        <v/>
      </c>
      <c r="S819" s="79"/>
      <c r="T819" s="75" t="s">
        <v>55</v>
      </c>
      <c r="U819" s="123">
        <f>IF($J$1="May",Y818,Y818)</f>
        <v>0</v>
      </c>
      <c r="V819" s="77"/>
      <c r="W819" s="123">
        <f t="shared" si="169"/>
        <v>0</v>
      </c>
      <c r="X819" s="77"/>
      <c r="Y819" s="123">
        <f t="shared" si="170"/>
        <v>0</v>
      </c>
      <c r="Z819" s="80"/>
      <c r="AA819" s="31"/>
    </row>
    <row r="820" spans="1:27" s="29" customFormat="1" ht="21.4" hidden="1" customHeight="1" x14ac:dyDescent="0.2">
      <c r="A820" s="30"/>
      <c r="B820" s="49" t="s">
        <v>6</v>
      </c>
      <c r="C820" s="40">
        <f>IF($J$1="January",Q813,IF($J$1="February",Q814,IF($J$1="March",Q815,IF($J$1="April",Q816,IF($J$1="May",Q817,IF($J$1="June",Q818,IF($J$1="July",Q819,IF($J$1="August",Q820,IF($J$1="August",Q820,IF($J$1="September",Q821,IF($J$1="October",Q822,IF($J$1="November",Q823,IF($J$1="December",Q824)))))))))))))</f>
        <v>0</v>
      </c>
      <c r="D820" s="31"/>
      <c r="E820" s="31"/>
      <c r="F820" s="49" t="s">
        <v>24</v>
      </c>
      <c r="G820" s="44">
        <f>IF($J$1="January",X813,IF($J$1="February",X814,IF($J$1="March",X815,IF($J$1="April",X816,IF($J$1="May",X817,IF($J$1="June",X818,IF($J$1="July",X819,IF($J$1="August",X820,IF($J$1="August",X820,IF($J$1="September",X821,IF($J$1="October",X822,IF($J$1="November",X823,IF($J$1="December",X824)))))))))))))</f>
        <v>0</v>
      </c>
      <c r="H820" s="48"/>
      <c r="I820" s="455" t="s">
        <v>75</v>
      </c>
      <c r="J820" s="456"/>
      <c r="K820" s="44">
        <f>G820</f>
        <v>0</v>
      </c>
      <c r="L820" s="56"/>
      <c r="M820" s="31"/>
      <c r="N820" s="74"/>
      <c r="O820" s="75" t="s">
        <v>56</v>
      </c>
      <c r="P820" s="75"/>
      <c r="Q820" s="75"/>
      <c r="R820" s="75" t="str">
        <f t="shared" si="168"/>
        <v/>
      </c>
      <c r="S820" s="79"/>
      <c r="T820" s="75" t="s">
        <v>56</v>
      </c>
      <c r="U820" s="123" t="str">
        <f>IF($J$1="September",Y819,"")</f>
        <v/>
      </c>
      <c r="V820" s="77"/>
      <c r="W820" s="123" t="str">
        <f t="shared" si="169"/>
        <v/>
      </c>
      <c r="X820" s="77"/>
      <c r="Y820" s="123" t="str">
        <f t="shared" si="170"/>
        <v/>
      </c>
      <c r="Z820" s="80"/>
      <c r="AA820" s="31"/>
    </row>
    <row r="821" spans="1:27" s="29" customFormat="1" ht="21.4" hidden="1" customHeight="1" x14ac:dyDescent="0.2">
      <c r="A821" s="30"/>
      <c r="B821" s="57" t="s">
        <v>73</v>
      </c>
      <c r="C821" s="40" t="str">
        <f>IF($J$1="January",R813,IF($J$1="February",R814,IF($J$1="March",R815,IF($J$1="April",R816,IF($J$1="May",R817,IF($J$1="June",R818,IF($J$1="July",R819,IF($J$1="August",R820,IF($J$1="August",R820,IF($J$1="September",R821,IF($J$1="October",R822,IF($J$1="November",R823,IF($J$1="December",R824)))))))))))))</f>
        <v/>
      </c>
      <c r="D821" s="31"/>
      <c r="E821" s="31"/>
      <c r="F821" s="49" t="s">
        <v>72</v>
      </c>
      <c r="G821" s="44">
        <f>IF($J$1="January",Y813,IF($J$1="February",Y814,IF($J$1="March",Y815,IF($J$1="April",Y816,IF($J$1="May",Y817,IF($J$1="June",Y818,IF($J$1="July",Y819,IF($J$1="August",Y820,IF($J$1="August",Y820,IF($J$1="September",Y821,IF($J$1="October",Y822,IF($J$1="November",Y823,IF($J$1="December",Y824)))))))))))))</f>
        <v>0</v>
      </c>
      <c r="H821" s="31"/>
      <c r="I821" s="463" t="s">
        <v>68</v>
      </c>
      <c r="J821" s="464"/>
      <c r="K821" s="58">
        <f>K819-K820</f>
        <v>0</v>
      </c>
      <c r="L821" s="59"/>
      <c r="M821" s="31"/>
      <c r="N821" s="74"/>
      <c r="O821" s="75" t="s">
        <v>61</v>
      </c>
      <c r="P821" s="75"/>
      <c r="Q821" s="75"/>
      <c r="R821" s="75" t="str">
        <f t="shared" si="168"/>
        <v/>
      </c>
      <c r="S821" s="79"/>
      <c r="T821" s="75" t="s">
        <v>61</v>
      </c>
      <c r="U821" s="123" t="str">
        <f>IF($J$1="September",Y820,"")</f>
        <v/>
      </c>
      <c r="V821" s="77"/>
      <c r="W821" s="123" t="str">
        <f t="shared" si="169"/>
        <v/>
      </c>
      <c r="X821" s="77"/>
      <c r="Y821" s="123" t="str">
        <f t="shared" si="170"/>
        <v/>
      </c>
      <c r="Z821" s="80"/>
      <c r="AA821" s="31"/>
    </row>
    <row r="822" spans="1:27" s="29" customFormat="1" ht="21.4" hidden="1" customHeight="1" x14ac:dyDescent="0.2">
      <c r="A822" s="30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47"/>
      <c r="M822" s="31"/>
      <c r="N822" s="74"/>
      <c r="O822" s="75" t="s">
        <v>57</v>
      </c>
      <c r="P822" s="75"/>
      <c r="Q822" s="75"/>
      <c r="R822" s="75" t="str">
        <f t="shared" si="168"/>
        <v/>
      </c>
      <c r="S822" s="79"/>
      <c r="T822" s="75" t="s">
        <v>57</v>
      </c>
      <c r="U822" s="123" t="str">
        <f>IF($J$1="October",Y821,"")</f>
        <v/>
      </c>
      <c r="V822" s="77"/>
      <c r="W822" s="123" t="str">
        <f t="shared" si="169"/>
        <v/>
      </c>
      <c r="X822" s="77"/>
      <c r="Y822" s="123" t="str">
        <f t="shared" si="170"/>
        <v/>
      </c>
      <c r="Z822" s="80"/>
      <c r="AA822" s="31"/>
    </row>
    <row r="823" spans="1:27" s="29" customFormat="1" ht="21.4" hidden="1" customHeight="1" x14ac:dyDescent="0.2">
      <c r="A823" s="30"/>
      <c r="B823" s="471" t="s">
        <v>101</v>
      </c>
      <c r="C823" s="471"/>
      <c r="D823" s="471"/>
      <c r="E823" s="471"/>
      <c r="F823" s="471"/>
      <c r="G823" s="471"/>
      <c r="H823" s="471"/>
      <c r="I823" s="471"/>
      <c r="J823" s="471"/>
      <c r="K823" s="471"/>
      <c r="L823" s="47"/>
      <c r="M823" s="31"/>
      <c r="N823" s="74"/>
      <c r="O823" s="75" t="s">
        <v>62</v>
      </c>
      <c r="P823" s="75"/>
      <c r="Q823" s="75"/>
      <c r="R823" s="75" t="str">
        <f t="shared" si="168"/>
        <v/>
      </c>
      <c r="S823" s="79"/>
      <c r="T823" s="75" t="s">
        <v>62</v>
      </c>
      <c r="U823" s="123" t="str">
        <f>IF($J$1="November",Y822,"")</f>
        <v/>
      </c>
      <c r="V823" s="77"/>
      <c r="W823" s="123" t="str">
        <f t="shared" si="169"/>
        <v/>
      </c>
      <c r="X823" s="77"/>
      <c r="Y823" s="123" t="str">
        <f t="shared" si="170"/>
        <v/>
      </c>
      <c r="Z823" s="80"/>
      <c r="AA823" s="31"/>
    </row>
    <row r="824" spans="1:27" s="29" customFormat="1" ht="21.4" hidden="1" customHeight="1" x14ac:dyDescent="0.2">
      <c r="A824" s="30"/>
      <c r="B824" s="471"/>
      <c r="C824" s="471"/>
      <c r="D824" s="471"/>
      <c r="E824" s="471"/>
      <c r="F824" s="471"/>
      <c r="G824" s="471"/>
      <c r="H824" s="471"/>
      <c r="I824" s="471"/>
      <c r="J824" s="471"/>
      <c r="K824" s="471"/>
      <c r="L824" s="47"/>
      <c r="M824" s="31"/>
      <c r="N824" s="74"/>
      <c r="O824" s="75" t="s">
        <v>63</v>
      </c>
      <c r="P824" s="75"/>
      <c r="Q824" s="75"/>
      <c r="R824" s="75" t="str">
        <f t="shared" si="168"/>
        <v/>
      </c>
      <c r="S824" s="79"/>
      <c r="T824" s="75" t="s">
        <v>63</v>
      </c>
      <c r="U824" s="123" t="str">
        <f>IF($J$1="Dec",Y823,"")</f>
        <v/>
      </c>
      <c r="V824" s="77"/>
      <c r="W824" s="123" t="str">
        <f t="shared" si="169"/>
        <v/>
      </c>
      <c r="X824" s="77"/>
      <c r="Y824" s="123" t="str">
        <f t="shared" si="170"/>
        <v/>
      </c>
      <c r="Z824" s="80"/>
      <c r="AA824" s="31"/>
    </row>
    <row r="825" spans="1:27" s="29" customFormat="1" ht="21.4" hidden="1" customHeight="1" thickBot="1" x14ac:dyDescent="0.25">
      <c r="A825" s="60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2"/>
      <c r="N825" s="81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82"/>
      <c r="Z825" s="83"/>
    </row>
    <row r="826" spans="1:27" s="29" customFormat="1" ht="21.4" hidden="1" customHeight="1" thickBot="1" x14ac:dyDescent="0.25"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</row>
    <row r="827" spans="1:27" s="29" customFormat="1" ht="21.4" hidden="1" customHeight="1" x14ac:dyDescent="0.2">
      <c r="A827" s="459" t="s">
        <v>45</v>
      </c>
      <c r="B827" s="460"/>
      <c r="C827" s="460"/>
      <c r="D827" s="460"/>
      <c r="E827" s="460"/>
      <c r="F827" s="460"/>
      <c r="G827" s="460"/>
      <c r="H827" s="460"/>
      <c r="I827" s="460"/>
      <c r="J827" s="460"/>
      <c r="K827" s="460"/>
      <c r="L827" s="461"/>
      <c r="M827" s="28"/>
      <c r="N827" s="67"/>
      <c r="O827" s="450" t="s">
        <v>47</v>
      </c>
      <c r="P827" s="451"/>
      <c r="Q827" s="451"/>
      <c r="R827" s="452"/>
      <c r="S827" s="68"/>
      <c r="T827" s="450" t="s">
        <v>48</v>
      </c>
      <c r="U827" s="451"/>
      <c r="V827" s="451"/>
      <c r="W827" s="451"/>
      <c r="X827" s="451"/>
      <c r="Y827" s="452"/>
      <c r="Z827" s="69"/>
      <c r="AA827" s="28"/>
    </row>
    <row r="828" spans="1:27" s="29" customFormat="1" ht="21.4" hidden="1" customHeight="1" x14ac:dyDescent="0.2">
      <c r="A828" s="30"/>
      <c r="B828" s="31"/>
      <c r="C828" s="453" t="s">
        <v>99</v>
      </c>
      <c r="D828" s="453"/>
      <c r="E828" s="453"/>
      <c r="F828" s="453"/>
      <c r="G828" s="32" t="str">
        <f>$J$1</f>
        <v>June</v>
      </c>
      <c r="H828" s="454">
        <f>$K$1</f>
        <v>2021</v>
      </c>
      <c r="I828" s="454"/>
      <c r="J828" s="31"/>
      <c r="K828" s="33"/>
      <c r="L828" s="34"/>
      <c r="M828" s="33"/>
      <c r="N828" s="70"/>
      <c r="O828" s="71" t="s">
        <v>58</v>
      </c>
      <c r="P828" s="71" t="s">
        <v>7</v>
      </c>
      <c r="Q828" s="71" t="s">
        <v>6</v>
      </c>
      <c r="R828" s="71" t="s">
        <v>59</v>
      </c>
      <c r="S828" s="72"/>
      <c r="T828" s="71" t="s">
        <v>58</v>
      </c>
      <c r="U828" s="71" t="s">
        <v>60</v>
      </c>
      <c r="V828" s="71" t="s">
        <v>23</v>
      </c>
      <c r="W828" s="71" t="s">
        <v>22</v>
      </c>
      <c r="X828" s="71" t="s">
        <v>24</v>
      </c>
      <c r="Y828" s="71" t="s">
        <v>64</v>
      </c>
      <c r="Z828" s="73"/>
      <c r="AA828" s="33"/>
    </row>
    <row r="829" spans="1:27" s="29" customFormat="1" ht="21.4" hidden="1" customHeight="1" x14ac:dyDescent="0.2">
      <c r="A829" s="30"/>
      <c r="B829" s="31"/>
      <c r="C829" s="31"/>
      <c r="D829" s="36"/>
      <c r="E829" s="36"/>
      <c r="F829" s="36"/>
      <c r="G829" s="36"/>
      <c r="H829" s="36"/>
      <c r="I829" s="31"/>
      <c r="J829" s="37" t="s">
        <v>1</v>
      </c>
      <c r="K829" s="38"/>
      <c r="L829" s="39"/>
      <c r="M829" s="31"/>
      <c r="N829" s="74"/>
      <c r="O829" s="75" t="s">
        <v>50</v>
      </c>
      <c r="P829" s="75"/>
      <c r="Q829" s="75"/>
      <c r="R829" s="75">
        <v>0</v>
      </c>
      <c r="S829" s="76"/>
      <c r="T829" s="75" t="s">
        <v>50</v>
      </c>
      <c r="U829" s="77"/>
      <c r="V829" s="77"/>
      <c r="W829" s="77">
        <f>V829+U829</f>
        <v>0</v>
      </c>
      <c r="X829" s="77"/>
      <c r="Y829" s="77">
        <f>W829-X829</f>
        <v>0</v>
      </c>
      <c r="Z829" s="73"/>
      <c r="AA829" s="31"/>
    </row>
    <row r="830" spans="1:27" s="29" customFormat="1" ht="21.4" hidden="1" customHeight="1" x14ac:dyDescent="0.2">
      <c r="A830" s="30"/>
      <c r="B830" s="31" t="s">
        <v>0</v>
      </c>
      <c r="C830" s="41"/>
      <c r="D830" s="31"/>
      <c r="E830" s="31"/>
      <c r="F830" s="31"/>
      <c r="G830" s="31"/>
      <c r="H830" s="42"/>
      <c r="I830" s="36"/>
      <c r="J830" s="31"/>
      <c r="K830" s="31"/>
      <c r="L830" s="43"/>
      <c r="M830" s="28"/>
      <c r="N830" s="78"/>
      <c r="O830" s="75" t="s">
        <v>76</v>
      </c>
      <c r="P830" s="75"/>
      <c r="Q830" s="75"/>
      <c r="R830" s="75" t="str">
        <f>IF(Q830="","",R829-Q830)</f>
        <v/>
      </c>
      <c r="S830" s="79"/>
      <c r="T830" s="75" t="s">
        <v>76</v>
      </c>
      <c r="U830" s="123">
        <f>IF($J$1="January","",Y829)</f>
        <v>0</v>
      </c>
      <c r="V830" s="77"/>
      <c r="W830" s="123">
        <f>IF(U830="","",U830+V830)</f>
        <v>0</v>
      </c>
      <c r="X830" s="77"/>
      <c r="Y830" s="123">
        <f>IF(W830="","",W830-X830)</f>
        <v>0</v>
      </c>
      <c r="Z830" s="80"/>
      <c r="AA830" s="28"/>
    </row>
    <row r="831" spans="1:27" s="29" customFormat="1" ht="21.4" hidden="1" customHeight="1" x14ac:dyDescent="0.2">
      <c r="A831" s="30"/>
      <c r="B831" s="45" t="s">
        <v>46</v>
      </c>
      <c r="C831" s="46"/>
      <c r="D831" s="31"/>
      <c r="E831" s="31"/>
      <c r="F831" s="462" t="s">
        <v>48</v>
      </c>
      <c r="G831" s="462"/>
      <c r="H831" s="31"/>
      <c r="I831" s="462" t="s">
        <v>49</v>
      </c>
      <c r="J831" s="462"/>
      <c r="K831" s="462"/>
      <c r="L831" s="47"/>
      <c r="M831" s="31"/>
      <c r="N831" s="74"/>
      <c r="O831" s="75" t="s">
        <v>51</v>
      </c>
      <c r="P831" s="75"/>
      <c r="Q831" s="75"/>
      <c r="R831" s="75">
        <v>0</v>
      </c>
      <c r="S831" s="79"/>
      <c r="T831" s="75" t="s">
        <v>51</v>
      </c>
      <c r="U831" s="123">
        <f>IF($J$1="February","",Y830)</f>
        <v>0</v>
      </c>
      <c r="V831" s="77"/>
      <c r="W831" s="123">
        <f t="shared" ref="W831:W840" si="171">IF(U831="","",U831+V831)</f>
        <v>0</v>
      </c>
      <c r="X831" s="77"/>
      <c r="Y831" s="123">
        <f t="shared" ref="Y831:Y840" si="172">IF(W831="","",W831-X831)</f>
        <v>0</v>
      </c>
      <c r="Z831" s="80"/>
      <c r="AA831" s="31"/>
    </row>
    <row r="832" spans="1:27" s="29" customFormat="1" ht="21.4" hidden="1" customHeight="1" x14ac:dyDescent="0.2">
      <c r="A832" s="30"/>
      <c r="B832" s="31"/>
      <c r="C832" s="31"/>
      <c r="D832" s="31"/>
      <c r="E832" s="31"/>
      <c r="F832" s="31"/>
      <c r="G832" s="31"/>
      <c r="H832" s="48"/>
      <c r="L832" s="35"/>
      <c r="M832" s="31"/>
      <c r="N832" s="74"/>
      <c r="O832" s="75" t="s">
        <v>52</v>
      </c>
      <c r="P832" s="75"/>
      <c r="Q832" s="75"/>
      <c r="R832" s="75">
        <v>0</v>
      </c>
      <c r="S832" s="79"/>
      <c r="T832" s="75" t="s">
        <v>52</v>
      </c>
      <c r="U832" s="123">
        <f>IF($J$1="March","",Y831)</f>
        <v>0</v>
      </c>
      <c r="V832" s="77"/>
      <c r="W832" s="123">
        <f t="shared" si="171"/>
        <v>0</v>
      </c>
      <c r="X832" s="77"/>
      <c r="Y832" s="123">
        <f t="shared" si="172"/>
        <v>0</v>
      </c>
      <c r="Z832" s="80"/>
      <c r="AA832" s="31"/>
    </row>
    <row r="833" spans="1:27" s="29" customFormat="1" ht="21.4" hidden="1" customHeight="1" x14ac:dyDescent="0.2">
      <c r="A833" s="30"/>
      <c r="B833" s="457" t="s">
        <v>47</v>
      </c>
      <c r="C833" s="458"/>
      <c r="D833" s="31"/>
      <c r="E833" s="31"/>
      <c r="F833" s="49" t="s">
        <v>69</v>
      </c>
      <c r="G833" s="44">
        <f>IF($J$1="January",U829,IF($J$1="February",U830,IF($J$1="March",U831,IF($J$1="April",U832,IF($J$1="May",U833,IF($J$1="June",U834,IF($J$1="July",U835,IF($J$1="August",U836,IF($J$1="August",U836,IF($J$1="September",U837,IF($J$1="October",U838,IF($J$1="November",U839,IF($J$1="December",U840)))))))))))))</f>
        <v>0</v>
      </c>
      <c r="H833" s="48"/>
      <c r="I833" s="50">
        <f>IF(C837&gt;0,$K$2,C835)</f>
        <v>30</v>
      </c>
      <c r="J833" s="51" t="s">
        <v>66</v>
      </c>
      <c r="K833" s="52">
        <f>K829/$K$2*I833</f>
        <v>0</v>
      </c>
      <c r="L833" s="53"/>
      <c r="M833" s="31"/>
      <c r="N833" s="74"/>
      <c r="O833" s="75" t="s">
        <v>53</v>
      </c>
      <c r="P833" s="75"/>
      <c r="Q833" s="75"/>
      <c r="R833" s="75">
        <v>0</v>
      </c>
      <c r="S833" s="79"/>
      <c r="T833" s="75" t="s">
        <v>53</v>
      </c>
      <c r="U833" s="123">
        <f>IF($J$1="April","",Y832)</f>
        <v>0</v>
      </c>
      <c r="V833" s="77"/>
      <c r="W833" s="123">
        <f t="shared" si="171"/>
        <v>0</v>
      </c>
      <c r="X833" s="77"/>
      <c r="Y833" s="123">
        <f t="shared" si="172"/>
        <v>0</v>
      </c>
      <c r="Z833" s="80"/>
      <c r="AA833" s="31"/>
    </row>
    <row r="834" spans="1:27" s="29" customFormat="1" ht="21.4" hidden="1" customHeight="1" x14ac:dyDescent="0.2">
      <c r="A834" s="30"/>
      <c r="B834" s="40"/>
      <c r="C834" s="40"/>
      <c r="D834" s="31"/>
      <c r="E834" s="31"/>
      <c r="F834" s="49" t="s">
        <v>23</v>
      </c>
      <c r="G834" s="44">
        <f>IF($J$1="January",V829,IF($J$1="February",V830,IF($J$1="March",V831,IF($J$1="April",V832,IF($J$1="May",V833,IF($J$1="June",V834,IF($J$1="July",V835,IF($J$1="August",V836,IF($J$1="August",V836,IF($J$1="September",V837,IF($J$1="October",V838,IF($J$1="November",V839,IF($J$1="December",V840)))))))))))))</f>
        <v>0</v>
      </c>
      <c r="H834" s="48"/>
      <c r="I834" s="93"/>
      <c r="J834" s="51" t="s">
        <v>67</v>
      </c>
      <c r="K834" s="54">
        <f>K829/$K$2/8*I834</f>
        <v>0</v>
      </c>
      <c r="L834" s="55"/>
      <c r="M834" s="31"/>
      <c r="N834" s="74"/>
      <c r="O834" s="75" t="s">
        <v>54</v>
      </c>
      <c r="P834" s="75"/>
      <c r="Q834" s="75"/>
      <c r="R834" s="75" t="str">
        <f t="shared" ref="R834:R838" si="173">IF(Q834="","",R833-Q834)</f>
        <v/>
      </c>
      <c r="S834" s="79"/>
      <c r="T834" s="75" t="s">
        <v>54</v>
      </c>
      <c r="U834" s="123">
        <f>IF($J$1="May","",Y833)</f>
        <v>0</v>
      </c>
      <c r="V834" s="77"/>
      <c r="W834" s="123">
        <f t="shared" si="171"/>
        <v>0</v>
      </c>
      <c r="X834" s="77"/>
      <c r="Y834" s="123">
        <f t="shared" si="172"/>
        <v>0</v>
      </c>
      <c r="Z834" s="80"/>
      <c r="AA834" s="31"/>
    </row>
    <row r="835" spans="1:27" s="29" customFormat="1" ht="21.4" hidden="1" customHeight="1" x14ac:dyDescent="0.2">
      <c r="A835" s="30"/>
      <c r="B835" s="49" t="s">
        <v>7</v>
      </c>
      <c r="C835" s="40">
        <f>IF($J$1="January",P829,IF($J$1="February",P830,IF($J$1="March",P831,IF($J$1="April",P832,IF($J$1="May",P833,IF($J$1="June",P834,IF($J$1="July",P835,IF($J$1="August",P836,IF($J$1="August",P836,IF($J$1="September",P837,IF($J$1="October",P838,IF($J$1="November",P839,IF($J$1="December",P840)))))))))))))</f>
        <v>0</v>
      </c>
      <c r="D835" s="31"/>
      <c r="E835" s="31"/>
      <c r="F835" s="49" t="s">
        <v>70</v>
      </c>
      <c r="G835" s="44">
        <f>IF($J$1="January",W829,IF($J$1="February",W830,IF($J$1="March",W831,IF($J$1="April",W832,IF($J$1="May",W833,IF($J$1="June",W834,IF($J$1="July",W835,IF($J$1="August",W836,IF($J$1="August",W836,IF($J$1="September",W837,IF($J$1="October",W838,IF($J$1="November",W839,IF($J$1="December",W840)))))))))))))</f>
        <v>0</v>
      </c>
      <c r="H835" s="48"/>
      <c r="I835" s="455" t="s">
        <v>74</v>
      </c>
      <c r="J835" s="456"/>
      <c r="K835" s="54">
        <f>K833+K834</f>
        <v>0</v>
      </c>
      <c r="L835" s="55"/>
      <c r="M835" s="31"/>
      <c r="N835" s="74"/>
      <c r="O835" s="75" t="s">
        <v>55</v>
      </c>
      <c r="P835" s="75"/>
      <c r="Q835" s="75"/>
      <c r="R835" s="75">
        <v>0</v>
      </c>
      <c r="S835" s="79"/>
      <c r="T835" s="75" t="s">
        <v>55</v>
      </c>
      <c r="U835" s="123" t="str">
        <f>IF($J$1="June","",Y834)</f>
        <v/>
      </c>
      <c r="V835" s="77"/>
      <c r="W835" s="123" t="str">
        <f t="shared" si="171"/>
        <v/>
      </c>
      <c r="X835" s="77"/>
      <c r="Y835" s="123" t="str">
        <f t="shared" si="172"/>
        <v/>
      </c>
      <c r="Z835" s="80"/>
      <c r="AA835" s="31"/>
    </row>
    <row r="836" spans="1:27" s="29" customFormat="1" ht="21.4" hidden="1" customHeight="1" x14ac:dyDescent="0.2">
      <c r="A836" s="30"/>
      <c r="B836" s="49" t="s">
        <v>6</v>
      </c>
      <c r="C836" s="40">
        <f>IF($J$1="January",Q829,IF($J$1="February",Q830,IF($J$1="March",Q831,IF($J$1="April",Q832,IF($J$1="May",Q833,IF($J$1="June",Q834,IF($J$1="July",Q835,IF($J$1="August",Q836,IF($J$1="August",Q836,IF($J$1="September",Q837,IF($J$1="October",Q838,IF($J$1="November",Q839,IF($J$1="December",Q840)))))))))))))</f>
        <v>0</v>
      </c>
      <c r="D836" s="31"/>
      <c r="E836" s="31"/>
      <c r="F836" s="49" t="s">
        <v>24</v>
      </c>
      <c r="G836" s="44">
        <f>IF($J$1="January",X829,IF($J$1="February",X830,IF($J$1="March",X831,IF($J$1="April",X832,IF($J$1="May",X833,IF($J$1="June",X834,IF($J$1="July",X835,IF($J$1="August",X836,IF($J$1="August",X836,IF($J$1="September",X837,IF($J$1="October",X838,IF($J$1="November",X839,IF($J$1="December",X840)))))))))))))</f>
        <v>0</v>
      </c>
      <c r="H836" s="48"/>
      <c r="I836" s="455" t="s">
        <v>75</v>
      </c>
      <c r="J836" s="456"/>
      <c r="K836" s="44">
        <f>G836</f>
        <v>0</v>
      </c>
      <c r="L836" s="56"/>
      <c r="M836" s="31"/>
      <c r="N836" s="74"/>
      <c r="O836" s="75" t="s">
        <v>56</v>
      </c>
      <c r="P836" s="75"/>
      <c r="Q836" s="75"/>
      <c r="R836" s="75" t="str">
        <f t="shared" si="173"/>
        <v/>
      </c>
      <c r="S836" s="79"/>
      <c r="T836" s="75" t="s">
        <v>56</v>
      </c>
      <c r="U836" s="123" t="str">
        <f>IF($J$1="July","",Y835)</f>
        <v/>
      </c>
      <c r="V836" s="77"/>
      <c r="W836" s="123" t="str">
        <f t="shared" si="171"/>
        <v/>
      </c>
      <c r="X836" s="77"/>
      <c r="Y836" s="123" t="str">
        <f t="shared" si="172"/>
        <v/>
      </c>
      <c r="Z836" s="80"/>
      <c r="AA836" s="31"/>
    </row>
    <row r="837" spans="1:27" s="29" customFormat="1" ht="21.4" hidden="1" customHeight="1" x14ac:dyDescent="0.2">
      <c r="A837" s="30"/>
      <c r="B837" s="57" t="s">
        <v>73</v>
      </c>
      <c r="C837" s="40" t="str">
        <f>IF($J$1="January",R829,IF($J$1="February",R830,IF($J$1="March",R831,IF($J$1="April",R832,IF($J$1="May",R833,IF($J$1="June",R834,IF($J$1="July",R835,IF($J$1="August",R836,IF($J$1="August",R836,IF($J$1="September",R837,IF($J$1="October",R838,IF($J$1="November",R839,IF($J$1="December",R840)))))))))))))</f>
        <v/>
      </c>
      <c r="D837" s="31"/>
      <c r="E837" s="31"/>
      <c r="F837" s="49" t="s">
        <v>72</v>
      </c>
      <c r="G837" s="44">
        <f>IF($J$1="January",Y829,IF($J$1="February",Y830,IF($J$1="March",Y831,IF($J$1="April",Y832,IF($J$1="May",Y833,IF($J$1="June",Y834,IF($J$1="July",Y835,IF($J$1="August",Y836,IF($J$1="August",Y836,IF($J$1="September",Y837,IF($J$1="October",Y838,IF($J$1="November",Y839,IF($J$1="December",Y840)))))))))))))</f>
        <v>0</v>
      </c>
      <c r="H837" s="31"/>
      <c r="I837" s="463" t="s">
        <v>68</v>
      </c>
      <c r="J837" s="464"/>
      <c r="K837" s="58">
        <f>K835-K836</f>
        <v>0</v>
      </c>
      <c r="L837" s="59"/>
      <c r="M837" s="31"/>
      <c r="N837" s="74"/>
      <c r="O837" s="75" t="s">
        <v>61</v>
      </c>
      <c r="P837" s="75"/>
      <c r="Q837" s="75"/>
      <c r="R837" s="75"/>
      <c r="S837" s="79"/>
      <c r="T837" s="75" t="s">
        <v>61</v>
      </c>
      <c r="U837" s="123" t="str">
        <f>IF($J$1="August","",Y836)</f>
        <v/>
      </c>
      <c r="V837" s="77"/>
      <c r="W837" s="123" t="str">
        <f t="shared" si="171"/>
        <v/>
      </c>
      <c r="X837" s="77"/>
      <c r="Y837" s="123" t="str">
        <f t="shared" si="172"/>
        <v/>
      </c>
      <c r="Z837" s="80"/>
      <c r="AA837" s="31"/>
    </row>
    <row r="838" spans="1:27" s="29" customFormat="1" ht="21.4" hidden="1" customHeight="1" x14ac:dyDescent="0.2">
      <c r="A838" s="30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47"/>
      <c r="M838" s="31"/>
      <c r="N838" s="74"/>
      <c r="O838" s="75" t="s">
        <v>57</v>
      </c>
      <c r="P838" s="75"/>
      <c r="Q838" s="75"/>
      <c r="R838" s="75" t="str">
        <f t="shared" si="173"/>
        <v/>
      </c>
      <c r="S838" s="79"/>
      <c r="T838" s="75" t="s">
        <v>57</v>
      </c>
      <c r="U838" s="123" t="str">
        <f>IF($J$1="September","",Y837)</f>
        <v/>
      </c>
      <c r="V838" s="77"/>
      <c r="W838" s="123" t="str">
        <f t="shared" si="171"/>
        <v/>
      </c>
      <c r="X838" s="77"/>
      <c r="Y838" s="123" t="str">
        <f t="shared" si="172"/>
        <v/>
      </c>
      <c r="Z838" s="80"/>
      <c r="AA838" s="31"/>
    </row>
    <row r="839" spans="1:27" s="29" customFormat="1" ht="21.4" hidden="1" customHeight="1" x14ac:dyDescent="0.2">
      <c r="A839" s="30"/>
      <c r="B839" s="471" t="s">
        <v>101</v>
      </c>
      <c r="C839" s="471"/>
      <c r="D839" s="471"/>
      <c r="E839" s="471"/>
      <c r="F839" s="471"/>
      <c r="G839" s="471"/>
      <c r="H839" s="471"/>
      <c r="I839" s="471"/>
      <c r="J839" s="471"/>
      <c r="K839" s="471"/>
      <c r="L839" s="47"/>
      <c r="M839" s="31"/>
      <c r="N839" s="74"/>
      <c r="O839" s="75" t="s">
        <v>62</v>
      </c>
      <c r="P839" s="75"/>
      <c r="Q839" s="75"/>
      <c r="R839" s="75">
        <v>0</v>
      </c>
      <c r="S839" s="79"/>
      <c r="T839" s="75" t="s">
        <v>62</v>
      </c>
      <c r="U839" s="123" t="str">
        <f>IF($J$1="October","",Y838)</f>
        <v/>
      </c>
      <c r="V839" s="77"/>
      <c r="W839" s="123" t="str">
        <f t="shared" si="171"/>
        <v/>
      </c>
      <c r="X839" s="77"/>
      <c r="Y839" s="123" t="str">
        <f t="shared" si="172"/>
        <v/>
      </c>
      <c r="Z839" s="80"/>
      <c r="AA839" s="31"/>
    </row>
    <row r="840" spans="1:27" s="29" customFormat="1" ht="21.4" hidden="1" customHeight="1" x14ac:dyDescent="0.2">
      <c r="A840" s="30"/>
      <c r="B840" s="471"/>
      <c r="C840" s="471"/>
      <c r="D840" s="471"/>
      <c r="E840" s="471"/>
      <c r="F840" s="471"/>
      <c r="G840" s="471"/>
      <c r="H840" s="471"/>
      <c r="I840" s="471"/>
      <c r="J840" s="471"/>
      <c r="K840" s="471"/>
      <c r="L840" s="47"/>
      <c r="M840" s="31"/>
      <c r="N840" s="74"/>
      <c r="O840" s="75" t="s">
        <v>63</v>
      </c>
      <c r="P840" s="75"/>
      <c r="Q840" s="75"/>
      <c r="R840" s="75">
        <v>0</v>
      </c>
      <c r="S840" s="79"/>
      <c r="T840" s="75" t="s">
        <v>63</v>
      </c>
      <c r="U840" s="123" t="str">
        <f>IF($J$1="November","",Y839)</f>
        <v/>
      </c>
      <c r="V840" s="77"/>
      <c r="W840" s="123" t="str">
        <f t="shared" si="171"/>
        <v/>
      </c>
      <c r="X840" s="77"/>
      <c r="Y840" s="123" t="str">
        <f t="shared" si="172"/>
        <v/>
      </c>
      <c r="Z840" s="80"/>
      <c r="AA840" s="31"/>
    </row>
    <row r="841" spans="1:27" s="29" customFormat="1" ht="21.4" hidden="1" customHeight="1" thickBot="1" x14ac:dyDescent="0.25">
      <c r="A841" s="60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2"/>
      <c r="N841" s="81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82"/>
      <c r="Z841" s="83"/>
    </row>
    <row r="842" spans="1:27" s="29" customFormat="1" ht="21.4" hidden="1" customHeight="1" x14ac:dyDescent="0.2"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</row>
    <row r="843" spans="1:27" s="29" customFormat="1" ht="21.4" hidden="1" customHeight="1" thickBot="1" x14ac:dyDescent="0.25"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</row>
    <row r="844" spans="1:27" s="29" customFormat="1" ht="21.4" hidden="1" customHeight="1" x14ac:dyDescent="0.2">
      <c r="A844" s="459" t="s">
        <v>45</v>
      </c>
      <c r="B844" s="460"/>
      <c r="C844" s="460"/>
      <c r="D844" s="460"/>
      <c r="E844" s="460"/>
      <c r="F844" s="460"/>
      <c r="G844" s="460"/>
      <c r="H844" s="460"/>
      <c r="I844" s="460"/>
      <c r="J844" s="460"/>
      <c r="K844" s="460"/>
      <c r="L844" s="461"/>
      <c r="M844" s="28"/>
      <c r="N844" s="67"/>
      <c r="O844" s="450" t="s">
        <v>47</v>
      </c>
      <c r="P844" s="451"/>
      <c r="Q844" s="451"/>
      <c r="R844" s="452"/>
      <c r="S844" s="68"/>
      <c r="T844" s="450" t="s">
        <v>48</v>
      </c>
      <c r="U844" s="451"/>
      <c r="V844" s="451"/>
      <c r="W844" s="451"/>
      <c r="X844" s="451"/>
      <c r="Y844" s="452"/>
      <c r="Z844" s="69"/>
      <c r="AA844" s="28"/>
    </row>
    <row r="845" spans="1:27" s="29" customFormat="1" ht="21.4" hidden="1" customHeight="1" x14ac:dyDescent="0.2">
      <c r="A845" s="30"/>
      <c r="B845" s="31"/>
      <c r="C845" s="453" t="s">
        <v>99</v>
      </c>
      <c r="D845" s="453"/>
      <c r="E845" s="453"/>
      <c r="F845" s="453"/>
      <c r="G845" s="32" t="str">
        <f>$J$1</f>
        <v>June</v>
      </c>
      <c r="H845" s="454">
        <f>$K$1</f>
        <v>2021</v>
      </c>
      <c r="I845" s="454"/>
      <c r="J845" s="31"/>
      <c r="K845" s="33"/>
      <c r="L845" s="34"/>
      <c r="M845" s="33"/>
      <c r="N845" s="70"/>
      <c r="O845" s="71" t="s">
        <v>58</v>
      </c>
      <c r="P845" s="71" t="s">
        <v>7</v>
      </c>
      <c r="Q845" s="71" t="s">
        <v>6</v>
      </c>
      <c r="R845" s="71" t="s">
        <v>59</v>
      </c>
      <c r="S845" s="72"/>
      <c r="T845" s="71" t="s">
        <v>58</v>
      </c>
      <c r="U845" s="71" t="s">
        <v>60</v>
      </c>
      <c r="V845" s="71" t="s">
        <v>23</v>
      </c>
      <c r="W845" s="71" t="s">
        <v>22</v>
      </c>
      <c r="X845" s="71" t="s">
        <v>24</v>
      </c>
      <c r="Y845" s="71" t="s">
        <v>64</v>
      </c>
      <c r="Z845" s="73"/>
      <c r="AA845" s="33"/>
    </row>
    <row r="846" spans="1:27" s="29" customFormat="1" ht="21.4" hidden="1" customHeight="1" x14ac:dyDescent="0.2">
      <c r="A846" s="30"/>
      <c r="B846" s="31"/>
      <c r="C846" s="31"/>
      <c r="D846" s="36"/>
      <c r="E846" s="36"/>
      <c r="F846" s="36"/>
      <c r="G846" s="36"/>
      <c r="H846" s="36"/>
      <c r="I846" s="31"/>
      <c r="J846" s="37" t="s">
        <v>1</v>
      </c>
      <c r="K846" s="38">
        <v>16000</v>
      </c>
      <c r="L846" s="39"/>
      <c r="M846" s="31"/>
      <c r="N846" s="74"/>
      <c r="O846" s="75" t="s">
        <v>50</v>
      </c>
      <c r="P846" s="75">
        <v>26</v>
      </c>
      <c r="Q846" s="75">
        <v>7</v>
      </c>
      <c r="R846" s="75">
        <v>0</v>
      </c>
      <c r="S846" s="76"/>
      <c r="T846" s="75" t="s">
        <v>50</v>
      </c>
      <c r="U846" s="77"/>
      <c r="V846" s="77">
        <v>500</v>
      </c>
      <c r="W846" s="77">
        <f>V846+U846</f>
        <v>500</v>
      </c>
      <c r="X846" s="77">
        <v>500</v>
      </c>
      <c r="Y846" s="77">
        <f>W846-X846</f>
        <v>0</v>
      </c>
      <c r="Z846" s="73"/>
      <c r="AA846" s="31"/>
    </row>
    <row r="847" spans="1:27" s="29" customFormat="1" ht="21.4" hidden="1" customHeight="1" x14ac:dyDescent="0.2">
      <c r="A847" s="30"/>
      <c r="B847" s="31" t="s">
        <v>0</v>
      </c>
      <c r="C847" s="41" t="s">
        <v>117</v>
      </c>
      <c r="D847" s="31"/>
      <c r="E847" s="31"/>
      <c r="F847" s="31"/>
      <c r="G847" s="31"/>
      <c r="H847" s="42"/>
      <c r="I847" s="36"/>
      <c r="J847" s="31"/>
      <c r="K847" s="31"/>
      <c r="L847" s="43"/>
      <c r="M847" s="28"/>
      <c r="N847" s="78"/>
      <c r="O847" s="75" t="s">
        <v>76</v>
      </c>
      <c r="P847" s="75">
        <v>26</v>
      </c>
      <c r="Q847" s="75">
        <v>3</v>
      </c>
      <c r="R847" s="75">
        <f>15-Q847</f>
        <v>12</v>
      </c>
      <c r="S847" s="79"/>
      <c r="T847" s="75" t="s">
        <v>76</v>
      </c>
      <c r="U847" s="123">
        <f>IF($J$1="January","",Y846)</f>
        <v>0</v>
      </c>
      <c r="V847" s="77">
        <f>35+500+1000</f>
        <v>1535</v>
      </c>
      <c r="W847" s="123">
        <f>IF(U847="","",U847+V847)</f>
        <v>1535</v>
      </c>
      <c r="X847" s="77">
        <v>1000</v>
      </c>
      <c r="Y847" s="123">
        <f>IF(W847="","",W847-X847)</f>
        <v>535</v>
      </c>
      <c r="Z847" s="80"/>
      <c r="AA847" s="28"/>
    </row>
    <row r="848" spans="1:27" s="29" customFormat="1" ht="21.4" hidden="1" customHeight="1" x14ac:dyDescent="0.2">
      <c r="A848" s="30"/>
      <c r="B848" s="45" t="s">
        <v>46</v>
      </c>
      <c r="C848" s="46"/>
      <c r="D848" s="31"/>
      <c r="E848" s="31"/>
      <c r="F848" s="462" t="s">
        <v>48</v>
      </c>
      <c r="G848" s="462"/>
      <c r="H848" s="31"/>
      <c r="I848" s="462" t="s">
        <v>49</v>
      </c>
      <c r="J848" s="462"/>
      <c r="K848" s="462"/>
      <c r="L848" s="47"/>
      <c r="M848" s="31"/>
      <c r="N848" s="74"/>
      <c r="O848" s="75" t="s">
        <v>51</v>
      </c>
      <c r="P848" s="75">
        <v>27</v>
      </c>
      <c r="Q848" s="75">
        <v>4</v>
      </c>
      <c r="R848" s="75">
        <f t="shared" ref="R848" si="174">IF(Q848="","",R847-Q848)</f>
        <v>8</v>
      </c>
      <c r="S848" s="79"/>
      <c r="T848" s="75" t="s">
        <v>51</v>
      </c>
      <c r="U848" s="123">
        <f>IF($J$1="February","",Y847)</f>
        <v>535</v>
      </c>
      <c r="V848" s="77"/>
      <c r="W848" s="123">
        <f t="shared" ref="W848:W857" si="175">IF(U848="","",U848+V848)</f>
        <v>535</v>
      </c>
      <c r="X848" s="77">
        <v>535</v>
      </c>
      <c r="Y848" s="123">
        <f t="shared" ref="Y848:Y857" si="176">IF(W848="","",W848-X848)</f>
        <v>0</v>
      </c>
      <c r="Z848" s="80"/>
      <c r="AA848" s="31"/>
    </row>
    <row r="849" spans="1:27" s="29" customFormat="1" ht="21.4" hidden="1" customHeight="1" x14ac:dyDescent="0.2">
      <c r="A849" s="30"/>
      <c r="B849" s="31"/>
      <c r="C849" s="31"/>
      <c r="D849" s="31"/>
      <c r="E849" s="31"/>
      <c r="F849" s="31"/>
      <c r="G849" s="31"/>
      <c r="H849" s="48"/>
      <c r="L849" s="35"/>
      <c r="M849" s="31"/>
      <c r="N849" s="74"/>
      <c r="O849" s="75" t="s">
        <v>52</v>
      </c>
      <c r="P849" s="75">
        <v>16</v>
      </c>
      <c r="Q849" s="75">
        <v>14</v>
      </c>
      <c r="R849" s="75">
        <v>0</v>
      </c>
      <c r="S849" s="79"/>
      <c r="T849" s="75" t="s">
        <v>52</v>
      </c>
      <c r="U849" s="123">
        <f>IF($J$1="March","",Y848)</f>
        <v>0</v>
      </c>
      <c r="V849" s="77"/>
      <c r="W849" s="123">
        <f t="shared" si="175"/>
        <v>0</v>
      </c>
      <c r="X849" s="77"/>
      <c r="Y849" s="123">
        <f t="shared" si="176"/>
        <v>0</v>
      </c>
      <c r="Z849" s="80"/>
      <c r="AA849" s="31"/>
    </row>
    <row r="850" spans="1:27" s="29" customFormat="1" ht="21.4" hidden="1" customHeight="1" x14ac:dyDescent="0.2">
      <c r="A850" s="30"/>
      <c r="B850" s="457" t="s">
        <v>47</v>
      </c>
      <c r="C850" s="458"/>
      <c r="D850" s="31"/>
      <c r="E850" s="31"/>
      <c r="F850" s="49" t="s">
        <v>69</v>
      </c>
      <c r="G850" s="44">
        <f>IF($J$1="January",U846,IF($J$1="February",U847,IF($J$1="March",U848,IF($J$1="April",U849,IF($J$1="May",U850,IF($J$1="June",U851,IF($J$1="July",U852,IF($J$1="August",U853,IF($J$1="August",U853,IF($J$1="September",U854,IF($J$1="October",U855,IF($J$1="November",U856,IF($J$1="December",U857)))))))))))))</f>
        <v>0</v>
      </c>
      <c r="H850" s="48"/>
      <c r="I850" s="50">
        <f>IF(C854&gt;0,$K$2,C852)</f>
        <v>24</v>
      </c>
      <c r="J850" s="51" t="s">
        <v>66</v>
      </c>
      <c r="K850" s="52">
        <f>K846/$K$2*I850</f>
        <v>12800</v>
      </c>
      <c r="L850" s="53"/>
      <c r="M850" s="31"/>
      <c r="N850" s="74"/>
      <c r="O850" s="75" t="s">
        <v>53</v>
      </c>
      <c r="P850" s="75">
        <v>27</v>
      </c>
      <c r="Q850" s="75">
        <v>4</v>
      </c>
      <c r="R850" s="75">
        <v>0</v>
      </c>
      <c r="S850" s="79"/>
      <c r="T850" s="75" t="s">
        <v>53</v>
      </c>
      <c r="U850" s="123">
        <f>IF($J$1="April","",Y849)</f>
        <v>0</v>
      </c>
      <c r="V850" s="77"/>
      <c r="W850" s="123">
        <f t="shared" si="175"/>
        <v>0</v>
      </c>
      <c r="X850" s="77"/>
      <c r="Y850" s="123">
        <f t="shared" si="176"/>
        <v>0</v>
      </c>
      <c r="Z850" s="80"/>
      <c r="AA850" s="31"/>
    </row>
    <row r="851" spans="1:27" s="29" customFormat="1" ht="21.4" hidden="1" customHeight="1" x14ac:dyDescent="0.2">
      <c r="A851" s="30"/>
      <c r="B851" s="40"/>
      <c r="C851" s="40"/>
      <c r="D851" s="31"/>
      <c r="E851" s="31"/>
      <c r="F851" s="49" t="s">
        <v>23</v>
      </c>
      <c r="G851" s="44">
        <f>IF($J$1="January",V846,IF($J$1="February",V847,IF($J$1="March",V848,IF($J$1="April",V849,IF($J$1="May",V850,IF($J$1="June",V851,IF($J$1="July",V852,IF($J$1="August",V853,IF($J$1="August",V853,IF($J$1="September",V854,IF($J$1="October",V855,IF($J$1="November",V856,IF($J$1="December",V857)))))))))))))</f>
        <v>2000</v>
      </c>
      <c r="H851" s="48"/>
      <c r="I851" s="93"/>
      <c r="J851" s="51" t="s">
        <v>67</v>
      </c>
      <c r="K851" s="54">
        <f>K846/$K$2/8*I851</f>
        <v>0</v>
      </c>
      <c r="L851" s="55"/>
      <c r="M851" s="31"/>
      <c r="N851" s="74"/>
      <c r="O851" s="75" t="s">
        <v>54</v>
      </c>
      <c r="P851" s="75">
        <v>24</v>
      </c>
      <c r="Q851" s="75">
        <v>6</v>
      </c>
      <c r="R851" s="75">
        <v>0</v>
      </c>
      <c r="S851" s="79"/>
      <c r="T851" s="75" t="s">
        <v>54</v>
      </c>
      <c r="U851" s="123">
        <f>IF($J$1="May","",Y850)</f>
        <v>0</v>
      </c>
      <c r="V851" s="77">
        <v>2000</v>
      </c>
      <c r="W851" s="123">
        <f t="shared" si="175"/>
        <v>2000</v>
      </c>
      <c r="X851" s="77">
        <v>2000</v>
      </c>
      <c r="Y851" s="123">
        <f t="shared" si="176"/>
        <v>0</v>
      </c>
      <c r="Z851" s="80"/>
      <c r="AA851" s="31"/>
    </row>
    <row r="852" spans="1:27" s="29" customFormat="1" ht="21.4" hidden="1" customHeight="1" x14ac:dyDescent="0.2">
      <c r="A852" s="30"/>
      <c r="B852" s="49" t="s">
        <v>7</v>
      </c>
      <c r="C852" s="40">
        <f>IF($J$1="January",P846,IF($J$1="February",P847,IF($J$1="March",P848,IF($J$1="April",P849,IF($J$1="May",P850,IF($J$1="June",P851,IF($J$1="July",P852,IF($J$1="August",P853,IF($J$1="August",P853,IF($J$1="September",P854,IF($J$1="October",P855,IF($J$1="November",P856,IF($J$1="December",P857)))))))))))))</f>
        <v>24</v>
      </c>
      <c r="D852" s="31"/>
      <c r="E852" s="31"/>
      <c r="F852" s="49" t="s">
        <v>70</v>
      </c>
      <c r="G852" s="44">
        <f>IF($J$1="January",W846,IF($J$1="February",W847,IF($J$1="March",W848,IF($J$1="April",W849,IF($J$1="May",W850,IF($J$1="June",W851,IF($J$1="July",W852,IF($J$1="August",W853,IF($J$1="August",W853,IF($J$1="September",W854,IF($J$1="October",W855,IF($J$1="November",W856,IF($J$1="December",W857)))))))))))))</f>
        <v>2000</v>
      </c>
      <c r="H852" s="48"/>
      <c r="I852" s="455" t="s">
        <v>74</v>
      </c>
      <c r="J852" s="456"/>
      <c r="K852" s="54">
        <f>K850+K851</f>
        <v>12800</v>
      </c>
      <c r="L852" s="55"/>
      <c r="M852" s="31"/>
      <c r="N852" s="74"/>
      <c r="O852" s="75" t="s">
        <v>55</v>
      </c>
      <c r="P852" s="75">
        <v>5</v>
      </c>
      <c r="Q852" s="75">
        <v>26</v>
      </c>
      <c r="R852" s="75">
        <v>0</v>
      </c>
      <c r="S852" s="79"/>
      <c r="T852" s="75" t="s">
        <v>55</v>
      </c>
      <c r="U852" s="123" t="str">
        <f>IF($J$1="June","",Y851)</f>
        <v/>
      </c>
      <c r="V852" s="77"/>
      <c r="W852" s="123" t="str">
        <f t="shared" si="175"/>
        <v/>
      </c>
      <c r="X852" s="77"/>
      <c r="Y852" s="123" t="str">
        <f t="shared" si="176"/>
        <v/>
      </c>
      <c r="Z852" s="80"/>
      <c r="AA852" s="31"/>
    </row>
    <row r="853" spans="1:27" s="29" customFormat="1" ht="21.4" hidden="1" customHeight="1" x14ac:dyDescent="0.2">
      <c r="A853" s="30"/>
      <c r="B853" s="49" t="s">
        <v>6</v>
      </c>
      <c r="C853" s="40">
        <f>IF($J$1="January",Q846,IF($J$1="February",Q847,IF($J$1="March",Q848,IF($J$1="April",Q849,IF($J$1="May",Q850,IF($J$1="June",Q851,IF($J$1="July",Q852,IF($J$1="August",Q853,IF($J$1="August",Q853,IF($J$1="September",Q854,IF($J$1="October",Q855,IF($J$1="November",Q856,IF($J$1="December",Q857)))))))))))))</f>
        <v>6</v>
      </c>
      <c r="D853" s="31"/>
      <c r="E853" s="31"/>
      <c r="F853" s="49" t="s">
        <v>24</v>
      </c>
      <c r="G853" s="44">
        <f>IF($J$1="January",X846,IF($J$1="February",X847,IF($J$1="March",X848,IF($J$1="April",X849,IF($J$1="May",X850,IF($J$1="June",X851,IF($J$1="July",X852,IF($J$1="August",X853,IF($J$1="August",X853,IF($J$1="September",X854,IF($J$1="October",X855,IF($J$1="November",X856,IF($J$1="December",X857)))))))))))))</f>
        <v>2000</v>
      </c>
      <c r="H853" s="48"/>
      <c r="I853" s="455" t="s">
        <v>75</v>
      </c>
      <c r="J853" s="456"/>
      <c r="K853" s="44">
        <f>G853</f>
        <v>2000</v>
      </c>
      <c r="L853" s="56"/>
      <c r="M853" s="31"/>
      <c r="N853" s="74"/>
      <c r="O853" s="75" t="s">
        <v>56</v>
      </c>
      <c r="P853" s="75">
        <v>21</v>
      </c>
      <c r="Q853" s="75">
        <v>10</v>
      </c>
      <c r="R853" s="75">
        <v>0</v>
      </c>
      <c r="S853" s="79"/>
      <c r="T853" s="75" t="s">
        <v>56</v>
      </c>
      <c r="U853" s="123" t="str">
        <f>IF($J$1="July","",Y852)</f>
        <v/>
      </c>
      <c r="V853" s="77"/>
      <c r="W853" s="123" t="str">
        <f t="shared" si="175"/>
        <v/>
      </c>
      <c r="X853" s="77"/>
      <c r="Y853" s="123" t="str">
        <f t="shared" si="176"/>
        <v/>
      </c>
      <c r="Z853" s="80"/>
      <c r="AA853" s="31"/>
    </row>
    <row r="854" spans="1:27" s="29" customFormat="1" ht="21.4" hidden="1" customHeight="1" x14ac:dyDescent="0.2">
      <c r="A854" s="30"/>
      <c r="B854" s="57" t="s">
        <v>73</v>
      </c>
      <c r="C854" s="40">
        <f>IF($J$1="January",R846,IF($J$1="February",R847,IF($J$1="March",R848,IF($J$1="April",R849,IF($J$1="May",R850,IF($J$1="June",R851,IF($J$1="July",R852,IF($J$1="August",R853,IF($J$1="August",R853,IF($J$1="September",R854,IF($J$1="October",R855,IF($J$1="November",R856,IF($J$1="December",R857)))))))))))))</f>
        <v>0</v>
      </c>
      <c r="D854" s="31"/>
      <c r="E854" s="31"/>
      <c r="F854" s="49" t="s">
        <v>72</v>
      </c>
      <c r="G854" s="44">
        <f>IF($J$1="January",Y846,IF($J$1="February",Y847,IF($J$1="March",Y848,IF($J$1="April",Y849,IF($J$1="May",Y850,IF($J$1="June",Y851,IF($J$1="July",Y852,IF($J$1="August",Y853,IF($J$1="August",Y853,IF($J$1="September",Y854,IF($J$1="October",Y855,IF($J$1="November",Y856,IF($J$1="December",Y857)))))))))))))</f>
        <v>0</v>
      </c>
      <c r="H854" s="31"/>
      <c r="I854" s="463" t="s">
        <v>68</v>
      </c>
      <c r="J854" s="464"/>
      <c r="K854" s="58"/>
      <c r="L854" s="59"/>
      <c r="M854" s="31"/>
      <c r="N854" s="74"/>
      <c r="O854" s="75" t="s">
        <v>61</v>
      </c>
      <c r="P854" s="75"/>
      <c r="Q854" s="75"/>
      <c r="R854" s="75">
        <f>R853-Q854</f>
        <v>0</v>
      </c>
      <c r="S854" s="79"/>
      <c r="T854" s="75" t="s">
        <v>61</v>
      </c>
      <c r="U854" s="123" t="str">
        <f>IF($J$1="August","",Y853)</f>
        <v/>
      </c>
      <c r="V854" s="77"/>
      <c r="W854" s="123" t="str">
        <f t="shared" si="175"/>
        <v/>
      </c>
      <c r="X854" s="77"/>
      <c r="Y854" s="123" t="str">
        <f t="shared" si="176"/>
        <v/>
      </c>
      <c r="Z854" s="80"/>
      <c r="AA854" s="31"/>
    </row>
    <row r="855" spans="1:27" s="29" customFormat="1" ht="21.4" hidden="1" customHeight="1" x14ac:dyDescent="0.2">
      <c r="A855" s="30"/>
      <c r="B855" s="31"/>
      <c r="C855" s="31"/>
      <c r="D855" s="31"/>
      <c r="E855" s="31"/>
      <c r="F855" s="31"/>
      <c r="G855" s="31"/>
      <c r="H855" s="31"/>
      <c r="I855" s="31"/>
      <c r="J855" s="48"/>
      <c r="K855" s="128"/>
      <c r="L855" s="47"/>
      <c r="M855" s="31"/>
      <c r="N855" s="74"/>
      <c r="O855" s="75" t="s">
        <v>57</v>
      </c>
      <c r="P855" s="75"/>
      <c r="Q855" s="75"/>
      <c r="R855" s="75">
        <f>R854-Q855</f>
        <v>0</v>
      </c>
      <c r="S855" s="79"/>
      <c r="T855" s="75" t="s">
        <v>57</v>
      </c>
      <c r="U855" s="123" t="str">
        <f>IF($J$1="September","",Y854)</f>
        <v/>
      </c>
      <c r="V855" s="77"/>
      <c r="W855" s="123" t="str">
        <f t="shared" si="175"/>
        <v/>
      </c>
      <c r="X855" s="77"/>
      <c r="Y855" s="123" t="str">
        <f t="shared" si="176"/>
        <v/>
      </c>
      <c r="Z855" s="80"/>
      <c r="AA855" s="31"/>
    </row>
    <row r="856" spans="1:27" s="29" customFormat="1" ht="21.4" hidden="1" customHeight="1" x14ac:dyDescent="0.2">
      <c r="A856" s="30"/>
      <c r="B856" s="471" t="s">
        <v>101</v>
      </c>
      <c r="C856" s="471"/>
      <c r="D856" s="471"/>
      <c r="E856" s="471"/>
      <c r="F856" s="471"/>
      <c r="G856" s="471"/>
      <c r="H856" s="471"/>
      <c r="I856" s="471"/>
      <c r="J856" s="471"/>
      <c r="K856" s="471"/>
      <c r="L856" s="47"/>
      <c r="M856" s="31"/>
      <c r="N856" s="74"/>
      <c r="O856" s="75" t="s">
        <v>62</v>
      </c>
      <c r="P856" s="75"/>
      <c r="Q856" s="75"/>
      <c r="R856" s="75">
        <f>R855-Q856</f>
        <v>0</v>
      </c>
      <c r="S856" s="79"/>
      <c r="T856" s="75" t="s">
        <v>62</v>
      </c>
      <c r="U856" s="123" t="str">
        <f>IF($J$1="October","",Y855)</f>
        <v/>
      </c>
      <c r="V856" s="77"/>
      <c r="W856" s="123" t="str">
        <f t="shared" si="175"/>
        <v/>
      </c>
      <c r="X856" s="77"/>
      <c r="Y856" s="123" t="str">
        <f t="shared" si="176"/>
        <v/>
      </c>
      <c r="Z856" s="80"/>
      <c r="AA856" s="31"/>
    </row>
    <row r="857" spans="1:27" s="29" customFormat="1" ht="21.4" hidden="1" customHeight="1" x14ac:dyDescent="0.2">
      <c r="A857" s="30"/>
      <c r="B857" s="471"/>
      <c r="C857" s="471"/>
      <c r="D857" s="471"/>
      <c r="E857" s="471"/>
      <c r="F857" s="471"/>
      <c r="G857" s="471"/>
      <c r="H857" s="471"/>
      <c r="I857" s="471"/>
      <c r="J857" s="471"/>
      <c r="K857" s="471"/>
      <c r="L857" s="47"/>
      <c r="M857" s="31"/>
      <c r="N857" s="74"/>
      <c r="O857" s="75" t="s">
        <v>63</v>
      </c>
      <c r="P857" s="75"/>
      <c r="Q857" s="75"/>
      <c r="R857" s="75">
        <f>R856-Q857</f>
        <v>0</v>
      </c>
      <c r="S857" s="79"/>
      <c r="T857" s="75" t="s">
        <v>63</v>
      </c>
      <c r="U857" s="123" t="str">
        <f>IF($J$1="November","",Y856)</f>
        <v/>
      </c>
      <c r="V857" s="77"/>
      <c r="W857" s="123" t="str">
        <f t="shared" si="175"/>
        <v/>
      </c>
      <c r="X857" s="77"/>
      <c r="Y857" s="123" t="str">
        <f t="shared" si="176"/>
        <v/>
      </c>
      <c r="Z857" s="80"/>
      <c r="AA857" s="31"/>
    </row>
    <row r="858" spans="1:27" s="29" customFormat="1" ht="21.4" hidden="1" customHeight="1" thickBot="1" x14ac:dyDescent="0.25">
      <c r="A858" s="60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2"/>
      <c r="N858" s="81"/>
      <c r="O858" s="82"/>
      <c r="P858" s="82"/>
      <c r="Q858" s="82"/>
      <c r="R858" s="82"/>
      <c r="S858" s="82"/>
      <c r="T858" s="82"/>
      <c r="U858" s="82"/>
      <c r="V858" s="82"/>
      <c r="W858" s="82"/>
      <c r="X858" s="82"/>
      <c r="Y858" s="82"/>
      <c r="Z858" s="83"/>
    </row>
    <row r="859" spans="1:27" s="29" customFormat="1" ht="21" customHeight="1" x14ac:dyDescent="0.2">
      <c r="A859" s="468" t="s">
        <v>45</v>
      </c>
      <c r="B859" s="469"/>
      <c r="C859" s="469"/>
      <c r="D859" s="469"/>
      <c r="E859" s="469"/>
      <c r="F859" s="469"/>
      <c r="G859" s="469"/>
      <c r="H859" s="469"/>
      <c r="I859" s="469"/>
      <c r="J859" s="469"/>
      <c r="K859" s="469"/>
      <c r="L859" s="470"/>
      <c r="M859" s="28"/>
      <c r="N859" s="67"/>
      <c r="O859" s="450" t="s">
        <v>47</v>
      </c>
      <c r="P859" s="451"/>
      <c r="Q859" s="451"/>
      <c r="R859" s="452"/>
      <c r="S859" s="68"/>
      <c r="T859" s="450" t="s">
        <v>48</v>
      </c>
      <c r="U859" s="451"/>
      <c r="V859" s="451"/>
      <c r="W859" s="451"/>
      <c r="X859" s="451"/>
      <c r="Y859" s="452"/>
      <c r="Z859" s="69"/>
      <c r="AA859" s="28"/>
    </row>
    <row r="860" spans="1:27" s="29" customFormat="1" ht="21" customHeight="1" x14ac:dyDescent="0.2">
      <c r="A860" s="30"/>
      <c r="B860" s="31"/>
      <c r="C860" s="453" t="s">
        <v>99</v>
      </c>
      <c r="D860" s="453"/>
      <c r="E860" s="453"/>
      <c r="F860" s="453"/>
      <c r="G860" s="32" t="str">
        <f>$J$1</f>
        <v>June</v>
      </c>
      <c r="H860" s="454">
        <f>$K$1</f>
        <v>2021</v>
      </c>
      <c r="I860" s="454"/>
      <c r="J860" s="31"/>
      <c r="K860" s="33"/>
      <c r="L860" s="34"/>
      <c r="M860" s="33"/>
      <c r="N860" s="70"/>
      <c r="O860" s="71" t="s">
        <v>58</v>
      </c>
      <c r="P860" s="71" t="s">
        <v>7</v>
      </c>
      <c r="Q860" s="71" t="s">
        <v>6</v>
      </c>
      <c r="R860" s="71" t="s">
        <v>59</v>
      </c>
      <c r="S860" s="72"/>
      <c r="T860" s="71" t="s">
        <v>58</v>
      </c>
      <c r="U860" s="71" t="s">
        <v>60</v>
      </c>
      <c r="V860" s="71" t="s">
        <v>23</v>
      </c>
      <c r="W860" s="71" t="s">
        <v>22</v>
      </c>
      <c r="X860" s="71" t="s">
        <v>24</v>
      </c>
      <c r="Y860" s="71" t="s">
        <v>64</v>
      </c>
      <c r="Z860" s="73"/>
      <c r="AA860" s="33"/>
    </row>
    <row r="861" spans="1:27" s="29" customFormat="1" ht="21" customHeight="1" x14ac:dyDescent="0.2">
      <c r="A861" s="30"/>
      <c r="B861" s="31"/>
      <c r="C861" s="31"/>
      <c r="D861" s="36"/>
      <c r="E861" s="36"/>
      <c r="F861" s="36"/>
      <c r="G861" s="36"/>
      <c r="H861" s="36"/>
      <c r="I861" s="31"/>
      <c r="J861" s="37" t="s">
        <v>1</v>
      </c>
      <c r="K861" s="38">
        <v>27000</v>
      </c>
      <c r="L861" s="39"/>
      <c r="M861" s="31"/>
      <c r="N861" s="74"/>
      <c r="O861" s="75" t="s">
        <v>50</v>
      </c>
      <c r="P861" s="75">
        <v>27</v>
      </c>
      <c r="Q861" s="75">
        <v>4</v>
      </c>
      <c r="R861" s="75">
        <f>15-Q861</f>
        <v>11</v>
      </c>
      <c r="S861" s="76"/>
      <c r="T861" s="75" t="s">
        <v>50</v>
      </c>
      <c r="U861" s="77">
        <v>20000</v>
      </c>
      <c r="V861" s="77"/>
      <c r="W861" s="77">
        <f>V861+U861</f>
        <v>20000</v>
      </c>
      <c r="X861" s="77"/>
      <c r="Y861" s="77">
        <f>W861-X861</f>
        <v>20000</v>
      </c>
      <c r="Z861" s="73"/>
      <c r="AA861" s="31"/>
    </row>
    <row r="862" spans="1:27" s="29" customFormat="1" ht="21" customHeight="1" x14ac:dyDescent="0.2">
      <c r="A862" s="30"/>
      <c r="B862" s="31" t="s">
        <v>0</v>
      </c>
      <c r="C862" s="41" t="s">
        <v>90</v>
      </c>
      <c r="D862" s="31"/>
      <c r="E862" s="31"/>
      <c r="F862" s="31"/>
      <c r="G862" s="31"/>
      <c r="H862" s="42"/>
      <c r="I862" s="36"/>
      <c r="J862" s="31"/>
      <c r="K862" s="31"/>
      <c r="L862" s="43"/>
      <c r="M862" s="28"/>
      <c r="N862" s="78"/>
      <c r="O862" s="75" t="s">
        <v>76</v>
      </c>
      <c r="P862" s="75">
        <v>27</v>
      </c>
      <c r="Q862" s="75">
        <v>1</v>
      </c>
      <c r="R862" s="75">
        <f t="shared" ref="R862:R869" si="177">IF(Q862="","",R861-Q862)</f>
        <v>10</v>
      </c>
      <c r="S862" s="79"/>
      <c r="T862" s="75" t="s">
        <v>76</v>
      </c>
      <c r="U862" s="123">
        <f>Y861</f>
        <v>20000</v>
      </c>
      <c r="V862" s="77"/>
      <c r="W862" s="123">
        <f>IF(U862="","",U862+V862)</f>
        <v>20000</v>
      </c>
      <c r="X862" s="77">
        <v>5000</v>
      </c>
      <c r="Y862" s="123">
        <f>IF(W862="","",W862-X862)</f>
        <v>15000</v>
      </c>
      <c r="Z862" s="80"/>
      <c r="AA862" s="28"/>
    </row>
    <row r="863" spans="1:27" s="29" customFormat="1" ht="21" customHeight="1" x14ac:dyDescent="0.2">
      <c r="A863" s="30"/>
      <c r="B863" s="45" t="s">
        <v>46</v>
      </c>
      <c r="C863" s="46"/>
      <c r="D863" s="31"/>
      <c r="E863" s="31"/>
      <c r="F863" s="462" t="s">
        <v>48</v>
      </c>
      <c r="G863" s="462"/>
      <c r="H863" s="31"/>
      <c r="I863" s="462" t="s">
        <v>49</v>
      </c>
      <c r="J863" s="462"/>
      <c r="K863" s="462"/>
      <c r="L863" s="47"/>
      <c r="M863" s="31"/>
      <c r="N863" s="74"/>
      <c r="O863" s="75" t="s">
        <v>51</v>
      </c>
      <c r="P863" s="75">
        <v>31</v>
      </c>
      <c r="Q863" s="75">
        <v>0</v>
      </c>
      <c r="R863" s="75">
        <f t="shared" si="177"/>
        <v>10</v>
      </c>
      <c r="S863" s="79"/>
      <c r="T863" s="75" t="s">
        <v>51</v>
      </c>
      <c r="U863" s="123">
        <f>IF($J$1="February","",Y862)</f>
        <v>15000</v>
      </c>
      <c r="V863" s="77"/>
      <c r="W863" s="123">
        <f t="shared" ref="W863:W872" si="178">IF(U863="","",U863+V863)</f>
        <v>15000</v>
      </c>
      <c r="X863" s="77"/>
      <c r="Y863" s="123">
        <f t="shared" ref="Y863:Y872" si="179">IF(W863="","",W863-X863)</f>
        <v>15000</v>
      </c>
      <c r="Z863" s="80"/>
      <c r="AA863" s="31"/>
    </row>
    <row r="864" spans="1:27" s="29" customFormat="1" ht="21" customHeight="1" x14ac:dyDescent="0.2">
      <c r="A864" s="30"/>
      <c r="B864" s="31"/>
      <c r="C864" s="31"/>
      <c r="D864" s="31"/>
      <c r="E864" s="31"/>
      <c r="F864" s="31"/>
      <c r="G864" s="31"/>
      <c r="H864" s="48"/>
      <c r="L864" s="35"/>
      <c r="M864" s="31"/>
      <c r="N864" s="74"/>
      <c r="O864" s="75" t="s">
        <v>52</v>
      </c>
      <c r="P864" s="75">
        <v>29</v>
      </c>
      <c r="Q864" s="75">
        <v>1</v>
      </c>
      <c r="R864" s="75">
        <f t="shared" si="177"/>
        <v>9</v>
      </c>
      <c r="S864" s="79"/>
      <c r="T864" s="75" t="s">
        <v>52</v>
      </c>
      <c r="U864" s="123">
        <f>IF($J$1="March","",Y863)</f>
        <v>15000</v>
      </c>
      <c r="V864" s="77"/>
      <c r="W864" s="123">
        <f t="shared" si="178"/>
        <v>15000</v>
      </c>
      <c r="X864" s="77"/>
      <c r="Y864" s="123">
        <f t="shared" si="179"/>
        <v>15000</v>
      </c>
      <c r="Z864" s="80"/>
      <c r="AA864" s="31"/>
    </row>
    <row r="865" spans="1:27" s="29" customFormat="1" ht="21" customHeight="1" x14ac:dyDescent="0.2">
      <c r="A865" s="30"/>
      <c r="B865" s="457" t="s">
        <v>47</v>
      </c>
      <c r="C865" s="458"/>
      <c r="D865" s="31"/>
      <c r="E865" s="31"/>
      <c r="F865" s="49" t="s">
        <v>69</v>
      </c>
      <c r="G865" s="106">
        <f>IF($J$1="January",U861,IF($J$1="February",U862,IF($J$1="March",U863,IF($J$1="April",U864,IF($J$1="May",U865,IF($J$1="June",U866,IF($J$1="July",U867,IF($J$1="August",U868,IF($J$1="August",U868,IF($J$1="September",U869,IF($J$1="October",U870,IF($J$1="November",U871,IF($J$1="December",U872)))))))))))))</f>
        <v>15000</v>
      </c>
      <c r="H865" s="48"/>
      <c r="I865" s="221">
        <f>IF(C869&gt;0,$K$2,C867)</f>
        <v>30</v>
      </c>
      <c r="J865" s="51" t="s">
        <v>66</v>
      </c>
      <c r="K865" s="52">
        <f>K861/$K$2*I865</f>
        <v>27000</v>
      </c>
      <c r="L865" s="53"/>
      <c r="M865" s="31"/>
      <c r="N865" s="74"/>
      <c r="O865" s="75" t="s">
        <v>53</v>
      </c>
      <c r="P865" s="75">
        <v>31</v>
      </c>
      <c r="Q865" s="75">
        <v>0</v>
      </c>
      <c r="R865" s="75">
        <f t="shared" si="177"/>
        <v>9</v>
      </c>
      <c r="S865" s="79"/>
      <c r="T865" s="75" t="s">
        <v>53</v>
      </c>
      <c r="U865" s="123">
        <f>IF($J$1="April","",Y864)</f>
        <v>15000</v>
      </c>
      <c r="V865" s="77"/>
      <c r="W865" s="123">
        <f t="shared" si="178"/>
        <v>15000</v>
      </c>
      <c r="X865" s="77"/>
      <c r="Y865" s="123">
        <f t="shared" si="179"/>
        <v>15000</v>
      </c>
      <c r="Z865" s="80"/>
      <c r="AA865" s="31"/>
    </row>
    <row r="866" spans="1:27" s="29" customFormat="1" ht="21" customHeight="1" x14ac:dyDescent="0.2">
      <c r="A866" s="30"/>
      <c r="B866" s="40"/>
      <c r="C866" s="40"/>
      <c r="D866" s="31"/>
      <c r="E866" s="31"/>
      <c r="F866" s="49" t="s">
        <v>23</v>
      </c>
      <c r="G866" s="106">
        <f>IF($J$1="January",V861,IF($J$1="February",V862,IF($J$1="March",V863,IF($J$1="April",V864,IF($J$1="May",V865,IF($J$1="June",V866,IF($J$1="July",V867,IF($J$1="August",V868,IF($J$1="August",V868,IF($J$1="September",V869,IF($J$1="October",V870,IF($J$1="November",V871,IF($J$1="December",V872)))))))))))))</f>
        <v>0</v>
      </c>
      <c r="H866" s="48"/>
      <c r="I866" s="93"/>
      <c r="J866" s="51" t="s">
        <v>67</v>
      </c>
      <c r="K866" s="54">
        <f>K861/$K$2/8*I866</f>
        <v>0</v>
      </c>
      <c r="L866" s="55"/>
      <c r="M866" s="31"/>
      <c r="N866" s="74"/>
      <c r="O866" s="75" t="s">
        <v>54</v>
      </c>
      <c r="P866" s="75">
        <v>29</v>
      </c>
      <c r="Q866" s="75">
        <v>1</v>
      </c>
      <c r="R866" s="75">
        <f t="shared" si="177"/>
        <v>8</v>
      </c>
      <c r="S866" s="79"/>
      <c r="T866" s="75" t="s">
        <v>54</v>
      </c>
      <c r="U866" s="123">
        <f>IF($J$1="May","",Y865)</f>
        <v>15000</v>
      </c>
      <c r="V866" s="77"/>
      <c r="W866" s="123">
        <f t="shared" si="178"/>
        <v>15000</v>
      </c>
      <c r="X866" s="77"/>
      <c r="Y866" s="123">
        <f t="shared" si="179"/>
        <v>15000</v>
      </c>
      <c r="Z866" s="80"/>
      <c r="AA866" s="31"/>
    </row>
    <row r="867" spans="1:27" s="29" customFormat="1" ht="21" customHeight="1" x14ac:dyDescent="0.2">
      <c r="A867" s="30"/>
      <c r="B867" s="49" t="s">
        <v>7</v>
      </c>
      <c r="C867" s="40">
        <f>IF($J$1="January",P861,IF($J$1="February",P862,IF($J$1="March",P863,IF($J$1="April",P864,IF($J$1="May",P865,IF($J$1="June",P866,IF($J$1="July",P867,IF($J$1="August",P868,IF($J$1="August",P868,IF($J$1="September",P869,IF($J$1="October",P870,IF($J$1="November",P871,IF($J$1="December",P872)))))))))))))</f>
        <v>29</v>
      </c>
      <c r="D867" s="31"/>
      <c r="E867" s="31"/>
      <c r="F867" s="49" t="s">
        <v>70</v>
      </c>
      <c r="G867" s="106">
        <f>IF($J$1="January",W861,IF($J$1="February",W862,IF($J$1="March",W863,IF($J$1="April",W864,IF($J$1="May",W865,IF($J$1="June",W866,IF($J$1="July",W867,IF($J$1="August",W868,IF($J$1="August",W868,IF($J$1="September",W869,IF($J$1="October",W870,IF($J$1="November",W871,IF($J$1="December",W872)))))))))))))</f>
        <v>15000</v>
      </c>
      <c r="H867" s="48"/>
      <c r="I867" s="455" t="s">
        <v>74</v>
      </c>
      <c r="J867" s="456"/>
      <c r="K867" s="54">
        <f>K865+K866</f>
        <v>27000</v>
      </c>
      <c r="L867" s="55"/>
      <c r="M867" s="31"/>
      <c r="N867" s="74"/>
      <c r="O867" s="75" t="s">
        <v>55</v>
      </c>
      <c r="P867" s="75"/>
      <c r="Q867" s="75"/>
      <c r="R867" s="75" t="str">
        <f t="shared" si="177"/>
        <v/>
      </c>
      <c r="S867" s="79"/>
      <c r="T867" s="75" t="s">
        <v>55</v>
      </c>
      <c r="U867" s="123" t="str">
        <f>IF($J$1="June","",Y866)</f>
        <v/>
      </c>
      <c r="V867" s="77"/>
      <c r="W867" s="123" t="str">
        <f t="shared" si="178"/>
        <v/>
      </c>
      <c r="X867" s="77"/>
      <c r="Y867" s="123" t="str">
        <f t="shared" si="179"/>
        <v/>
      </c>
      <c r="Z867" s="80"/>
      <c r="AA867" s="31"/>
    </row>
    <row r="868" spans="1:27" s="29" customFormat="1" ht="21" customHeight="1" x14ac:dyDescent="0.2">
      <c r="A868" s="30"/>
      <c r="B868" s="49" t="s">
        <v>6</v>
      </c>
      <c r="C868" s="40">
        <f>IF($J$1="January",Q861,IF($J$1="February",Q862,IF($J$1="March",Q863,IF($J$1="April",Q864,IF($J$1="May",Q865,IF($J$1="June",Q866,IF($J$1="July",Q867,IF($J$1="August",Q868,IF($J$1="August",Q868,IF($J$1="September",Q869,IF($J$1="October",Q870,IF($J$1="November",Q871,IF($J$1="December",Q872)))))))))))))</f>
        <v>1</v>
      </c>
      <c r="D868" s="31"/>
      <c r="E868" s="31"/>
      <c r="F868" s="49" t="s">
        <v>24</v>
      </c>
      <c r="G868" s="106">
        <f>IF($J$1="January",X861,IF($J$1="February",X862,IF($J$1="March",X863,IF($J$1="April",X864,IF($J$1="May",X865,IF($J$1="June",X866,IF($J$1="July",X867,IF($J$1="August",X868,IF($J$1="August",X868,IF($J$1="September",X869,IF($J$1="October",X870,IF($J$1="November",X871,IF($J$1="December",X872)))))))))))))</f>
        <v>0</v>
      </c>
      <c r="H868" s="48"/>
      <c r="I868" s="455" t="s">
        <v>75</v>
      </c>
      <c r="J868" s="456"/>
      <c r="K868" s="44">
        <f>G868</f>
        <v>0</v>
      </c>
      <c r="L868" s="56"/>
      <c r="M868" s="31"/>
      <c r="N868" s="74"/>
      <c r="O868" s="75" t="s">
        <v>56</v>
      </c>
      <c r="P868" s="75"/>
      <c r="Q868" s="75"/>
      <c r="R868" s="75" t="str">
        <f t="shared" si="177"/>
        <v/>
      </c>
      <c r="S868" s="79"/>
      <c r="T868" s="75" t="s">
        <v>56</v>
      </c>
      <c r="U868" s="123" t="str">
        <f>IF($J$1="July","",Y867)</f>
        <v/>
      </c>
      <c r="V868" s="77"/>
      <c r="W868" s="123" t="str">
        <f t="shared" si="178"/>
        <v/>
      </c>
      <c r="X868" s="77"/>
      <c r="Y868" s="123" t="str">
        <f t="shared" si="179"/>
        <v/>
      </c>
      <c r="Z868" s="80"/>
      <c r="AA868" s="31"/>
    </row>
    <row r="869" spans="1:27" s="29" customFormat="1" ht="21" customHeight="1" x14ac:dyDescent="0.2">
      <c r="A869" s="30"/>
      <c r="B869" s="57" t="s">
        <v>73</v>
      </c>
      <c r="C869" s="40">
        <f>IF($J$1="January",R861,IF($J$1="February",R862,IF($J$1="March",R863,IF($J$1="April",R864,IF($J$1="May",R865,IF($J$1="June",R866,IF($J$1="July",R867,IF($J$1="August",R868,IF($J$1="August",R868,IF($J$1="September",R869,IF($J$1="October",R870,IF($J$1="November",R871,IF($J$1="December",R872)))))))))))))</f>
        <v>8</v>
      </c>
      <c r="D869" s="31"/>
      <c r="E869" s="31"/>
      <c r="F869" s="49" t="s">
        <v>72</v>
      </c>
      <c r="G869" s="106">
        <f>IF($J$1="January",Y861,IF($J$1="February",Y862,IF($J$1="March",Y863,IF($J$1="April",Y864,IF($J$1="May",Y865,IF($J$1="June",Y866,IF($J$1="July",Y867,IF($J$1="August",Y868,IF($J$1="August",Y868,IF($J$1="September",Y869,IF($J$1="October",Y870,IF($J$1="November",Y871,IF($J$1="December",Y872)))))))))))))</f>
        <v>15000</v>
      </c>
      <c r="H869" s="31"/>
      <c r="I869" s="463" t="s">
        <v>68</v>
      </c>
      <c r="J869" s="464"/>
      <c r="K869" s="58">
        <f>K867-K868</f>
        <v>27000</v>
      </c>
      <c r="L869" s="59"/>
      <c r="M869" s="31"/>
      <c r="N869" s="74"/>
      <c r="O869" s="75" t="s">
        <v>61</v>
      </c>
      <c r="P869" s="75"/>
      <c r="Q869" s="75"/>
      <c r="R869" s="75" t="str">
        <f t="shared" si="177"/>
        <v/>
      </c>
      <c r="S869" s="79"/>
      <c r="T869" s="75" t="s">
        <v>61</v>
      </c>
      <c r="U869" s="123" t="str">
        <f>IF($J$1="August","",Y868)</f>
        <v/>
      </c>
      <c r="V869" s="77"/>
      <c r="W869" s="123" t="str">
        <f t="shared" si="178"/>
        <v/>
      </c>
      <c r="X869" s="77"/>
      <c r="Y869" s="123" t="str">
        <f t="shared" si="179"/>
        <v/>
      </c>
      <c r="Z869" s="80"/>
      <c r="AA869" s="31"/>
    </row>
    <row r="870" spans="1:27" s="29" customFormat="1" ht="21" customHeight="1" x14ac:dyDescent="0.2">
      <c r="A870" s="30"/>
      <c r="B870" s="31"/>
      <c r="C870" s="31"/>
      <c r="D870" s="31"/>
      <c r="E870" s="31"/>
      <c r="F870" s="31"/>
      <c r="G870" s="31"/>
      <c r="H870" s="31"/>
      <c r="I870" s="484"/>
      <c r="J870" s="484"/>
      <c r="K870" s="31"/>
      <c r="L870" s="47"/>
      <c r="M870" s="31"/>
      <c r="N870" s="74"/>
      <c r="O870" s="75" t="s">
        <v>57</v>
      </c>
      <c r="P870" s="75"/>
      <c r="Q870" s="75"/>
      <c r="R870" s="75"/>
      <c r="S870" s="79"/>
      <c r="T870" s="75" t="s">
        <v>57</v>
      </c>
      <c r="U870" s="123" t="str">
        <f>IF($J$1="September","",Y869)</f>
        <v/>
      </c>
      <c r="V870" s="77"/>
      <c r="W870" s="123" t="str">
        <f t="shared" si="178"/>
        <v/>
      </c>
      <c r="X870" s="77"/>
      <c r="Y870" s="123" t="str">
        <f t="shared" si="179"/>
        <v/>
      </c>
      <c r="Z870" s="80"/>
      <c r="AA870" s="31"/>
    </row>
    <row r="871" spans="1:27" s="29" customFormat="1" ht="21" customHeight="1" x14ac:dyDescent="0.2">
      <c r="A871" s="30"/>
      <c r="B871" s="471" t="s">
        <v>101</v>
      </c>
      <c r="C871" s="471"/>
      <c r="D871" s="471"/>
      <c r="E871" s="471"/>
      <c r="F871" s="471"/>
      <c r="G871" s="471"/>
      <c r="H871" s="471"/>
      <c r="I871" s="471"/>
      <c r="J871" s="471"/>
      <c r="K871" s="471"/>
      <c r="L871" s="47"/>
      <c r="M871" s="31"/>
      <c r="N871" s="74"/>
      <c r="O871" s="75" t="s">
        <v>62</v>
      </c>
      <c r="P871" s="75"/>
      <c r="Q871" s="75"/>
      <c r="R871" s="75"/>
      <c r="S871" s="79"/>
      <c r="T871" s="75" t="s">
        <v>62</v>
      </c>
      <c r="U871" s="123" t="str">
        <f>IF($J$1="October","",Y870)</f>
        <v/>
      </c>
      <c r="V871" s="77"/>
      <c r="W871" s="123" t="str">
        <f t="shared" si="178"/>
        <v/>
      </c>
      <c r="X871" s="77"/>
      <c r="Y871" s="123" t="str">
        <f t="shared" si="179"/>
        <v/>
      </c>
      <c r="Z871" s="80"/>
      <c r="AA871" s="31"/>
    </row>
    <row r="872" spans="1:27" s="29" customFormat="1" ht="21" customHeight="1" x14ac:dyDescent="0.2">
      <c r="A872" s="30"/>
      <c r="B872" s="471"/>
      <c r="C872" s="471"/>
      <c r="D872" s="471"/>
      <c r="E872" s="471"/>
      <c r="F872" s="471"/>
      <c r="G872" s="471"/>
      <c r="H872" s="471"/>
      <c r="I872" s="471"/>
      <c r="J872" s="471"/>
      <c r="K872" s="471"/>
      <c r="L872" s="47"/>
      <c r="M872" s="31"/>
      <c r="N872" s="74"/>
      <c r="O872" s="75" t="s">
        <v>63</v>
      </c>
      <c r="P872" s="75"/>
      <c r="Q872" s="75"/>
      <c r="R872" s="75" t="str">
        <f t="shared" ref="R872" si="180">IF(Q872="","",R871-Q872)</f>
        <v/>
      </c>
      <c r="S872" s="79"/>
      <c r="T872" s="75" t="s">
        <v>63</v>
      </c>
      <c r="U872" s="123" t="str">
        <f>IF($J$1="November","",Y871)</f>
        <v/>
      </c>
      <c r="V872" s="77"/>
      <c r="W872" s="123" t="str">
        <f t="shared" si="178"/>
        <v/>
      </c>
      <c r="X872" s="77"/>
      <c r="Y872" s="123" t="str">
        <f t="shared" si="179"/>
        <v/>
      </c>
      <c r="Z872" s="80"/>
      <c r="AA872" s="31"/>
    </row>
    <row r="873" spans="1:27" s="29" customFormat="1" ht="21" customHeight="1" thickBot="1" x14ac:dyDescent="0.25">
      <c r="A873" s="60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2"/>
      <c r="N873" s="81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  <c r="Z873" s="83"/>
    </row>
    <row r="874" spans="1:27" s="29" customFormat="1" ht="21" customHeight="1" thickBot="1" x14ac:dyDescent="0.25"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</row>
    <row r="875" spans="1:27" s="29" customFormat="1" ht="21.4" hidden="1" customHeight="1" x14ac:dyDescent="0.2">
      <c r="A875" s="481" t="s">
        <v>45</v>
      </c>
      <c r="B875" s="482"/>
      <c r="C875" s="482"/>
      <c r="D875" s="482"/>
      <c r="E875" s="482"/>
      <c r="F875" s="482"/>
      <c r="G875" s="482"/>
      <c r="H875" s="482"/>
      <c r="I875" s="482"/>
      <c r="J875" s="482"/>
      <c r="K875" s="482"/>
      <c r="L875" s="483"/>
      <c r="M875" s="28"/>
      <c r="N875" s="67"/>
      <c r="O875" s="450" t="s">
        <v>47</v>
      </c>
      <c r="P875" s="451"/>
      <c r="Q875" s="451"/>
      <c r="R875" s="452"/>
      <c r="S875" s="68"/>
      <c r="T875" s="450" t="s">
        <v>48</v>
      </c>
      <c r="U875" s="451"/>
      <c r="V875" s="451"/>
      <c r="W875" s="451"/>
      <c r="X875" s="451"/>
      <c r="Y875" s="452"/>
      <c r="Z875" s="69"/>
      <c r="AA875" s="28"/>
    </row>
    <row r="876" spans="1:27" s="29" customFormat="1" ht="21.4" hidden="1" customHeight="1" x14ac:dyDescent="0.2">
      <c r="A876" s="30"/>
      <c r="B876" s="31"/>
      <c r="C876" s="453" t="s">
        <v>99</v>
      </c>
      <c r="D876" s="453"/>
      <c r="E876" s="453"/>
      <c r="F876" s="453"/>
      <c r="G876" s="32" t="str">
        <f>$J$1</f>
        <v>June</v>
      </c>
      <c r="H876" s="454">
        <f>$K$1</f>
        <v>2021</v>
      </c>
      <c r="I876" s="454"/>
      <c r="J876" s="31"/>
      <c r="K876" s="33"/>
      <c r="L876" s="34"/>
      <c r="M876" s="33"/>
      <c r="N876" s="70"/>
      <c r="O876" s="71" t="s">
        <v>58</v>
      </c>
      <c r="P876" s="71" t="s">
        <v>7</v>
      </c>
      <c r="Q876" s="71" t="s">
        <v>6</v>
      </c>
      <c r="R876" s="71" t="s">
        <v>59</v>
      </c>
      <c r="S876" s="72"/>
      <c r="T876" s="71" t="s">
        <v>58</v>
      </c>
      <c r="U876" s="71" t="s">
        <v>60</v>
      </c>
      <c r="V876" s="71" t="s">
        <v>23</v>
      </c>
      <c r="W876" s="71" t="s">
        <v>22</v>
      </c>
      <c r="X876" s="71" t="s">
        <v>24</v>
      </c>
      <c r="Y876" s="71" t="s">
        <v>64</v>
      </c>
      <c r="Z876" s="73"/>
      <c r="AA876" s="33"/>
    </row>
    <row r="877" spans="1:27" s="29" customFormat="1" ht="21.4" hidden="1" customHeight="1" x14ac:dyDescent="0.2">
      <c r="A877" s="30"/>
      <c r="B877" s="31"/>
      <c r="C877" s="31"/>
      <c r="D877" s="36"/>
      <c r="E877" s="36"/>
      <c r="F877" s="36"/>
      <c r="G877" s="36"/>
      <c r="H877" s="36"/>
      <c r="I877" s="31"/>
      <c r="J877" s="37" t="s">
        <v>1</v>
      </c>
      <c r="K877" s="38"/>
      <c r="L877" s="39"/>
      <c r="M877" s="31"/>
      <c r="N877" s="74"/>
      <c r="O877" s="75" t="s">
        <v>50</v>
      </c>
      <c r="P877" s="75"/>
      <c r="Q877" s="75"/>
      <c r="R877" s="75"/>
      <c r="S877" s="76"/>
      <c r="T877" s="75" t="s">
        <v>50</v>
      </c>
      <c r="U877" s="77"/>
      <c r="V877" s="77"/>
      <c r="W877" s="77">
        <f>V877+U877</f>
        <v>0</v>
      </c>
      <c r="X877" s="77"/>
      <c r="Y877" s="77">
        <f>W877-X877</f>
        <v>0</v>
      </c>
      <c r="Z877" s="73"/>
      <c r="AA877" s="31"/>
    </row>
    <row r="878" spans="1:27" s="29" customFormat="1" ht="21.4" hidden="1" customHeight="1" x14ac:dyDescent="0.2">
      <c r="A878" s="30"/>
      <c r="B878" s="31" t="s">
        <v>0</v>
      </c>
      <c r="C878" s="41"/>
      <c r="D878" s="31"/>
      <c r="E878" s="31"/>
      <c r="F878" s="31"/>
      <c r="G878" s="31"/>
      <c r="H878" s="42"/>
      <c r="I878" s="36"/>
      <c r="J878" s="31"/>
      <c r="K878" s="31"/>
      <c r="L878" s="43"/>
      <c r="M878" s="28"/>
      <c r="N878" s="78"/>
      <c r="O878" s="75" t="s">
        <v>76</v>
      </c>
      <c r="P878" s="75"/>
      <c r="Q878" s="75"/>
      <c r="R878" s="75" t="str">
        <f>IF(Q878="","",R877-Q878)</f>
        <v/>
      </c>
      <c r="S878" s="79"/>
      <c r="T878" s="75" t="s">
        <v>76</v>
      </c>
      <c r="U878" s="123">
        <f>Y877</f>
        <v>0</v>
      </c>
      <c r="V878" s="77"/>
      <c r="W878" s="123">
        <f>IF(U878="","",U878+V878)</f>
        <v>0</v>
      </c>
      <c r="X878" s="77"/>
      <c r="Y878" s="123">
        <f>IF(W878="","",W878-X878)</f>
        <v>0</v>
      </c>
      <c r="Z878" s="80"/>
      <c r="AA878" s="28"/>
    </row>
    <row r="879" spans="1:27" s="29" customFormat="1" ht="21.4" hidden="1" customHeight="1" x14ac:dyDescent="0.2">
      <c r="A879" s="30"/>
      <c r="B879" s="45" t="s">
        <v>46</v>
      </c>
      <c r="C879" s="46"/>
      <c r="D879" s="31"/>
      <c r="E879" s="31"/>
      <c r="F879" s="462" t="s">
        <v>48</v>
      </c>
      <c r="G879" s="462"/>
      <c r="H879" s="31"/>
      <c r="I879" s="462" t="s">
        <v>49</v>
      </c>
      <c r="J879" s="462"/>
      <c r="K879" s="462"/>
      <c r="L879" s="47"/>
      <c r="M879" s="31"/>
      <c r="N879" s="74"/>
      <c r="O879" s="75" t="s">
        <v>51</v>
      </c>
      <c r="P879" s="75"/>
      <c r="Q879" s="75"/>
      <c r="R879" s="75" t="str">
        <f t="shared" ref="R879:R888" si="181">IF(Q879="","",R878-Q879)</f>
        <v/>
      </c>
      <c r="S879" s="79"/>
      <c r="T879" s="75" t="s">
        <v>51</v>
      </c>
      <c r="U879" s="123">
        <f>IF($J$1="April",Y878,Y878)</f>
        <v>0</v>
      </c>
      <c r="V879" s="77"/>
      <c r="W879" s="123">
        <f t="shared" ref="W879:W888" si="182">IF(U879="","",U879+V879)</f>
        <v>0</v>
      </c>
      <c r="X879" s="77"/>
      <c r="Y879" s="123">
        <f t="shared" ref="Y879:Y888" si="183">IF(W879="","",W879-X879)</f>
        <v>0</v>
      </c>
      <c r="Z879" s="80"/>
      <c r="AA879" s="31"/>
    </row>
    <row r="880" spans="1:27" s="29" customFormat="1" ht="21.4" hidden="1" customHeight="1" x14ac:dyDescent="0.2">
      <c r="A880" s="30"/>
      <c r="B880" s="31"/>
      <c r="C880" s="31"/>
      <c r="D880" s="31"/>
      <c r="E880" s="31"/>
      <c r="F880" s="31"/>
      <c r="G880" s="31"/>
      <c r="H880" s="48"/>
      <c r="L880" s="35"/>
      <c r="M880" s="31"/>
      <c r="N880" s="74"/>
      <c r="O880" s="75" t="s">
        <v>52</v>
      </c>
      <c r="P880" s="75"/>
      <c r="Q880" s="75"/>
      <c r="R880" s="75" t="str">
        <f t="shared" si="181"/>
        <v/>
      </c>
      <c r="S880" s="79"/>
      <c r="T880" s="75" t="s">
        <v>52</v>
      </c>
      <c r="U880" s="123">
        <f>IF($J$1="April",Y879,Y879)</f>
        <v>0</v>
      </c>
      <c r="V880" s="77"/>
      <c r="W880" s="123">
        <f t="shared" si="182"/>
        <v>0</v>
      </c>
      <c r="X880" s="77"/>
      <c r="Y880" s="123">
        <f t="shared" si="183"/>
        <v>0</v>
      </c>
      <c r="Z880" s="80"/>
      <c r="AA880" s="31"/>
    </row>
    <row r="881" spans="1:27" s="29" customFormat="1" ht="21.4" hidden="1" customHeight="1" x14ac:dyDescent="0.2">
      <c r="A881" s="30"/>
      <c r="B881" s="457" t="s">
        <v>47</v>
      </c>
      <c r="C881" s="458"/>
      <c r="D881" s="31"/>
      <c r="E881" s="31"/>
      <c r="F881" s="49" t="s">
        <v>69</v>
      </c>
      <c r="G881" s="130">
        <f>IF($J$1="January",U877,IF($J$1="February",U878,IF($J$1="March",U879,IF($J$1="April",U880,IF($J$1="May",U881,IF($J$1="June",U882,IF($J$1="July",U883,IF($J$1="August",U884,IF($J$1="August",U884,IF($J$1="September",U885,IF($J$1="October",U886,IF($J$1="November",U887,IF($J$1="December",U888)))))))))))))</f>
        <v>0</v>
      </c>
      <c r="H881" s="48"/>
      <c r="I881" s="50"/>
      <c r="J881" s="51" t="s">
        <v>66</v>
      </c>
      <c r="K881" s="52">
        <f>K877/$K$2*I881</f>
        <v>0</v>
      </c>
      <c r="L881" s="53"/>
      <c r="M881" s="31"/>
      <c r="N881" s="74"/>
      <c r="O881" s="75" t="s">
        <v>53</v>
      </c>
      <c r="P881" s="75"/>
      <c r="Q881" s="75"/>
      <c r="R881" s="75" t="str">
        <f t="shared" si="181"/>
        <v/>
      </c>
      <c r="S881" s="79"/>
      <c r="T881" s="75" t="s">
        <v>53</v>
      </c>
      <c r="U881" s="123">
        <f>IF($J$1="May",Y880,Y880)</f>
        <v>0</v>
      </c>
      <c r="V881" s="77"/>
      <c r="W881" s="123">
        <f t="shared" si="182"/>
        <v>0</v>
      </c>
      <c r="X881" s="77"/>
      <c r="Y881" s="123">
        <f t="shared" si="183"/>
        <v>0</v>
      </c>
      <c r="Z881" s="80"/>
      <c r="AA881" s="31"/>
    </row>
    <row r="882" spans="1:27" s="29" customFormat="1" ht="21.4" hidden="1" customHeight="1" x14ac:dyDescent="0.2">
      <c r="A882" s="30"/>
      <c r="B882" s="40"/>
      <c r="C882" s="40"/>
      <c r="D882" s="31"/>
      <c r="E882" s="31"/>
      <c r="F882" s="49" t="s">
        <v>23</v>
      </c>
      <c r="G882" s="130">
        <f>IF($J$1="January",V877,IF($J$1="February",V878,IF($J$1="March",V879,IF($J$1="April",V880,IF($J$1="May",V881,IF($J$1="June",V882,IF($J$1="July",V883,IF($J$1="August",V884,IF($J$1="August",V884,IF($J$1="September",V885,IF($J$1="October",V886,IF($J$1="November",V887,IF($J$1="December",V888)))))))))))))</f>
        <v>0</v>
      </c>
      <c r="H882" s="48"/>
      <c r="I882" s="93"/>
      <c r="J882" s="51" t="s">
        <v>67</v>
      </c>
      <c r="K882" s="54">
        <f>K877/$K$2/8*I882</f>
        <v>0</v>
      </c>
      <c r="L882" s="55"/>
      <c r="M882" s="31"/>
      <c r="N882" s="74"/>
      <c r="O882" s="75" t="s">
        <v>54</v>
      </c>
      <c r="P882" s="75"/>
      <c r="Q882" s="75"/>
      <c r="R882" s="75" t="str">
        <f t="shared" si="181"/>
        <v/>
      </c>
      <c r="S882" s="79"/>
      <c r="T882" s="75" t="s">
        <v>54</v>
      </c>
      <c r="U882" s="123">
        <f>IF($J$1="May",Y881,Y881)</f>
        <v>0</v>
      </c>
      <c r="V882" s="77"/>
      <c r="W882" s="123">
        <f t="shared" si="182"/>
        <v>0</v>
      </c>
      <c r="X882" s="77"/>
      <c r="Y882" s="123">
        <f t="shared" si="183"/>
        <v>0</v>
      </c>
      <c r="Z882" s="80"/>
      <c r="AA882" s="31"/>
    </row>
    <row r="883" spans="1:27" s="29" customFormat="1" ht="21.4" hidden="1" customHeight="1" x14ac:dyDescent="0.2">
      <c r="A883" s="30"/>
      <c r="B883" s="49" t="s">
        <v>7</v>
      </c>
      <c r="C883" s="40">
        <f>IF($J$1="January",P877,IF($J$1="February",P878,IF($J$1="March",P879,IF($J$1="April",P880,IF($J$1="May",P881,IF($J$1="June",P882,IF($J$1="July",P883,IF($J$1="August",P884,IF($J$1="August",P884,IF($J$1="September",P885,IF($J$1="October",P886,IF($J$1="November",P887,IF($J$1="December",P888)))))))))))))</f>
        <v>0</v>
      </c>
      <c r="D883" s="31"/>
      <c r="E883" s="31"/>
      <c r="F883" s="49" t="s">
        <v>70</v>
      </c>
      <c r="G883" s="130">
        <f>IF($J$1="January",W877,IF($J$1="February",W878,IF($J$1="March",W879,IF($J$1="April",W880,IF($J$1="May",W881,IF($J$1="June",W882,IF($J$1="July",W883,IF($J$1="August",W884,IF($J$1="August",W884,IF($J$1="September",W885,IF($J$1="October",W886,IF($J$1="November",W887,IF($J$1="December",W888)))))))))))))</f>
        <v>0</v>
      </c>
      <c r="H883" s="48"/>
      <c r="I883" s="455" t="s">
        <v>74</v>
      </c>
      <c r="J883" s="456"/>
      <c r="K883" s="54">
        <f>K881+K882</f>
        <v>0</v>
      </c>
      <c r="L883" s="55"/>
      <c r="M883" s="31"/>
      <c r="N883" s="74"/>
      <c r="O883" s="75" t="s">
        <v>55</v>
      </c>
      <c r="P883" s="75"/>
      <c r="Q883" s="75"/>
      <c r="R883" s="75" t="str">
        <f t="shared" si="181"/>
        <v/>
      </c>
      <c r="S883" s="79"/>
      <c r="T883" s="75" t="s">
        <v>55</v>
      </c>
      <c r="U883" s="123">
        <f>Y882</f>
        <v>0</v>
      </c>
      <c r="V883" s="77"/>
      <c r="W883" s="123">
        <f t="shared" si="182"/>
        <v>0</v>
      </c>
      <c r="X883" s="77"/>
      <c r="Y883" s="123">
        <f t="shared" si="183"/>
        <v>0</v>
      </c>
      <c r="Z883" s="80"/>
      <c r="AA883" s="31"/>
    </row>
    <row r="884" spans="1:27" s="29" customFormat="1" ht="21.4" hidden="1" customHeight="1" x14ac:dyDescent="0.2">
      <c r="A884" s="30"/>
      <c r="B884" s="49" t="s">
        <v>6</v>
      </c>
      <c r="C884" s="40">
        <f>IF($J$1="January",Q877,IF($J$1="February",Q878,IF($J$1="March",Q879,IF($J$1="April",Q880,IF($J$1="May",Q881,IF($J$1="June",Q882,IF($J$1="July",Q883,IF($J$1="August",Q884,IF($J$1="August",Q884,IF($J$1="September",Q885,IF($J$1="October",Q886,IF($J$1="November",Q887,IF($J$1="December",Q888)))))))))))))</f>
        <v>0</v>
      </c>
      <c r="D884" s="31"/>
      <c r="E884" s="31"/>
      <c r="F884" s="49" t="s">
        <v>24</v>
      </c>
      <c r="G884" s="130">
        <f>IF($J$1="January",X877,IF($J$1="February",X878,IF($J$1="March",X879,IF($J$1="April",X880,IF($J$1="May",X881,IF($J$1="June",X882,IF($J$1="July",X883,IF($J$1="August",X884,IF($J$1="August",X884,IF($J$1="September",X885,IF($J$1="October",X886,IF($J$1="November",X887,IF($J$1="December",X888)))))))))))))</f>
        <v>0</v>
      </c>
      <c r="H884" s="48"/>
      <c r="I884" s="455" t="s">
        <v>75</v>
      </c>
      <c r="J884" s="456"/>
      <c r="K884" s="44">
        <f>G884</f>
        <v>0</v>
      </c>
      <c r="L884" s="56"/>
      <c r="M884" s="31"/>
      <c r="N884" s="74"/>
      <c r="O884" s="75" t="s">
        <v>56</v>
      </c>
      <c r="P884" s="75"/>
      <c r="Q884" s="75"/>
      <c r="R884" s="75" t="str">
        <f t="shared" si="181"/>
        <v/>
      </c>
      <c r="S884" s="79"/>
      <c r="T884" s="75" t="s">
        <v>56</v>
      </c>
      <c r="U884" s="123">
        <f>Y883</f>
        <v>0</v>
      </c>
      <c r="V884" s="77"/>
      <c r="W884" s="123">
        <f t="shared" si="182"/>
        <v>0</v>
      </c>
      <c r="X884" s="77"/>
      <c r="Y884" s="123">
        <f t="shared" si="183"/>
        <v>0</v>
      </c>
      <c r="Z884" s="80"/>
      <c r="AA884" s="31"/>
    </row>
    <row r="885" spans="1:27" s="29" customFormat="1" ht="21.4" hidden="1" customHeight="1" x14ac:dyDescent="0.2">
      <c r="A885" s="30"/>
      <c r="B885" s="57" t="s">
        <v>73</v>
      </c>
      <c r="C885" s="40" t="str">
        <f>IF($J$1="January",R877,IF($J$1="February",R878,IF($J$1="March",R879,IF($J$1="April",R880,IF($J$1="May",R881,IF($J$1="June",R882,IF($J$1="July",R883,IF($J$1="August",R884,IF($J$1="August",R884,IF($J$1="September",R885,IF($J$1="October",R886,IF($J$1="November",R887,IF($J$1="December",R888)))))))))))))</f>
        <v/>
      </c>
      <c r="D885" s="31"/>
      <c r="E885" s="31"/>
      <c r="F885" s="49" t="s">
        <v>72</v>
      </c>
      <c r="G885" s="130">
        <f>IF($J$1="January",Y877,IF($J$1="February",Y878,IF($J$1="March",Y879,IF($J$1="April",Y880,IF($J$1="May",Y881,IF($J$1="June",Y882,IF($J$1="July",Y883,IF($J$1="August",Y884,IF($J$1="August",Y884,IF($J$1="September",Y885,IF($J$1="October",Y886,IF($J$1="November",Y887,IF($J$1="December",Y888)))))))))))))</f>
        <v>0</v>
      </c>
      <c r="H885" s="31"/>
      <c r="I885" s="463" t="s">
        <v>68</v>
      </c>
      <c r="J885" s="464"/>
      <c r="K885" s="58">
        <f>K883-K884</f>
        <v>0</v>
      </c>
      <c r="L885" s="59"/>
      <c r="M885" s="31"/>
      <c r="N885" s="74"/>
      <c r="O885" s="75" t="s">
        <v>61</v>
      </c>
      <c r="P885" s="75"/>
      <c r="Q885" s="75"/>
      <c r="R885" s="75" t="str">
        <f t="shared" si="181"/>
        <v/>
      </c>
      <c r="S885" s="79"/>
      <c r="T885" s="75" t="s">
        <v>61</v>
      </c>
      <c r="U885" s="123">
        <f>Y884</f>
        <v>0</v>
      </c>
      <c r="V885" s="77"/>
      <c r="W885" s="123">
        <f t="shared" si="182"/>
        <v>0</v>
      </c>
      <c r="X885" s="77"/>
      <c r="Y885" s="123">
        <f t="shared" si="183"/>
        <v>0</v>
      </c>
      <c r="Z885" s="80"/>
      <c r="AA885" s="31"/>
    </row>
    <row r="886" spans="1:27" s="29" customFormat="1" ht="21.4" hidden="1" customHeight="1" x14ac:dyDescent="0.2">
      <c r="A886" s="30"/>
      <c r="B886" s="31"/>
      <c r="C886" s="31"/>
      <c r="D886" s="31"/>
      <c r="E886" s="31"/>
      <c r="F886" s="31"/>
      <c r="G886" s="31"/>
      <c r="H886" s="31"/>
      <c r="I886" s="132"/>
      <c r="J886" s="31"/>
      <c r="K886" s="128"/>
      <c r="L886" s="47"/>
      <c r="M886" s="31"/>
      <c r="N886" s="74"/>
      <c r="O886" s="75" t="s">
        <v>57</v>
      </c>
      <c r="P886" s="75"/>
      <c r="Q886" s="75"/>
      <c r="R886" s="75" t="str">
        <f t="shared" si="181"/>
        <v/>
      </c>
      <c r="S886" s="79"/>
      <c r="T886" s="75" t="s">
        <v>57</v>
      </c>
      <c r="U886" s="123"/>
      <c r="V886" s="77"/>
      <c r="W886" s="123" t="str">
        <f t="shared" si="182"/>
        <v/>
      </c>
      <c r="X886" s="77"/>
      <c r="Y886" s="123" t="str">
        <f t="shared" si="183"/>
        <v/>
      </c>
      <c r="Z886" s="80"/>
      <c r="AA886" s="31"/>
    </row>
    <row r="887" spans="1:27" s="29" customFormat="1" ht="21.4" hidden="1" customHeight="1" x14ac:dyDescent="0.2">
      <c r="A887" s="30"/>
      <c r="B887" s="471"/>
      <c r="C887" s="471"/>
      <c r="D887" s="471"/>
      <c r="E887" s="471"/>
      <c r="F887" s="471"/>
      <c r="G887" s="471"/>
      <c r="H887" s="471"/>
      <c r="I887" s="471"/>
      <c r="J887" s="471"/>
      <c r="K887" s="471"/>
      <c r="L887" s="47"/>
      <c r="M887" s="31"/>
      <c r="N887" s="74"/>
      <c r="O887" s="75" t="s">
        <v>62</v>
      </c>
      <c r="P887" s="75"/>
      <c r="Q887" s="75"/>
      <c r="R887" s="75" t="str">
        <f t="shared" si="181"/>
        <v/>
      </c>
      <c r="S887" s="79"/>
      <c r="T887" s="75" t="s">
        <v>62</v>
      </c>
      <c r="U887" s="123"/>
      <c r="V887" s="77"/>
      <c r="W887" s="123" t="str">
        <f t="shared" si="182"/>
        <v/>
      </c>
      <c r="X887" s="77"/>
      <c r="Y887" s="123" t="str">
        <f t="shared" si="183"/>
        <v/>
      </c>
      <c r="Z887" s="80"/>
      <c r="AA887" s="31"/>
    </row>
    <row r="888" spans="1:27" s="29" customFormat="1" ht="21.4" hidden="1" customHeight="1" x14ac:dyDescent="0.2">
      <c r="A888" s="30"/>
      <c r="B888" s="471"/>
      <c r="C888" s="471"/>
      <c r="D888" s="471"/>
      <c r="E888" s="471"/>
      <c r="F888" s="471"/>
      <c r="G888" s="471"/>
      <c r="H888" s="471"/>
      <c r="I888" s="471"/>
      <c r="J888" s="471"/>
      <c r="K888" s="471"/>
      <c r="L888" s="47"/>
      <c r="M888" s="31"/>
      <c r="N888" s="74"/>
      <c r="O888" s="75" t="s">
        <v>63</v>
      </c>
      <c r="P888" s="75"/>
      <c r="Q888" s="75"/>
      <c r="R888" s="75" t="str">
        <f t="shared" si="181"/>
        <v/>
      </c>
      <c r="S888" s="79"/>
      <c r="T888" s="75" t="s">
        <v>63</v>
      </c>
      <c r="U888" s="123"/>
      <c r="V888" s="77"/>
      <c r="W888" s="123" t="str">
        <f t="shared" si="182"/>
        <v/>
      </c>
      <c r="X888" s="77"/>
      <c r="Y888" s="123" t="str">
        <f t="shared" si="183"/>
        <v/>
      </c>
      <c r="Z888" s="80"/>
      <c r="AA888" s="31"/>
    </row>
    <row r="889" spans="1:27" s="29" customFormat="1" ht="21.4" hidden="1" customHeight="1" thickBot="1" x14ac:dyDescent="0.25">
      <c r="A889" s="60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2"/>
      <c r="N889" s="81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  <c r="Z889" s="83"/>
    </row>
    <row r="890" spans="1:27" s="29" customFormat="1" ht="21.4" hidden="1" customHeight="1" thickBot="1" x14ac:dyDescent="0.25"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</row>
    <row r="891" spans="1:27" s="29" customFormat="1" ht="21" customHeight="1" x14ac:dyDescent="0.2">
      <c r="A891" s="468" t="s">
        <v>45</v>
      </c>
      <c r="B891" s="469"/>
      <c r="C891" s="469"/>
      <c r="D891" s="469"/>
      <c r="E891" s="469"/>
      <c r="F891" s="469"/>
      <c r="G891" s="469"/>
      <c r="H891" s="469"/>
      <c r="I891" s="469"/>
      <c r="J891" s="469"/>
      <c r="K891" s="469"/>
      <c r="L891" s="470"/>
      <c r="M891" s="28"/>
      <c r="N891" s="67"/>
      <c r="O891" s="450" t="s">
        <v>47</v>
      </c>
      <c r="P891" s="451"/>
      <c r="Q891" s="451"/>
      <c r="R891" s="452"/>
      <c r="S891" s="68"/>
      <c r="T891" s="450" t="s">
        <v>48</v>
      </c>
      <c r="U891" s="451"/>
      <c r="V891" s="451"/>
      <c r="W891" s="451"/>
      <c r="X891" s="451"/>
      <c r="Y891" s="452"/>
      <c r="Z891" s="69"/>
      <c r="AA891" s="28"/>
    </row>
    <row r="892" spans="1:27" s="29" customFormat="1" ht="21" customHeight="1" x14ac:dyDescent="0.2">
      <c r="A892" s="30"/>
      <c r="B892" s="31"/>
      <c r="C892" s="453" t="s">
        <v>99</v>
      </c>
      <c r="D892" s="453"/>
      <c r="E892" s="453"/>
      <c r="F892" s="453"/>
      <c r="G892" s="32" t="str">
        <f>$J$1</f>
        <v>June</v>
      </c>
      <c r="H892" s="454">
        <f>$K$1</f>
        <v>2021</v>
      </c>
      <c r="I892" s="454"/>
      <c r="J892" s="31"/>
      <c r="K892" s="33"/>
      <c r="L892" s="34"/>
      <c r="M892" s="33"/>
      <c r="N892" s="70"/>
      <c r="O892" s="71" t="s">
        <v>58</v>
      </c>
      <c r="P892" s="71" t="s">
        <v>7</v>
      </c>
      <c r="Q892" s="71" t="s">
        <v>6</v>
      </c>
      <c r="R892" s="71" t="s">
        <v>59</v>
      </c>
      <c r="S892" s="72"/>
      <c r="T892" s="71" t="s">
        <v>58</v>
      </c>
      <c r="U892" s="71" t="s">
        <v>60</v>
      </c>
      <c r="V892" s="71" t="s">
        <v>23</v>
      </c>
      <c r="W892" s="71" t="s">
        <v>22</v>
      </c>
      <c r="X892" s="71" t="s">
        <v>24</v>
      </c>
      <c r="Y892" s="71" t="s">
        <v>64</v>
      </c>
      <c r="Z892" s="73"/>
      <c r="AA892" s="33"/>
    </row>
    <row r="893" spans="1:27" s="29" customFormat="1" ht="21" customHeight="1" x14ac:dyDescent="0.2">
      <c r="A893" s="30"/>
      <c r="B893" s="31"/>
      <c r="C893" s="31"/>
      <c r="D893" s="36"/>
      <c r="E893" s="36"/>
      <c r="F893" s="36"/>
      <c r="G893" s="36"/>
      <c r="H893" s="36"/>
      <c r="I893" s="31"/>
      <c r="J893" s="37" t="s">
        <v>1</v>
      </c>
      <c r="K893" s="38">
        <v>17000</v>
      </c>
      <c r="L893" s="39"/>
      <c r="M893" s="31"/>
      <c r="N893" s="74"/>
      <c r="O893" s="75" t="s">
        <v>50</v>
      </c>
      <c r="P893" s="75">
        <v>30</v>
      </c>
      <c r="Q893" s="75">
        <v>1</v>
      </c>
      <c r="R893" s="75">
        <f>15-Q893</f>
        <v>14</v>
      </c>
      <c r="S893" s="76"/>
      <c r="T893" s="75" t="s">
        <v>50</v>
      </c>
      <c r="U893" s="77"/>
      <c r="V893" s="77"/>
      <c r="W893" s="77">
        <f>V893+U893</f>
        <v>0</v>
      </c>
      <c r="X893" s="77"/>
      <c r="Y893" s="77">
        <f>W893-X893</f>
        <v>0</v>
      </c>
      <c r="Z893" s="73"/>
      <c r="AA893" s="31"/>
    </row>
    <row r="894" spans="1:27" s="29" customFormat="1" ht="21" customHeight="1" x14ac:dyDescent="0.2">
      <c r="A894" s="30"/>
      <c r="B894" s="31" t="s">
        <v>0</v>
      </c>
      <c r="C894" s="41" t="s">
        <v>116</v>
      </c>
      <c r="D894" s="31"/>
      <c r="E894" s="31"/>
      <c r="F894" s="31"/>
      <c r="G894" s="31"/>
      <c r="H894" s="42"/>
      <c r="I894" s="36"/>
      <c r="J894" s="31"/>
      <c r="K894" s="31"/>
      <c r="L894" s="43"/>
      <c r="M894" s="28"/>
      <c r="N894" s="78"/>
      <c r="O894" s="75" t="s">
        <v>76</v>
      </c>
      <c r="P894" s="75">
        <v>26</v>
      </c>
      <c r="Q894" s="75">
        <v>2</v>
      </c>
      <c r="R894" s="75">
        <f t="shared" ref="R894:R901" si="184">IF(Q894="","",R893-Q894)</f>
        <v>12</v>
      </c>
      <c r="S894" s="79"/>
      <c r="T894" s="75" t="s">
        <v>76</v>
      </c>
      <c r="U894" s="123">
        <f>IF($J$1="January","",Y893)</f>
        <v>0</v>
      </c>
      <c r="V894" s="77"/>
      <c r="W894" s="123">
        <f>IF(U894="","",U894+V894)</f>
        <v>0</v>
      </c>
      <c r="X894" s="77"/>
      <c r="Y894" s="123">
        <f>IF(W894="","",W894-X894)</f>
        <v>0</v>
      </c>
      <c r="Z894" s="80"/>
      <c r="AA894" s="28"/>
    </row>
    <row r="895" spans="1:27" s="29" customFormat="1" ht="21" customHeight="1" x14ac:dyDescent="0.2">
      <c r="A895" s="30"/>
      <c r="B895" s="45" t="s">
        <v>46</v>
      </c>
      <c r="C895" s="46"/>
      <c r="D895" s="31"/>
      <c r="E895" s="31"/>
      <c r="F895" s="462" t="s">
        <v>48</v>
      </c>
      <c r="G895" s="462"/>
      <c r="H895" s="31"/>
      <c r="I895" s="462" t="s">
        <v>49</v>
      </c>
      <c r="J895" s="462"/>
      <c r="K895" s="462"/>
      <c r="L895" s="47"/>
      <c r="M895" s="31"/>
      <c r="N895" s="74"/>
      <c r="O895" s="75" t="s">
        <v>51</v>
      </c>
      <c r="P895" s="75">
        <v>30</v>
      </c>
      <c r="Q895" s="75">
        <v>1</v>
      </c>
      <c r="R895" s="75">
        <f t="shared" si="184"/>
        <v>11</v>
      </c>
      <c r="S895" s="79"/>
      <c r="T895" s="75" t="s">
        <v>51</v>
      </c>
      <c r="U895" s="123">
        <f>IF($J$1="February","",Y894)</f>
        <v>0</v>
      </c>
      <c r="V895" s="77">
        <v>3000</v>
      </c>
      <c r="W895" s="123">
        <f t="shared" ref="W895:W904" si="185">IF(U895="","",U895+V895)</f>
        <v>3000</v>
      </c>
      <c r="X895" s="77">
        <v>1000</v>
      </c>
      <c r="Y895" s="123">
        <f t="shared" ref="Y895:Y904" si="186">IF(W895="","",W895-X895)</f>
        <v>2000</v>
      </c>
      <c r="Z895" s="80"/>
      <c r="AA895" s="31"/>
    </row>
    <row r="896" spans="1:27" s="29" customFormat="1" ht="21" customHeight="1" x14ac:dyDescent="0.2">
      <c r="A896" s="30"/>
      <c r="B896" s="31"/>
      <c r="C896" s="31"/>
      <c r="D896" s="31"/>
      <c r="E896" s="31"/>
      <c r="F896" s="31"/>
      <c r="G896" s="31"/>
      <c r="H896" s="48"/>
      <c r="L896" s="35"/>
      <c r="M896" s="31"/>
      <c r="N896" s="74"/>
      <c r="O896" s="75" t="s">
        <v>52</v>
      </c>
      <c r="P896" s="75">
        <v>29</v>
      </c>
      <c r="Q896" s="75">
        <v>1</v>
      </c>
      <c r="R896" s="75">
        <f t="shared" si="184"/>
        <v>10</v>
      </c>
      <c r="S896" s="79"/>
      <c r="T896" s="75" t="s">
        <v>52</v>
      </c>
      <c r="U896" s="123">
        <f>IF($J$1="March","",Y895)</f>
        <v>2000</v>
      </c>
      <c r="V896" s="77"/>
      <c r="W896" s="123">
        <f t="shared" si="185"/>
        <v>2000</v>
      </c>
      <c r="X896" s="77">
        <v>1000</v>
      </c>
      <c r="Y896" s="123">
        <f t="shared" si="186"/>
        <v>1000</v>
      </c>
      <c r="Z896" s="80"/>
      <c r="AA896" s="31"/>
    </row>
    <row r="897" spans="1:27" s="29" customFormat="1" ht="21" customHeight="1" x14ac:dyDescent="0.2">
      <c r="A897" s="30"/>
      <c r="B897" s="457" t="s">
        <v>47</v>
      </c>
      <c r="C897" s="458"/>
      <c r="D897" s="31"/>
      <c r="E897" s="31"/>
      <c r="F897" s="49" t="s">
        <v>69</v>
      </c>
      <c r="G897" s="44">
        <f>IF($J$1="January",U893,IF($J$1="February",U894,IF($J$1="March",U895,IF($J$1="April",U896,IF($J$1="May",U897,IF($J$1="June",U898,IF($J$1="July",U899,IF($J$1="August",U900,IF($J$1="August",U900,IF($J$1="September",U901,IF($J$1="October",U902,IF($J$1="November",U903,IF($J$1="December",U904)))))))))))))</f>
        <v>1000</v>
      </c>
      <c r="H897" s="48"/>
      <c r="I897" s="50">
        <f>IF(C901&gt;0,$K$2,C899)</f>
        <v>30</v>
      </c>
      <c r="J897" s="51" t="s">
        <v>66</v>
      </c>
      <c r="K897" s="52">
        <f>K893/$K$2*I897</f>
        <v>17000</v>
      </c>
      <c r="L897" s="53"/>
      <c r="M897" s="31"/>
      <c r="N897" s="74"/>
      <c r="O897" s="75" t="s">
        <v>53</v>
      </c>
      <c r="P897" s="75">
        <v>30</v>
      </c>
      <c r="Q897" s="75">
        <v>1</v>
      </c>
      <c r="R897" s="75">
        <f t="shared" si="184"/>
        <v>9</v>
      </c>
      <c r="S897" s="79"/>
      <c r="T897" s="75" t="s">
        <v>53</v>
      </c>
      <c r="U897" s="123">
        <f>IF($J$1="April","",Y896)</f>
        <v>1000</v>
      </c>
      <c r="V897" s="77"/>
      <c r="W897" s="123">
        <f t="shared" si="185"/>
        <v>1000</v>
      </c>
      <c r="X897" s="77"/>
      <c r="Y897" s="123">
        <f t="shared" si="186"/>
        <v>1000</v>
      </c>
      <c r="Z897" s="80"/>
      <c r="AA897" s="31"/>
    </row>
    <row r="898" spans="1:27" s="29" customFormat="1" ht="21" customHeight="1" x14ac:dyDescent="0.2">
      <c r="A898" s="30"/>
      <c r="B898" s="40"/>
      <c r="C898" s="40"/>
      <c r="D898" s="31"/>
      <c r="E898" s="31"/>
      <c r="F898" s="49" t="s">
        <v>23</v>
      </c>
      <c r="G898" s="106">
        <f>IF($J$1="January",V893,IF($J$1="February",V894,IF($J$1="March",V895,IF($J$1="April",V896,IF($J$1="May",V897,IF($J$1="June",V898,IF($J$1="July",V899,IF($J$1="August",V900,IF($J$1="August",V900,IF($J$1="September",V901,IF($J$1="October",V902,IF($J$1="November",V903,IF($J$1="December",V904)))))))))))))</f>
        <v>0</v>
      </c>
      <c r="H898" s="48"/>
      <c r="I898" s="93">
        <v>41</v>
      </c>
      <c r="J898" s="51" t="s">
        <v>67</v>
      </c>
      <c r="K898" s="54">
        <f>K893/$K$2/8*I898</f>
        <v>2904.1666666666665</v>
      </c>
      <c r="L898" s="55"/>
      <c r="M898" s="31"/>
      <c r="N898" s="74"/>
      <c r="O898" s="75" t="s">
        <v>54</v>
      </c>
      <c r="P898" s="75">
        <v>28</v>
      </c>
      <c r="Q898" s="75">
        <v>2</v>
      </c>
      <c r="R898" s="75">
        <f t="shared" si="184"/>
        <v>7</v>
      </c>
      <c r="S898" s="79"/>
      <c r="T898" s="75" t="s">
        <v>54</v>
      </c>
      <c r="U898" s="123">
        <f>IF($J$1="May","",Y897)</f>
        <v>1000</v>
      </c>
      <c r="V898" s="77"/>
      <c r="W898" s="123">
        <f t="shared" si="185"/>
        <v>1000</v>
      </c>
      <c r="X898" s="77">
        <v>1000</v>
      </c>
      <c r="Y898" s="123">
        <f t="shared" si="186"/>
        <v>0</v>
      </c>
      <c r="Z898" s="80"/>
      <c r="AA898" s="31"/>
    </row>
    <row r="899" spans="1:27" s="29" customFormat="1" ht="21" customHeight="1" x14ac:dyDescent="0.2">
      <c r="A899" s="30"/>
      <c r="B899" s="49" t="s">
        <v>7</v>
      </c>
      <c r="C899" s="40">
        <f>IF($J$1="January",P893,IF($J$1="February",P894,IF($J$1="March",P895,IF($J$1="April",P896,IF($J$1="May",P897,IF($J$1="June",P898,IF($J$1="July",P899,IF($J$1="August",P900,IF($J$1="August",P900,IF($J$1="September",P901,IF($J$1="October",P902,IF($J$1="November",P903,IF($J$1="December",P904)))))))))))))</f>
        <v>28</v>
      </c>
      <c r="D899" s="31"/>
      <c r="E899" s="31"/>
      <c r="F899" s="49" t="s">
        <v>70</v>
      </c>
      <c r="G899" s="106">
        <f>IF($J$1="January",W893,IF($J$1="February",W894,IF($J$1="March",W895,IF($J$1="April",W896,IF($J$1="May",W897,IF($J$1="June",W898,IF($J$1="July",W899,IF($J$1="August",W900,IF($J$1="August",W900,IF($J$1="September",W901,IF($J$1="October",W902,IF($J$1="November",W903,IF($J$1="December",W904)))))))))))))</f>
        <v>1000</v>
      </c>
      <c r="H899" s="48"/>
      <c r="I899" s="455" t="s">
        <v>74</v>
      </c>
      <c r="J899" s="456"/>
      <c r="K899" s="54">
        <f>K897+K898</f>
        <v>19904.166666666668</v>
      </c>
      <c r="L899" s="55"/>
      <c r="M899" s="31"/>
      <c r="N899" s="74"/>
      <c r="O899" s="75" t="s">
        <v>55</v>
      </c>
      <c r="P899" s="75"/>
      <c r="Q899" s="75"/>
      <c r="R899" s="75" t="str">
        <f t="shared" si="184"/>
        <v/>
      </c>
      <c r="S899" s="79"/>
      <c r="T899" s="75" t="s">
        <v>55</v>
      </c>
      <c r="U899" s="123" t="str">
        <f>IF($J$1="June","",Y898)</f>
        <v/>
      </c>
      <c r="V899" s="77"/>
      <c r="W899" s="123" t="str">
        <f t="shared" si="185"/>
        <v/>
      </c>
      <c r="X899" s="77"/>
      <c r="Y899" s="123" t="str">
        <f t="shared" si="186"/>
        <v/>
      </c>
      <c r="Z899" s="80"/>
      <c r="AA899" s="31"/>
    </row>
    <row r="900" spans="1:27" s="29" customFormat="1" ht="21" customHeight="1" x14ac:dyDescent="0.2">
      <c r="A900" s="30"/>
      <c r="B900" s="49" t="s">
        <v>6</v>
      </c>
      <c r="C900" s="40">
        <f>IF($J$1="January",Q893,IF($J$1="February",Q894,IF($J$1="March",Q895,IF($J$1="April",Q896,IF($J$1="May",Q897,IF($J$1="June",Q898,IF($J$1="July",Q899,IF($J$1="August",Q900,IF($J$1="August",Q900,IF($J$1="September",Q901,IF($J$1="October",Q902,IF($J$1="November",Q903,IF($J$1="December",Q904)))))))))))))</f>
        <v>2</v>
      </c>
      <c r="D900" s="31"/>
      <c r="E900" s="31"/>
      <c r="F900" s="49" t="s">
        <v>24</v>
      </c>
      <c r="G900" s="106">
        <f>IF($J$1="January",X893,IF($J$1="February",X894,IF($J$1="March",X895,IF($J$1="April",X896,IF($J$1="May",X897,IF($J$1="June",X898,IF($J$1="July",X899,IF($J$1="August",X900,IF($J$1="August",X900,IF($J$1="September",X901,IF($J$1="October",X902,IF($J$1="November",X903,IF($J$1="December",X904)))))))))))))</f>
        <v>1000</v>
      </c>
      <c r="H900" s="48"/>
      <c r="I900" s="455" t="s">
        <v>75</v>
      </c>
      <c r="J900" s="456"/>
      <c r="K900" s="44">
        <f>G900</f>
        <v>1000</v>
      </c>
      <c r="L900" s="56"/>
      <c r="M900" s="31"/>
      <c r="N900" s="74"/>
      <c r="O900" s="75" t="s">
        <v>56</v>
      </c>
      <c r="P900" s="75"/>
      <c r="Q900" s="75"/>
      <c r="R900" s="75" t="str">
        <f t="shared" si="184"/>
        <v/>
      </c>
      <c r="S900" s="79"/>
      <c r="T900" s="75" t="s">
        <v>56</v>
      </c>
      <c r="U900" s="123" t="str">
        <f>IF($J$1="July","",Y899)</f>
        <v/>
      </c>
      <c r="V900" s="77"/>
      <c r="W900" s="123" t="str">
        <f t="shared" si="185"/>
        <v/>
      </c>
      <c r="X900" s="77"/>
      <c r="Y900" s="123" t="str">
        <f t="shared" si="186"/>
        <v/>
      </c>
      <c r="Z900" s="80"/>
      <c r="AA900" s="31"/>
    </row>
    <row r="901" spans="1:27" s="29" customFormat="1" ht="21" customHeight="1" x14ac:dyDescent="0.2">
      <c r="A901" s="30"/>
      <c r="B901" s="57" t="s">
        <v>73</v>
      </c>
      <c r="C901" s="40">
        <f>IF($J$1="January",R893,IF($J$1="February",R894,IF($J$1="March",R895,IF($J$1="April",R896,IF($J$1="May",R897,IF($J$1="June",R898,IF($J$1="July",R899,IF($J$1="August",R900,IF($J$1="August",R900,IF($J$1="September",R901,IF($J$1="October",R902,IF($J$1="November",R903,IF($J$1="December",R904)))))))))))))</f>
        <v>7</v>
      </c>
      <c r="D901" s="31"/>
      <c r="E901" s="31"/>
      <c r="F901" s="49" t="s">
        <v>72</v>
      </c>
      <c r="G901" s="44">
        <f>IF($J$1="January",Y893,IF($J$1="February",Y894,IF($J$1="March",Y895,IF($J$1="April",Y896,IF($J$1="May",Y897,IF($J$1="June",Y898,IF($J$1="July",Y899,IF($J$1="August",Y900,IF($J$1="August",Y900,IF($J$1="September",Y901,IF($J$1="October",Y902,IF($J$1="November",Y903,IF($J$1="December",Y904)))))))))))))</f>
        <v>0</v>
      </c>
      <c r="H901" s="31"/>
      <c r="I901" s="463" t="s">
        <v>68</v>
      </c>
      <c r="J901" s="464"/>
      <c r="K901" s="58">
        <f>K899-K900</f>
        <v>18904.166666666668</v>
      </c>
      <c r="L901" s="59"/>
      <c r="M901" s="31"/>
      <c r="N901" s="74"/>
      <c r="O901" s="75" t="s">
        <v>61</v>
      </c>
      <c r="P901" s="75"/>
      <c r="Q901" s="75"/>
      <c r="R901" s="75" t="str">
        <f t="shared" si="184"/>
        <v/>
      </c>
      <c r="S901" s="79"/>
      <c r="T901" s="75" t="s">
        <v>61</v>
      </c>
      <c r="U901" s="123" t="str">
        <f>IF($J$1="August","",Y900)</f>
        <v/>
      </c>
      <c r="V901" s="77"/>
      <c r="W901" s="123" t="str">
        <f t="shared" si="185"/>
        <v/>
      </c>
      <c r="X901" s="77"/>
      <c r="Y901" s="123" t="str">
        <f t="shared" si="186"/>
        <v/>
      </c>
      <c r="Z901" s="80"/>
      <c r="AA901" s="31"/>
    </row>
    <row r="902" spans="1:27" s="29" customFormat="1" ht="21" customHeight="1" x14ac:dyDescent="0.2">
      <c r="A902" s="30"/>
      <c r="B902" s="31"/>
      <c r="C902" s="31"/>
      <c r="D902" s="31"/>
      <c r="E902" s="31"/>
      <c r="F902" s="31"/>
      <c r="G902" s="31"/>
      <c r="H902" s="31"/>
      <c r="I902" s="31"/>
      <c r="J902" s="31"/>
      <c r="K902" s="128"/>
      <c r="L902" s="47"/>
      <c r="M902" s="31"/>
      <c r="N902" s="74"/>
      <c r="O902" s="75" t="s">
        <v>57</v>
      </c>
      <c r="P902" s="75"/>
      <c r="Q902" s="75"/>
      <c r="R902" s="75"/>
      <c r="S902" s="79"/>
      <c r="T902" s="75" t="s">
        <v>57</v>
      </c>
      <c r="U902" s="123" t="str">
        <f>IF($J$1="September","",Y901)</f>
        <v/>
      </c>
      <c r="V902" s="77"/>
      <c r="W902" s="123" t="str">
        <f t="shared" si="185"/>
        <v/>
      </c>
      <c r="X902" s="77"/>
      <c r="Y902" s="123" t="str">
        <f t="shared" si="186"/>
        <v/>
      </c>
      <c r="Z902" s="80"/>
      <c r="AA902" s="31"/>
    </row>
    <row r="903" spans="1:27" s="29" customFormat="1" ht="21" customHeight="1" x14ac:dyDescent="0.2">
      <c r="A903" s="30"/>
      <c r="B903" s="471" t="s">
        <v>101</v>
      </c>
      <c r="C903" s="471"/>
      <c r="D903" s="471"/>
      <c r="E903" s="471"/>
      <c r="F903" s="471"/>
      <c r="G903" s="471"/>
      <c r="H903" s="471"/>
      <c r="I903" s="471"/>
      <c r="J903" s="471"/>
      <c r="K903" s="471"/>
      <c r="L903" s="47"/>
      <c r="M903" s="31"/>
      <c r="N903" s="74"/>
      <c r="O903" s="75" t="s">
        <v>62</v>
      </c>
      <c r="P903" s="75"/>
      <c r="Q903" s="75"/>
      <c r="R903" s="75"/>
      <c r="S903" s="79"/>
      <c r="T903" s="75" t="s">
        <v>62</v>
      </c>
      <c r="U903" s="123" t="str">
        <f>IF($J$1="October","",Y902)</f>
        <v/>
      </c>
      <c r="V903" s="77"/>
      <c r="W903" s="123" t="str">
        <f t="shared" si="185"/>
        <v/>
      </c>
      <c r="X903" s="77"/>
      <c r="Y903" s="123" t="str">
        <f t="shared" si="186"/>
        <v/>
      </c>
      <c r="Z903" s="80"/>
      <c r="AA903" s="31"/>
    </row>
    <row r="904" spans="1:27" s="29" customFormat="1" ht="21" customHeight="1" x14ac:dyDescent="0.2">
      <c r="A904" s="30"/>
      <c r="B904" s="471"/>
      <c r="C904" s="471"/>
      <c r="D904" s="471"/>
      <c r="E904" s="471"/>
      <c r="F904" s="471"/>
      <c r="G904" s="471"/>
      <c r="H904" s="471"/>
      <c r="I904" s="471"/>
      <c r="J904" s="471"/>
      <c r="K904" s="471"/>
      <c r="L904" s="47"/>
      <c r="M904" s="31"/>
      <c r="N904" s="74"/>
      <c r="O904" s="75" t="s">
        <v>63</v>
      </c>
      <c r="P904" s="75"/>
      <c r="Q904" s="75"/>
      <c r="R904" s="75" t="str">
        <f t="shared" ref="R904" si="187">IF(Q904="","",R903-Q904)</f>
        <v/>
      </c>
      <c r="S904" s="79"/>
      <c r="T904" s="75" t="s">
        <v>63</v>
      </c>
      <c r="U904" s="123" t="str">
        <f>IF($J$1="November","",Y903)</f>
        <v/>
      </c>
      <c r="V904" s="77"/>
      <c r="W904" s="123" t="str">
        <f t="shared" si="185"/>
        <v/>
      </c>
      <c r="X904" s="77"/>
      <c r="Y904" s="123" t="str">
        <f t="shared" si="186"/>
        <v/>
      </c>
      <c r="Z904" s="80"/>
      <c r="AA904" s="31"/>
    </row>
    <row r="905" spans="1:27" s="29" customFormat="1" ht="21" customHeight="1" thickBot="1" x14ac:dyDescent="0.25">
      <c r="A905" s="60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2"/>
      <c r="N905" s="81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82"/>
      <c r="Z905" s="83"/>
    </row>
    <row r="906" spans="1:27" s="29" customFormat="1" ht="21" customHeight="1" thickBot="1" x14ac:dyDescent="0.25"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</row>
    <row r="907" spans="1:27" s="29" customFormat="1" ht="21" customHeight="1" x14ac:dyDescent="0.2">
      <c r="A907" s="465" t="s">
        <v>45</v>
      </c>
      <c r="B907" s="466"/>
      <c r="C907" s="466"/>
      <c r="D907" s="466"/>
      <c r="E907" s="466"/>
      <c r="F907" s="466"/>
      <c r="G907" s="466"/>
      <c r="H907" s="466"/>
      <c r="I907" s="466"/>
      <c r="J907" s="466"/>
      <c r="K907" s="466"/>
      <c r="L907" s="467"/>
      <c r="M907" s="28"/>
      <c r="N907" s="67"/>
      <c r="O907" s="450" t="s">
        <v>47</v>
      </c>
      <c r="P907" s="451"/>
      <c r="Q907" s="451"/>
      <c r="R907" s="452"/>
      <c r="S907" s="68"/>
      <c r="T907" s="450" t="s">
        <v>48</v>
      </c>
      <c r="U907" s="451"/>
      <c r="V907" s="451"/>
      <c r="W907" s="451"/>
      <c r="X907" s="451"/>
      <c r="Y907" s="452"/>
      <c r="Z907" s="69"/>
    </row>
    <row r="908" spans="1:27" s="29" customFormat="1" ht="21" customHeight="1" x14ac:dyDescent="0.2">
      <c r="A908" s="30"/>
      <c r="B908" s="31"/>
      <c r="C908" s="453" t="s">
        <v>99</v>
      </c>
      <c r="D908" s="453"/>
      <c r="E908" s="453"/>
      <c r="F908" s="453"/>
      <c r="G908" s="32" t="str">
        <f>$J$1</f>
        <v>June</v>
      </c>
      <c r="H908" s="454">
        <f>$K$1</f>
        <v>2021</v>
      </c>
      <c r="I908" s="454"/>
      <c r="J908" s="31"/>
      <c r="K908" s="33"/>
      <c r="L908" s="34"/>
      <c r="M908" s="33"/>
      <c r="N908" s="70"/>
      <c r="O908" s="71" t="s">
        <v>58</v>
      </c>
      <c r="P908" s="71" t="s">
        <v>7</v>
      </c>
      <c r="Q908" s="71" t="s">
        <v>6</v>
      </c>
      <c r="R908" s="71" t="s">
        <v>59</v>
      </c>
      <c r="S908" s="72"/>
      <c r="T908" s="71" t="s">
        <v>58</v>
      </c>
      <c r="U908" s="71" t="s">
        <v>60</v>
      </c>
      <c r="V908" s="71" t="s">
        <v>23</v>
      </c>
      <c r="W908" s="71" t="s">
        <v>22</v>
      </c>
      <c r="X908" s="71" t="s">
        <v>24</v>
      </c>
      <c r="Y908" s="71" t="s">
        <v>64</v>
      </c>
      <c r="Z908" s="73"/>
    </row>
    <row r="909" spans="1:27" s="29" customFormat="1" ht="21" customHeight="1" x14ac:dyDescent="0.2">
      <c r="A909" s="30"/>
      <c r="B909" s="31"/>
      <c r="C909" s="31"/>
      <c r="D909" s="36"/>
      <c r="E909" s="36"/>
      <c r="F909" s="36"/>
      <c r="G909" s="36"/>
      <c r="H909" s="36"/>
      <c r="I909" s="31"/>
      <c r="J909" s="37" t="s">
        <v>1</v>
      </c>
      <c r="K909" s="38">
        <v>14000</v>
      </c>
      <c r="L909" s="39"/>
      <c r="M909" s="31"/>
      <c r="N909" s="74"/>
      <c r="O909" s="75" t="s">
        <v>50</v>
      </c>
      <c r="P909" s="75">
        <v>29</v>
      </c>
      <c r="Q909" s="75">
        <v>2</v>
      </c>
      <c r="R909" s="75">
        <f>15-Q909</f>
        <v>13</v>
      </c>
      <c r="S909" s="76"/>
      <c r="T909" s="75" t="s">
        <v>50</v>
      </c>
      <c r="U909" s="77"/>
      <c r="V909" s="77"/>
      <c r="W909" s="77">
        <f>V909+U909</f>
        <v>0</v>
      </c>
      <c r="X909" s="77"/>
      <c r="Y909" s="77">
        <f>W909-X909</f>
        <v>0</v>
      </c>
      <c r="Z909" s="73"/>
    </row>
    <row r="910" spans="1:27" s="29" customFormat="1" ht="21" customHeight="1" x14ac:dyDescent="0.2">
      <c r="A910" s="30"/>
      <c r="B910" s="31" t="s">
        <v>0</v>
      </c>
      <c r="C910" s="41" t="s">
        <v>132</v>
      </c>
      <c r="D910" s="31"/>
      <c r="E910" s="31"/>
      <c r="F910" s="31"/>
      <c r="G910" s="31"/>
      <c r="H910" s="42"/>
      <c r="I910" s="36"/>
      <c r="J910" s="31"/>
      <c r="K910" s="31"/>
      <c r="L910" s="43"/>
      <c r="M910" s="28"/>
      <c r="N910" s="78"/>
      <c r="O910" s="75" t="s">
        <v>76</v>
      </c>
      <c r="P910" s="75">
        <v>26</v>
      </c>
      <c r="Q910" s="75">
        <v>2</v>
      </c>
      <c r="R910" s="75">
        <f t="shared" ref="R910:R917" si="188">IF(Q910="","",R909-Q910)</f>
        <v>11</v>
      </c>
      <c r="S910" s="79"/>
      <c r="T910" s="75" t="s">
        <v>76</v>
      </c>
      <c r="U910" s="123">
        <f>IF($J$1="January","",Y909)</f>
        <v>0</v>
      </c>
      <c r="V910" s="77"/>
      <c r="W910" s="123">
        <f>IF(U910="","",U910+V910)</f>
        <v>0</v>
      </c>
      <c r="X910" s="77"/>
      <c r="Y910" s="123">
        <f>IF(W910="","",W910-X910)</f>
        <v>0</v>
      </c>
      <c r="Z910" s="80"/>
    </row>
    <row r="911" spans="1:27" s="29" customFormat="1" ht="21" customHeight="1" x14ac:dyDescent="0.2">
      <c r="A911" s="30"/>
      <c r="B911" s="45" t="s">
        <v>46</v>
      </c>
      <c r="C911" s="41"/>
      <c r="D911" s="31"/>
      <c r="E911" s="31"/>
      <c r="F911" s="462" t="s">
        <v>48</v>
      </c>
      <c r="G911" s="462"/>
      <c r="H911" s="31"/>
      <c r="I911" s="462" t="s">
        <v>49</v>
      </c>
      <c r="J911" s="462"/>
      <c r="K911" s="462"/>
      <c r="L911" s="47"/>
      <c r="M911" s="31"/>
      <c r="N911" s="74"/>
      <c r="O911" s="75" t="s">
        <v>51</v>
      </c>
      <c r="P911" s="75">
        <v>25</v>
      </c>
      <c r="Q911" s="75">
        <v>6</v>
      </c>
      <c r="R911" s="75">
        <f t="shared" si="188"/>
        <v>5</v>
      </c>
      <c r="S911" s="79"/>
      <c r="T911" s="75" t="s">
        <v>51</v>
      </c>
      <c r="U911" s="123">
        <f>IF($J$1="February","",Y910)</f>
        <v>0</v>
      </c>
      <c r="V911" s="77">
        <v>2000</v>
      </c>
      <c r="W911" s="123">
        <f t="shared" ref="W911:W920" si="189">IF(U911="","",U911+V911)</f>
        <v>2000</v>
      </c>
      <c r="X911" s="77">
        <v>500</v>
      </c>
      <c r="Y911" s="123">
        <f t="shared" ref="Y911:Y920" si="190">IF(W911="","",W911-X911)</f>
        <v>1500</v>
      </c>
      <c r="Z911" s="80"/>
    </row>
    <row r="912" spans="1:27" s="29" customFormat="1" ht="21" customHeight="1" x14ac:dyDescent="0.2">
      <c r="A912" s="30"/>
      <c r="B912" s="31"/>
      <c r="C912" s="31"/>
      <c r="D912" s="31"/>
      <c r="E912" s="31"/>
      <c r="F912" s="31"/>
      <c r="G912" s="31"/>
      <c r="H912" s="48"/>
      <c r="L912" s="35"/>
      <c r="M912" s="31"/>
      <c r="N912" s="74"/>
      <c r="O912" s="75" t="s">
        <v>52</v>
      </c>
      <c r="P912" s="75">
        <v>29</v>
      </c>
      <c r="Q912" s="75">
        <v>1</v>
      </c>
      <c r="R912" s="75">
        <f t="shared" si="188"/>
        <v>4</v>
      </c>
      <c r="S912" s="79"/>
      <c r="T912" s="75" t="s">
        <v>52</v>
      </c>
      <c r="U912" s="123">
        <f>IF($J$1="March","",Y911)</f>
        <v>1500</v>
      </c>
      <c r="V912" s="77"/>
      <c r="W912" s="123">
        <f t="shared" si="189"/>
        <v>1500</v>
      </c>
      <c r="X912" s="77">
        <v>500</v>
      </c>
      <c r="Y912" s="123">
        <f t="shared" si="190"/>
        <v>1000</v>
      </c>
      <c r="Z912" s="80"/>
    </row>
    <row r="913" spans="1:27" s="29" customFormat="1" ht="21" customHeight="1" x14ac:dyDescent="0.2">
      <c r="A913" s="30"/>
      <c r="B913" s="457" t="s">
        <v>47</v>
      </c>
      <c r="C913" s="458"/>
      <c r="D913" s="31"/>
      <c r="E913" s="31"/>
      <c r="F913" s="49" t="s">
        <v>69</v>
      </c>
      <c r="G913" s="44">
        <f>IF($J$1="January",U909,IF($J$1="February",U910,IF($J$1="March",U911,IF($J$1="April",U912,IF($J$1="May",U913,IF($J$1="June",U914,IF($J$1="July",U915,IF($J$1="August",U916,IF($J$1="August",U916,IF($J$1="September",U917,IF($J$1="October",U918,IF($J$1="November",U919,IF($J$1="December",U920)))))))))))))</f>
        <v>500</v>
      </c>
      <c r="H913" s="48"/>
      <c r="I913" s="50">
        <f>IF(C917&gt;0,$K$2,C915)</f>
        <v>28</v>
      </c>
      <c r="J913" s="51" t="s">
        <v>66</v>
      </c>
      <c r="K913" s="52">
        <f>K909/$K$2*I913</f>
        <v>13066.666666666668</v>
      </c>
      <c r="L913" s="53"/>
      <c r="M913" s="31"/>
      <c r="N913" s="74"/>
      <c r="O913" s="75" t="s">
        <v>53</v>
      </c>
      <c r="P913" s="75">
        <v>25</v>
      </c>
      <c r="Q913" s="75">
        <v>6</v>
      </c>
      <c r="R913" s="75">
        <v>0</v>
      </c>
      <c r="S913" s="79"/>
      <c r="T913" s="75" t="s">
        <v>53</v>
      </c>
      <c r="U913" s="123">
        <f>IF($J$1="April","",Y912)</f>
        <v>1000</v>
      </c>
      <c r="V913" s="77"/>
      <c r="W913" s="123">
        <f t="shared" si="189"/>
        <v>1000</v>
      </c>
      <c r="X913" s="77">
        <v>500</v>
      </c>
      <c r="Y913" s="123">
        <f t="shared" si="190"/>
        <v>500</v>
      </c>
      <c r="Z913" s="80"/>
    </row>
    <row r="914" spans="1:27" s="29" customFormat="1" ht="21" customHeight="1" x14ac:dyDescent="0.2">
      <c r="A914" s="30"/>
      <c r="B914" s="40"/>
      <c r="C914" s="40"/>
      <c r="D914" s="31"/>
      <c r="E914" s="31"/>
      <c r="F914" s="49" t="s">
        <v>23</v>
      </c>
      <c r="G914" s="44">
        <f>IF($J$1="January",V909,IF($J$1="February",V910,IF($J$1="March",V911,IF($J$1="April",V912,IF($J$1="May",V913,IF($J$1="June",V914,IF($J$1="July",V915,IF($J$1="August",V916,IF($J$1="August",V916,IF($J$1="September",V917,IF($J$1="October",V918,IF($J$1="November",V919,IF($J$1="December",V920)))))))))))))</f>
        <v>0</v>
      </c>
      <c r="H914" s="48"/>
      <c r="I914" s="50">
        <v>34</v>
      </c>
      <c r="J914" s="51" t="s">
        <v>67</v>
      </c>
      <c r="K914" s="54">
        <f>K909/$K$2/8*I914</f>
        <v>1983.3333333333335</v>
      </c>
      <c r="L914" s="55"/>
      <c r="M914" s="31"/>
      <c r="N914" s="74"/>
      <c r="O914" s="75" t="s">
        <v>54</v>
      </c>
      <c r="P914" s="75">
        <v>28</v>
      </c>
      <c r="Q914" s="75">
        <v>2</v>
      </c>
      <c r="R914" s="75">
        <v>0</v>
      </c>
      <c r="S914" s="79"/>
      <c r="T914" s="75" t="s">
        <v>54</v>
      </c>
      <c r="U914" s="123">
        <f>IF($J$1="May","",Y913)</f>
        <v>500</v>
      </c>
      <c r="V914" s="77"/>
      <c r="W914" s="123">
        <f t="shared" si="189"/>
        <v>500</v>
      </c>
      <c r="X914" s="77">
        <v>500</v>
      </c>
      <c r="Y914" s="123">
        <f t="shared" si="190"/>
        <v>0</v>
      </c>
      <c r="Z914" s="80"/>
    </row>
    <row r="915" spans="1:27" s="29" customFormat="1" ht="21" customHeight="1" x14ac:dyDescent="0.2">
      <c r="A915" s="30"/>
      <c r="B915" s="49" t="s">
        <v>7</v>
      </c>
      <c r="C915" s="40">
        <f>IF($J$1="January",P909,IF($J$1="February",P910,IF($J$1="March",P911,IF($J$1="April",P912,IF($J$1="May",P913,IF($J$1="June",P914,IF($J$1="July",P915,IF($J$1="August",P916,IF($J$1="August",P916,IF($J$1="September",P917,IF($J$1="October",P918,IF($J$1="November",P919,IF($J$1="December",P920)))))))))))))</f>
        <v>28</v>
      </c>
      <c r="D915" s="31"/>
      <c r="E915" s="31"/>
      <c r="F915" s="49" t="s">
        <v>70</v>
      </c>
      <c r="G915" s="44">
        <f>IF($J$1="January",W909,IF($J$1="February",W910,IF($J$1="March",W911,IF($J$1="April",W912,IF($J$1="May",W913,IF($J$1="June",W914,IF($J$1="July",W915,IF($J$1="August",W916,IF($J$1="August",W916,IF($J$1="September",W917,IF($J$1="October",W918,IF($J$1="November",W919,IF($J$1="December",W920)))))))))))))</f>
        <v>500</v>
      </c>
      <c r="H915" s="48"/>
      <c r="I915" s="455" t="s">
        <v>74</v>
      </c>
      <c r="J915" s="456"/>
      <c r="K915" s="54">
        <f>K913+K914</f>
        <v>15050.000000000002</v>
      </c>
      <c r="L915" s="55"/>
      <c r="M915" s="31"/>
      <c r="N915" s="74"/>
      <c r="O915" s="75" t="s">
        <v>55</v>
      </c>
      <c r="P915" s="75"/>
      <c r="Q915" s="75"/>
      <c r="R915" s="75" t="str">
        <f t="shared" si="188"/>
        <v/>
      </c>
      <c r="S915" s="79"/>
      <c r="T915" s="75" t="s">
        <v>55</v>
      </c>
      <c r="U915" s="123" t="str">
        <f>IF($J$1="June","",Y914)</f>
        <v/>
      </c>
      <c r="V915" s="77"/>
      <c r="W915" s="123" t="str">
        <f t="shared" si="189"/>
        <v/>
      </c>
      <c r="X915" s="77"/>
      <c r="Y915" s="123" t="str">
        <f t="shared" si="190"/>
        <v/>
      </c>
      <c r="Z915" s="80"/>
    </row>
    <row r="916" spans="1:27" s="29" customFormat="1" ht="21" customHeight="1" x14ac:dyDescent="0.2">
      <c r="A916" s="30"/>
      <c r="B916" s="49" t="s">
        <v>6</v>
      </c>
      <c r="C916" s="40">
        <f>IF($J$1="January",Q909,IF($J$1="February",Q910,IF($J$1="March",Q911,IF($J$1="April",Q912,IF($J$1="May",Q913,IF($J$1="June",Q914,IF($J$1="July",Q915,IF($J$1="August",Q916,IF($J$1="August",Q916,IF($J$1="September",Q917,IF($J$1="October",Q918,IF($J$1="November",Q919,IF($J$1="December",Q920)))))))))))))</f>
        <v>2</v>
      </c>
      <c r="D916" s="31"/>
      <c r="E916" s="31"/>
      <c r="F916" s="49" t="s">
        <v>24</v>
      </c>
      <c r="G916" s="44">
        <f>IF($J$1="January",X909,IF($J$1="February",X910,IF($J$1="March",X911,IF($J$1="April",X912,IF($J$1="May",X913,IF($J$1="June",X914,IF($J$1="July",X915,IF($J$1="August",X916,IF($J$1="August",X916,IF($J$1="September",X917,IF($J$1="October",X918,IF($J$1="November",X919,IF($J$1="December",X920)))))))))))))</f>
        <v>500</v>
      </c>
      <c r="H916" s="48"/>
      <c r="I916" s="455" t="s">
        <v>75</v>
      </c>
      <c r="J916" s="456"/>
      <c r="K916" s="44">
        <f>G916</f>
        <v>500</v>
      </c>
      <c r="L916" s="56"/>
      <c r="M916" s="31"/>
      <c r="N916" s="74"/>
      <c r="O916" s="75" t="s">
        <v>56</v>
      </c>
      <c r="P916" s="75"/>
      <c r="Q916" s="75"/>
      <c r="R916" s="75" t="str">
        <f t="shared" si="188"/>
        <v/>
      </c>
      <c r="S916" s="79"/>
      <c r="T916" s="75" t="s">
        <v>56</v>
      </c>
      <c r="U916" s="123" t="str">
        <f>IF($J$1="July","",Y915)</f>
        <v/>
      </c>
      <c r="V916" s="77"/>
      <c r="W916" s="123" t="str">
        <f t="shared" si="189"/>
        <v/>
      </c>
      <c r="X916" s="77"/>
      <c r="Y916" s="123" t="str">
        <f t="shared" si="190"/>
        <v/>
      </c>
      <c r="Z916" s="80"/>
    </row>
    <row r="917" spans="1:27" s="29" customFormat="1" ht="21" customHeight="1" x14ac:dyDescent="0.2">
      <c r="A917" s="30"/>
      <c r="B917" s="57" t="s">
        <v>73</v>
      </c>
      <c r="C917" s="40">
        <f>IF($J$1="January",R909,IF($J$1="February",R910,IF($J$1="March",R911,IF($J$1="April",R912,IF($J$1="May",R913,IF($J$1="June",R914,IF($J$1="July",R915,IF($J$1="August",R916,IF($J$1="August",R916,IF($J$1="September",R917,IF($J$1="October",R918,IF($J$1="November",R919,IF($J$1="December",R920)))))))))))))</f>
        <v>0</v>
      </c>
      <c r="D917" s="31"/>
      <c r="E917" s="31"/>
      <c r="F917" s="49" t="s">
        <v>72</v>
      </c>
      <c r="G917" s="44">
        <f>IF($J$1="January",Y909,IF($J$1="February",Y910,IF($J$1="March",Y911,IF($J$1="April",Y912,IF($J$1="May",Y913,IF($J$1="June",Y914,IF($J$1="July",Y915,IF($J$1="August",Y916,IF($J$1="August",Y916,IF($J$1="September",Y917,IF($J$1="October",Y918,IF($J$1="November",Y919,IF($J$1="December",Y920)))))))))))))</f>
        <v>0</v>
      </c>
      <c r="H917" s="31"/>
      <c r="I917" s="463" t="s">
        <v>68</v>
      </c>
      <c r="J917" s="464"/>
      <c r="K917" s="58">
        <f>K915-K916</f>
        <v>14550.000000000002</v>
      </c>
      <c r="L917" s="59"/>
      <c r="M917" s="31"/>
      <c r="N917" s="74"/>
      <c r="O917" s="75" t="s">
        <v>61</v>
      </c>
      <c r="P917" s="75"/>
      <c r="Q917" s="75"/>
      <c r="R917" s="75" t="str">
        <f t="shared" si="188"/>
        <v/>
      </c>
      <c r="S917" s="79"/>
      <c r="T917" s="75" t="s">
        <v>61</v>
      </c>
      <c r="U917" s="123" t="str">
        <f>IF($J$1="August","",Y916)</f>
        <v/>
      </c>
      <c r="V917" s="77"/>
      <c r="W917" s="123" t="str">
        <f t="shared" si="189"/>
        <v/>
      </c>
      <c r="X917" s="77"/>
      <c r="Y917" s="123" t="str">
        <f t="shared" si="190"/>
        <v/>
      </c>
      <c r="Z917" s="80"/>
    </row>
    <row r="918" spans="1:27" s="29" customFormat="1" ht="21" customHeight="1" x14ac:dyDescent="0.2">
      <c r="A918" s="30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47"/>
      <c r="M918" s="31"/>
      <c r="N918" s="74"/>
      <c r="O918" s="75" t="s">
        <v>57</v>
      </c>
      <c r="P918" s="75"/>
      <c r="Q918" s="75"/>
      <c r="R918" s="75"/>
      <c r="S918" s="79"/>
      <c r="T918" s="75" t="s">
        <v>57</v>
      </c>
      <c r="U918" s="123" t="str">
        <f>IF($J$1="September","",Y917)</f>
        <v/>
      </c>
      <c r="V918" s="77"/>
      <c r="W918" s="123" t="str">
        <f t="shared" si="189"/>
        <v/>
      </c>
      <c r="X918" s="77"/>
      <c r="Y918" s="123" t="str">
        <f t="shared" si="190"/>
        <v/>
      </c>
      <c r="Z918" s="80"/>
    </row>
    <row r="919" spans="1:27" s="29" customFormat="1" ht="21" customHeight="1" x14ac:dyDescent="0.2">
      <c r="A919" s="30"/>
      <c r="B919" s="471" t="s">
        <v>101</v>
      </c>
      <c r="C919" s="471"/>
      <c r="D919" s="471"/>
      <c r="E919" s="471"/>
      <c r="F919" s="471"/>
      <c r="G919" s="471"/>
      <c r="H919" s="471"/>
      <c r="I919" s="471"/>
      <c r="J919" s="471"/>
      <c r="K919" s="471"/>
      <c r="L919" s="47"/>
      <c r="M919" s="31"/>
      <c r="N919" s="74"/>
      <c r="O919" s="75" t="s">
        <v>62</v>
      </c>
      <c r="P919" s="75"/>
      <c r="Q919" s="75"/>
      <c r="R919" s="75"/>
      <c r="S919" s="79"/>
      <c r="T919" s="75" t="s">
        <v>62</v>
      </c>
      <c r="U919" s="123" t="str">
        <f>IF($J$1="October","",Y918)</f>
        <v/>
      </c>
      <c r="V919" s="77"/>
      <c r="W919" s="123" t="str">
        <f t="shared" si="189"/>
        <v/>
      </c>
      <c r="X919" s="77"/>
      <c r="Y919" s="123" t="str">
        <f t="shared" si="190"/>
        <v/>
      </c>
      <c r="Z919" s="80"/>
    </row>
    <row r="920" spans="1:27" s="29" customFormat="1" ht="21" customHeight="1" x14ac:dyDescent="0.2">
      <c r="A920" s="30"/>
      <c r="B920" s="471"/>
      <c r="C920" s="471"/>
      <c r="D920" s="471"/>
      <c r="E920" s="471"/>
      <c r="F920" s="471"/>
      <c r="G920" s="471"/>
      <c r="H920" s="471"/>
      <c r="I920" s="471"/>
      <c r="J920" s="471"/>
      <c r="K920" s="471"/>
      <c r="L920" s="47"/>
      <c r="M920" s="31"/>
      <c r="N920" s="74"/>
      <c r="O920" s="75" t="s">
        <v>63</v>
      </c>
      <c r="P920" s="75"/>
      <c r="Q920" s="75"/>
      <c r="R920" s="75" t="str">
        <f t="shared" ref="R920" si="191">IF(Q920="","",R919-Q920)</f>
        <v/>
      </c>
      <c r="S920" s="79"/>
      <c r="T920" s="75" t="s">
        <v>63</v>
      </c>
      <c r="U920" s="123" t="str">
        <f>IF($J$1="November","",Y919)</f>
        <v/>
      </c>
      <c r="V920" s="77"/>
      <c r="W920" s="123" t="str">
        <f t="shared" si="189"/>
        <v/>
      </c>
      <c r="X920" s="77"/>
      <c r="Y920" s="123" t="str">
        <f t="shared" si="190"/>
        <v/>
      </c>
      <c r="Z920" s="80"/>
    </row>
    <row r="921" spans="1:27" s="29" customFormat="1" ht="21" customHeight="1" thickBot="1" x14ac:dyDescent="0.25">
      <c r="A921" s="60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2"/>
      <c r="N921" s="81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  <c r="Z921" s="83"/>
    </row>
    <row r="922" spans="1:27" s="29" customFormat="1" ht="21" customHeight="1" thickBot="1" x14ac:dyDescent="0.25"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</row>
    <row r="923" spans="1:27" s="29" customFormat="1" ht="21" customHeight="1" x14ac:dyDescent="0.2">
      <c r="A923" s="468" t="s">
        <v>45</v>
      </c>
      <c r="B923" s="469"/>
      <c r="C923" s="469"/>
      <c r="D923" s="469"/>
      <c r="E923" s="469"/>
      <c r="F923" s="469"/>
      <c r="G923" s="469"/>
      <c r="H923" s="469"/>
      <c r="I923" s="469"/>
      <c r="J923" s="469"/>
      <c r="K923" s="469"/>
      <c r="L923" s="470"/>
      <c r="M923" s="28"/>
      <c r="N923" s="67"/>
      <c r="O923" s="450" t="s">
        <v>47</v>
      </c>
      <c r="P923" s="451"/>
      <c r="Q923" s="451"/>
      <c r="R923" s="452"/>
      <c r="S923" s="68"/>
      <c r="T923" s="450" t="s">
        <v>48</v>
      </c>
      <c r="U923" s="451"/>
      <c r="V923" s="451"/>
      <c r="W923" s="451"/>
      <c r="X923" s="451"/>
      <c r="Y923" s="452"/>
      <c r="Z923" s="69"/>
      <c r="AA923" s="28"/>
    </row>
    <row r="924" spans="1:27" s="29" customFormat="1" ht="21" customHeight="1" x14ac:dyDescent="0.2">
      <c r="A924" s="30"/>
      <c r="B924" s="31"/>
      <c r="C924" s="453" t="s">
        <v>99</v>
      </c>
      <c r="D924" s="453"/>
      <c r="E924" s="453"/>
      <c r="F924" s="453"/>
      <c r="G924" s="32" t="str">
        <f>$J$1</f>
        <v>June</v>
      </c>
      <c r="H924" s="454">
        <f>$K$1</f>
        <v>2021</v>
      </c>
      <c r="I924" s="454"/>
      <c r="J924" s="31"/>
      <c r="K924" s="33"/>
      <c r="L924" s="34"/>
      <c r="M924" s="33"/>
      <c r="N924" s="70"/>
      <c r="O924" s="71" t="s">
        <v>58</v>
      </c>
      <c r="P924" s="71" t="s">
        <v>7</v>
      </c>
      <c r="Q924" s="71" t="s">
        <v>6</v>
      </c>
      <c r="R924" s="71" t="s">
        <v>59</v>
      </c>
      <c r="S924" s="72"/>
      <c r="T924" s="71" t="s">
        <v>58</v>
      </c>
      <c r="U924" s="71" t="s">
        <v>60</v>
      </c>
      <c r="V924" s="71" t="s">
        <v>23</v>
      </c>
      <c r="W924" s="71" t="s">
        <v>22</v>
      </c>
      <c r="X924" s="71" t="s">
        <v>24</v>
      </c>
      <c r="Y924" s="71" t="s">
        <v>64</v>
      </c>
      <c r="Z924" s="73"/>
      <c r="AA924" s="33"/>
    </row>
    <row r="925" spans="1:27" s="29" customFormat="1" ht="21" customHeight="1" x14ac:dyDescent="0.2">
      <c r="A925" s="30"/>
      <c r="B925" s="31"/>
      <c r="C925" s="31"/>
      <c r="D925" s="36"/>
      <c r="E925" s="36"/>
      <c r="F925" s="36"/>
      <c r="G925" s="36"/>
      <c r="H925" s="36"/>
      <c r="I925" s="31"/>
      <c r="J925" s="37" t="s">
        <v>1</v>
      </c>
      <c r="K925" s="38">
        <v>21000</v>
      </c>
      <c r="L925" s="39"/>
      <c r="M925" s="31"/>
      <c r="N925" s="74"/>
      <c r="O925" s="75" t="s">
        <v>50</v>
      </c>
      <c r="P925" s="75">
        <v>29</v>
      </c>
      <c r="Q925" s="75">
        <v>2</v>
      </c>
      <c r="R925" s="75">
        <f>15-Q925</f>
        <v>13</v>
      </c>
      <c r="S925" s="76"/>
      <c r="T925" s="75" t="s">
        <v>50</v>
      </c>
      <c r="U925" s="77"/>
      <c r="V925" s="77"/>
      <c r="W925" s="77">
        <f>V925+U925</f>
        <v>0</v>
      </c>
      <c r="X925" s="77"/>
      <c r="Y925" s="77">
        <f>W925-X925</f>
        <v>0</v>
      </c>
      <c r="Z925" s="73"/>
      <c r="AA925" s="31"/>
    </row>
    <row r="926" spans="1:27" s="29" customFormat="1" ht="21" customHeight="1" x14ac:dyDescent="0.2">
      <c r="A926" s="30"/>
      <c r="B926" s="31" t="s">
        <v>0</v>
      </c>
      <c r="C926" s="41" t="s">
        <v>89</v>
      </c>
      <c r="D926" s="31"/>
      <c r="E926" s="31"/>
      <c r="F926" s="31"/>
      <c r="G926" s="31"/>
      <c r="H926" s="42"/>
      <c r="I926" s="36"/>
      <c r="J926" s="31"/>
      <c r="K926" s="31"/>
      <c r="L926" s="43"/>
      <c r="M926" s="28"/>
      <c r="N926" s="78"/>
      <c r="O926" s="75" t="s">
        <v>76</v>
      </c>
      <c r="P926" s="75">
        <v>27</v>
      </c>
      <c r="Q926" s="75">
        <v>1</v>
      </c>
      <c r="R926" s="75">
        <f t="shared" ref="R926:R933" si="192">IF(Q926="","",R925-Q926)</f>
        <v>12</v>
      </c>
      <c r="S926" s="79"/>
      <c r="T926" s="75" t="s">
        <v>76</v>
      </c>
      <c r="U926" s="123">
        <f>IF($J$1="January","",Y925)</f>
        <v>0</v>
      </c>
      <c r="V926" s="77"/>
      <c r="W926" s="123">
        <f>IF(U926="","",U926+V926)</f>
        <v>0</v>
      </c>
      <c r="X926" s="77"/>
      <c r="Y926" s="123">
        <f>IF(W926="","",W926-X926)</f>
        <v>0</v>
      </c>
      <c r="Z926" s="80"/>
      <c r="AA926" s="28"/>
    </row>
    <row r="927" spans="1:27" s="29" customFormat="1" ht="21" customHeight="1" x14ac:dyDescent="0.2">
      <c r="A927" s="30"/>
      <c r="B927" s="45" t="s">
        <v>46</v>
      </c>
      <c r="C927" s="46"/>
      <c r="D927" s="31"/>
      <c r="E927" s="31"/>
      <c r="F927" s="462" t="s">
        <v>48</v>
      </c>
      <c r="G927" s="462"/>
      <c r="H927" s="31"/>
      <c r="I927" s="462" t="s">
        <v>49</v>
      </c>
      <c r="J927" s="462"/>
      <c r="K927" s="462"/>
      <c r="L927" s="47"/>
      <c r="M927" s="31"/>
      <c r="N927" s="74"/>
      <c r="O927" s="75" t="s">
        <v>51</v>
      </c>
      <c r="P927" s="75">
        <v>29</v>
      </c>
      <c r="Q927" s="75">
        <v>2</v>
      </c>
      <c r="R927" s="75">
        <f t="shared" si="192"/>
        <v>10</v>
      </c>
      <c r="S927" s="79"/>
      <c r="T927" s="75" t="s">
        <v>51</v>
      </c>
      <c r="U927" s="123">
        <f>IF($J$1="February","",Y926)</f>
        <v>0</v>
      </c>
      <c r="V927" s="77">
        <v>63</v>
      </c>
      <c r="W927" s="123">
        <f t="shared" ref="W927:W936" si="193">IF(U927="","",U927+V927)</f>
        <v>63</v>
      </c>
      <c r="X927" s="77"/>
      <c r="Y927" s="123">
        <f t="shared" ref="Y927:Y936" si="194">IF(W927="","",W927-X927)</f>
        <v>63</v>
      </c>
      <c r="Z927" s="80"/>
      <c r="AA927" s="31"/>
    </row>
    <row r="928" spans="1:27" s="29" customFormat="1" ht="21" customHeight="1" x14ac:dyDescent="0.2">
      <c r="A928" s="30"/>
      <c r="B928" s="31"/>
      <c r="C928" s="31"/>
      <c r="D928" s="31"/>
      <c r="E928" s="31"/>
      <c r="F928" s="31"/>
      <c r="G928" s="31"/>
      <c r="H928" s="48"/>
      <c r="L928" s="35"/>
      <c r="M928" s="31"/>
      <c r="N928" s="74"/>
      <c r="O928" s="75" t="s">
        <v>52</v>
      </c>
      <c r="P928" s="75">
        <v>30</v>
      </c>
      <c r="Q928" s="75">
        <v>0</v>
      </c>
      <c r="R928" s="75">
        <f t="shared" si="192"/>
        <v>10</v>
      </c>
      <c r="S928" s="79"/>
      <c r="T928" s="75" t="s">
        <v>52</v>
      </c>
      <c r="U928" s="123"/>
      <c r="V928" s="77"/>
      <c r="W928" s="123" t="str">
        <f t="shared" si="193"/>
        <v/>
      </c>
      <c r="X928" s="77"/>
      <c r="Y928" s="123" t="str">
        <f t="shared" si="194"/>
        <v/>
      </c>
      <c r="Z928" s="80"/>
      <c r="AA928" s="31"/>
    </row>
    <row r="929" spans="1:27" s="29" customFormat="1" ht="21" customHeight="1" x14ac:dyDescent="0.2">
      <c r="A929" s="30"/>
      <c r="B929" s="457" t="s">
        <v>47</v>
      </c>
      <c r="C929" s="458"/>
      <c r="D929" s="31"/>
      <c r="E929" s="31"/>
      <c r="F929" s="49" t="s">
        <v>69</v>
      </c>
      <c r="G929" s="106" t="str">
        <f>IF($J$1="January",U925,IF($J$1="February",U926,IF($J$1="March",U927,IF($J$1="April",U928,IF($J$1="May",U929,IF($J$1="June",U930,IF($J$1="July",U931,IF($J$1="August",U932,IF($J$1="August",U932,IF($J$1="September",U933,IF($J$1="October",U934,IF($J$1="November",U935,IF($J$1="December",U936)))))))))))))</f>
        <v/>
      </c>
      <c r="H929" s="48"/>
      <c r="I929" s="50">
        <f>IF(C933&gt;0,$K$2,C931)</f>
        <v>30</v>
      </c>
      <c r="J929" s="51" t="s">
        <v>66</v>
      </c>
      <c r="K929" s="52">
        <f>K925/$K$2*I929</f>
        <v>21000</v>
      </c>
      <c r="L929" s="53"/>
      <c r="M929" s="31"/>
      <c r="N929" s="74"/>
      <c r="O929" s="75" t="s">
        <v>53</v>
      </c>
      <c r="P929" s="75">
        <v>30</v>
      </c>
      <c r="Q929" s="75">
        <v>1</v>
      </c>
      <c r="R929" s="75">
        <f t="shared" si="192"/>
        <v>9</v>
      </c>
      <c r="S929" s="79"/>
      <c r="T929" s="75" t="s">
        <v>53</v>
      </c>
      <c r="U929" s="123" t="str">
        <f>IF($J$1="April","",Y928)</f>
        <v/>
      </c>
      <c r="V929" s="77"/>
      <c r="W929" s="123" t="str">
        <f t="shared" si="193"/>
        <v/>
      </c>
      <c r="X929" s="77"/>
      <c r="Y929" s="123" t="str">
        <f t="shared" si="194"/>
        <v/>
      </c>
      <c r="Z929" s="80"/>
      <c r="AA929" s="31"/>
    </row>
    <row r="930" spans="1:27" s="29" customFormat="1" ht="21" customHeight="1" x14ac:dyDescent="0.2">
      <c r="A930" s="30"/>
      <c r="B930" s="40"/>
      <c r="C930" s="40"/>
      <c r="D930" s="31"/>
      <c r="E930" s="31"/>
      <c r="F930" s="49" t="s">
        <v>23</v>
      </c>
      <c r="G930" s="106">
        <f>IF($J$1="January",V925,IF($J$1="February",V926,IF($J$1="March",V927,IF($J$1="April",V928,IF($J$1="May",V929,IF($J$1="June",V930,IF($J$1="July",V931,IF($J$1="August",V932,IF($J$1="August",V932,IF($J$1="September",V933,IF($J$1="October",V934,IF($J$1="November",V935,IF($J$1="December",V936)))))))))))))</f>
        <v>0</v>
      </c>
      <c r="H930" s="48"/>
      <c r="I930" s="93">
        <v>57</v>
      </c>
      <c r="J930" s="51" t="s">
        <v>67</v>
      </c>
      <c r="K930" s="54">
        <f>K925/$K$2/8*I930</f>
        <v>4987.5</v>
      </c>
      <c r="L930" s="55"/>
      <c r="M930" s="31"/>
      <c r="N930" s="74"/>
      <c r="O930" s="75" t="s">
        <v>54</v>
      </c>
      <c r="P930" s="75">
        <v>30</v>
      </c>
      <c r="Q930" s="75">
        <v>0</v>
      </c>
      <c r="R930" s="75">
        <f t="shared" si="192"/>
        <v>9</v>
      </c>
      <c r="S930" s="79"/>
      <c r="T930" s="75" t="s">
        <v>54</v>
      </c>
      <c r="U930" s="123" t="str">
        <f>IF($J$1="May","",Y929)</f>
        <v/>
      </c>
      <c r="V930" s="77"/>
      <c r="W930" s="123" t="str">
        <f t="shared" si="193"/>
        <v/>
      </c>
      <c r="X930" s="77"/>
      <c r="Y930" s="123" t="str">
        <f t="shared" si="194"/>
        <v/>
      </c>
      <c r="Z930" s="80"/>
      <c r="AA930" s="31"/>
    </row>
    <row r="931" spans="1:27" s="29" customFormat="1" ht="21" customHeight="1" x14ac:dyDescent="0.2">
      <c r="A931" s="30"/>
      <c r="B931" s="49" t="s">
        <v>7</v>
      </c>
      <c r="C931" s="40">
        <f>IF($J$1="January",P925,IF($J$1="February",P926,IF($J$1="March",P927,IF($J$1="April",P928,IF($J$1="May",P929,IF($J$1="June",P930,IF($J$1="July",P931,IF($J$1="August",P932,IF($J$1="August",P932,IF($J$1="September",P933,IF($J$1="October",P934,IF($J$1="November",P935,IF($J$1="December",P936)))))))))))))</f>
        <v>30</v>
      </c>
      <c r="D931" s="31"/>
      <c r="E931" s="31"/>
      <c r="F931" s="49" t="s">
        <v>70</v>
      </c>
      <c r="G931" s="106" t="str">
        <f>IF($J$1="January",W925,IF($J$1="February",W926,IF($J$1="March",W927,IF($J$1="April",W928,IF($J$1="May",W929,IF($J$1="June",W930,IF($J$1="July",W931,IF($J$1="August",W932,IF($J$1="August",W932,IF($J$1="September",W933,IF($J$1="October",W934,IF($J$1="November",W935,IF($J$1="December",W936)))))))))))))</f>
        <v/>
      </c>
      <c r="H931" s="48"/>
      <c r="I931" s="455" t="s">
        <v>74</v>
      </c>
      <c r="J931" s="456"/>
      <c r="K931" s="54">
        <f>K929+K930</f>
        <v>25987.5</v>
      </c>
      <c r="L931" s="55"/>
      <c r="M931" s="31"/>
      <c r="N931" s="74"/>
      <c r="O931" s="75" t="s">
        <v>55</v>
      </c>
      <c r="P931" s="75"/>
      <c r="Q931" s="75"/>
      <c r="R931" s="75" t="str">
        <f t="shared" si="192"/>
        <v/>
      </c>
      <c r="S931" s="79"/>
      <c r="T931" s="75" t="s">
        <v>55</v>
      </c>
      <c r="U931" s="123" t="str">
        <f>IF($J$1="June","",Y930)</f>
        <v/>
      </c>
      <c r="V931" s="77"/>
      <c r="W931" s="123" t="str">
        <f t="shared" si="193"/>
        <v/>
      </c>
      <c r="X931" s="77"/>
      <c r="Y931" s="123" t="str">
        <f t="shared" si="194"/>
        <v/>
      </c>
      <c r="Z931" s="80"/>
      <c r="AA931" s="31"/>
    </row>
    <row r="932" spans="1:27" s="29" customFormat="1" ht="21" customHeight="1" x14ac:dyDescent="0.2">
      <c r="A932" s="30"/>
      <c r="B932" s="49" t="s">
        <v>6</v>
      </c>
      <c r="C932" s="40">
        <f>IF($J$1="January",Q925,IF($J$1="February",Q926,IF($J$1="March",Q927,IF($J$1="April",Q928,IF($J$1="May",Q929,IF($J$1="June",Q930,IF($J$1="July",Q931,IF($J$1="August",Q932,IF($J$1="August",Q932,IF($J$1="September",Q933,IF($J$1="October",Q934,IF($J$1="November",Q935,IF($J$1="December",Q936)))))))))))))</f>
        <v>0</v>
      </c>
      <c r="D932" s="31"/>
      <c r="E932" s="31"/>
      <c r="F932" s="49" t="s">
        <v>24</v>
      </c>
      <c r="G932" s="106">
        <f>IF($J$1="January",X925,IF($J$1="February",X926,IF($J$1="March",X927,IF($J$1="April",X928,IF($J$1="May",X929,IF($J$1="June",X930,IF($J$1="July",X931,IF($J$1="August",X932,IF($J$1="August",X932,IF($J$1="September",X933,IF($J$1="October",X934,IF($J$1="November",X935,IF($J$1="December",X936)))))))))))))</f>
        <v>0</v>
      </c>
      <c r="H932" s="48"/>
      <c r="I932" s="455" t="s">
        <v>75</v>
      </c>
      <c r="J932" s="456"/>
      <c r="K932" s="44">
        <f>G932</f>
        <v>0</v>
      </c>
      <c r="L932" s="56"/>
      <c r="M932" s="31"/>
      <c r="N932" s="74"/>
      <c r="O932" s="75" t="s">
        <v>56</v>
      </c>
      <c r="P932" s="75"/>
      <c r="Q932" s="75"/>
      <c r="R932" s="75" t="str">
        <f t="shared" si="192"/>
        <v/>
      </c>
      <c r="S932" s="79"/>
      <c r="T932" s="75" t="s">
        <v>56</v>
      </c>
      <c r="U932" s="123" t="str">
        <f>IF($J$1="July","",Y931)</f>
        <v/>
      </c>
      <c r="V932" s="77"/>
      <c r="W932" s="123" t="str">
        <f t="shared" si="193"/>
        <v/>
      </c>
      <c r="X932" s="77"/>
      <c r="Y932" s="123" t="str">
        <f t="shared" si="194"/>
        <v/>
      </c>
      <c r="Z932" s="80"/>
      <c r="AA932" s="31"/>
    </row>
    <row r="933" spans="1:27" s="29" customFormat="1" ht="21" customHeight="1" x14ac:dyDescent="0.2">
      <c r="A933" s="30"/>
      <c r="B933" s="57" t="s">
        <v>73</v>
      </c>
      <c r="C933" s="40">
        <f>IF($J$1="January",R925,IF($J$1="February",R926,IF($J$1="March",R927,IF($J$1="April",R928,IF($J$1="May",R929,IF($J$1="June",R930,IF($J$1="July",R931,IF($J$1="August",R932,IF($J$1="August",R932,IF($J$1="September",R933,IF($J$1="October",R934,IF($J$1="November",R935,IF($J$1="December",R936)))))))))))))</f>
        <v>9</v>
      </c>
      <c r="D933" s="31"/>
      <c r="E933" s="31"/>
      <c r="F933" s="49" t="s">
        <v>72</v>
      </c>
      <c r="G933" s="106" t="str">
        <f>IF($J$1="January",Y925,IF($J$1="February",Y926,IF($J$1="March",Y927,IF($J$1="April",Y928,IF($J$1="May",Y929,IF($J$1="June",Y930,IF($J$1="July",Y931,IF($J$1="August",Y932,IF($J$1="August",Y932,IF($J$1="September",Y933,IF($J$1="October",Y934,IF($J$1="November",Y935,IF($J$1="December",Y936)))))))))))))</f>
        <v/>
      </c>
      <c r="H933" s="31"/>
      <c r="I933" s="463" t="s">
        <v>68</v>
      </c>
      <c r="J933" s="464"/>
      <c r="K933" s="58">
        <f>K931-K932</f>
        <v>25987.5</v>
      </c>
      <c r="L933" s="59"/>
      <c r="M933" s="31"/>
      <c r="N933" s="74"/>
      <c r="O933" s="75" t="s">
        <v>61</v>
      </c>
      <c r="P933" s="75"/>
      <c r="Q933" s="75"/>
      <c r="R933" s="75" t="str">
        <f t="shared" si="192"/>
        <v/>
      </c>
      <c r="S933" s="79"/>
      <c r="T933" s="75" t="s">
        <v>61</v>
      </c>
      <c r="U933" s="123" t="str">
        <f>IF($J$1="August","",Y932)</f>
        <v/>
      </c>
      <c r="V933" s="77"/>
      <c r="W933" s="123" t="str">
        <f t="shared" si="193"/>
        <v/>
      </c>
      <c r="X933" s="77"/>
      <c r="Y933" s="123" t="str">
        <f t="shared" si="194"/>
        <v/>
      </c>
      <c r="Z933" s="80"/>
      <c r="AA933" s="31"/>
    </row>
    <row r="934" spans="1:27" s="29" customFormat="1" ht="21" customHeight="1" x14ac:dyDescent="0.2">
      <c r="A934" s="30"/>
      <c r="B934" s="31"/>
      <c r="C934" s="31"/>
      <c r="D934" s="31"/>
      <c r="E934" s="31"/>
      <c r="F934" s="31"/>
      <c r="G934" s="31"/>
      <c r="H934" s="31"/>
      <c r="I934" s="31"/>
      <c r="J934" s="31"/>
      <c r="K934" s="128"/>
      <c r="L934" s="47"/>
      <c r="M934" s="31"/>
      <c r="N934" s="74"/>
      <c r="O934" s="75" t="s">
        <v>57</v>
      </c>
      <c r="P934" s="75"/>
      <c r="Q934" s="75"/>
      <c r="R934" s="75"/>
      <c r="S934" s="79"/>
      <c r="T934" s="75" t="s">
        <v>57</v>
      </c>
      <c r="U934" s="123" t="str">
        <f>IF($J$1="September","",Y933)</f>
        <v/>
      </c>
      <c r="V934" s="77"/>
      <c r="W934" s="123" t="str">
        <f t="shared" si="193"/>
        <v/>
      </c>
      <c r="X934" s="77"/>
      <c r="Y934" s="123" t="str">
        <f t="shared" si="194"/>
        <v/>
      </c>
      <c r="Z934" s="80"/>
      <c r="AA934" s="31"/>
    </row>
    <row r="935" spans="1:27" s="29" customFormat="1" ht="21" customHeight="1" x14ac:dyDescent="0.2">
      <c r="A935" s="30"/>
      <c r="B935" s="471"/>
      <c r="C935" s="471"/>
      <c r="D935" s="471"/>
      <c r="E935" s="471"/>
      <c r="F935" s="471"/>
      <c r="G935" s="471"/>
      <c r="H935" s="471"/>
      <c r="I935" s="471"/>
      <c r="J935" s="471"/>
      <c r="K935" s="471"/>
      <c r="L935" s="47"/>
      <c r="M935" s="31"/>
      <c r="N935" s="74"/>
      <c r="O935" s="75" t="s">
        <v>62</v>
      </c>
      <c r="P935" s="75"/>
      <c r="Q935" s="75"/>
      <c r="R935" s="75"/>
      <c r="S935" s="79"/>
      <c r="T935" s="75" t="s">
        <v>62</v>
      </c>
      <c r="U935" s="123" t="str">
        <f>IF($J$1="October","",Y934)</f>
        <v/>
      </c>
      <c r="V935" s="77"/>
      <c r="W935" s="123" t="str">
        <f t="shared" si="193"/>
        <v/>
      </c>
      <c r="X935" s="77"/>
      <c r="Y935" s="123" t="str">
        <f t="shared" si="194"/>
        <v/>
      </c>
      <c r="Z935" s="80"/>
      <c r="AA935" s="31"/>
    </row>
    <row r="936" spans="1:27" s="29" customFormat="1" ht="21" customHeight="1" x14ac:dyDescent="0.2">
      <c r="A936" s="30"/>
      <c r="B936" s="471"/>
      <c r="C936" s="471"/>
      <c r="D936" s="471"/>
      <c r="E936" s="471"/>
      <c r="F936" s="471"/>
      <c r="G936" s="471"/>
      <c r="H936" s="471"/>
      <c r="I936" s="471"/>
      <c r="J936" s="471"/>
      <c r="K936" s="471"/>
      <c r="L936" s="47"/>
      <c r="M936" s="31"/>
      <c r="N936" s="74"/>
      <c r="O936" s="75" t="s">
        <v>63</v>
      </c>
      <c r="P936" s="75"/>
      <c r="Q936" s="75"/>
      <c r="R936" s="75" t="str">
        <f t="shared" ref="R936" si="195">IF(Q936="","",R935-Q936)</f>
        <v/>
      </c>
      <c r="S936" s="79"/>
      <c r="T936" s="75" t="s">
        <v>63</v>
      </c>
      <c r="U936" s="123" t="str">
        <f>IF($J$1="November","",Y935)</f>
        <v/>
      </c>
      <c r="V936" s="77"/>
      <c r="W936" s="123" t="str">
        <f t="shared" si="193"/>
        <v/>
      </c>
      <c r="X936" s="77"/>
      <c r="Y936" s="123" t="str">
        <f t="shared" si="194"/>
        <v/>
      </c>
      <c r="Z936" s="80"/>
      <c r="AA936" s="31"/>
    </row>
    <row r="937" spans="1:27" s="29" customFormat="1" ht="21" customHeight="1" thickBot="1" x14ac:dyDescent="0.25">
      <c r="A937" s="60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2"/>
      <c r="N937" s="81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  <c r="Z937" s="83"/>
    </row>
    <row r="938" spans="1:27" s="29" customFormat="1" ht="21" customHeight="1" thickBot="1" x14ac:dyDescent="0.25"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</row>
    <row r="939" spans="1:27" s="29" customFormat="1" ht="21" hidden="1" customHeight="1" x14ac:dyDescent="0.2">
      <c r="A939" s="468" t="s">
        <v>45</v>
      </c>
      <c r="B939" s="469"/>
      <c r="C939" s="469"/>
      <c r="D939" s="469"/>
      <c r="E939" s="469"/>
      <c r="F939" s="469"/>
      <c r="G939" s="469"/>
      <c r="H939" s="469"/>
      <c r="I939" s="469"/>
      <c r="J939" s="469"/>
      <c r="K939" s="469"/>
      <c r="L939" s="470"/>
      <c r="M939" s="28"/>
      <c r="N939" s="67"/>
      <c r="O939" s="450" t="s">
        <v>47</v>
      </c>
      <c r="P939" s="451"/>
      <c r="Q939" s="451"/>
      <c r="R939" s="452"/>
      <c r="S939" s="68"/>
      <c r="T939" s="450" t="s">
        <v>48</v>
      </c>
      <c r="U939" s="451"/>
      <c r="V939" s="451"/>
      <c r="W939" s="451"/>
      <c r="X939" s="451"/>
      <c r="Y939" s="452"/>
      <c r="Z939" s="69"/>
      <c r="AA939" s="28"/>
    </row>
    <row r="940" spans="1:27" s="29" customFormat="1" ht="21" hidden="1" customHeight="1" x14ac:dyDescent="0.2">
      <c r="A940" s="30"/>
      <c r="B940" s="31"/>
      <c r="C940" s="453" t="s">
        <v>99</v>
      </c>
      <c r="D940" s="453"/>
      <c r="E940" s="453"/>
      <c r="F940" s="453"/>
      <c r="G940" s="32" t="str">
        <f>$J$1</f>
        <v>June</v>
      </c>
      <c r="H940" s="454">
        <f>$K$1</f>
        <v>2021</v>
      </c>
      <c r="I940" s="454"/>
      <c r="J940" s="31"/>
      <c r="K940" s="33"/>
      <c r="L940" s="34"/>
      <c r="M940" s="33"/>
      <c r="N940" s="70"/>
      <c r="O940" s="71" t="s">
        <v>58</v>
      </c>
      <c r="P940" s="71" t="s">
        <v>7</v>
      </c>
      <c r="Q940" s="71" t="s">
        <v>6</v>
      </c>
      <c r="R940" s="71" t="s">
        <v>59</v>
      </c>
      <c r="S940" s="72"/>
      <c r="T940" s="71" t="s">
        <v>58</v>
      </c>
      <c r="U940" s="71" t="s">
        <v>60</v>
      </c>
      <c r="V940" s="71" t="s">
        <v>23</v>
      </c>
      <c r="W940" s="71" t="s">
        <v>22</v>
      </c>
      <c r="X940" s="71" t="s">
        <v>24</v>
      </c>
      <c r="Y940" s="71" t="s">
        <v>64</v>
      </c>
      <c r="Z940" s="73"/>
      <c r="AA940" s="33"/>
    </row>
    <row r="941" spans="1:27" s="29" customFormat="1" ht="21" hidden="1" customHeight="1" x14ac:dyDescent="0.2">
      <c r="A941" s="30"/>
      <c r="B941" s="31"/>
      <c r="C941" s="31"/>
      <c r="D941" s="36"/>
      <c r="E941" s="36"/>
      <c r="F941" s="36"/>
      <c r="G941" s="36"/>
      <c r="H941" s="36"/>
      <c r="I941" s="31"/>
      <c r="J941" s="37" t="s">
        <v>1</v>
      </c>
      <c r="K941" s="38"/>
      <c r="L941" s="39"/>
      <c r="M941" s="31"/>
      <c r="N941" s="74"/>
      <c r="O941" s="75" t="s">
        <v>50</v>
      </c>
      <c r="P941" s="75"/>
      <c r="Q941" s="75"/>
      <c r="R941" s="75">
        <f>3-Q941</f>
        <v>3</v>
      </c>
      <c r="S941" s="76"/>
      <c r="T941" s="75" t="s">
        <v>50</v>
      </c>
      <c r="U941" s="77"/>
      <c r="V941" s="77"/>
      <c r="W941" s="77">
        <f>V941+U941</f>
        <v>0</v>
      </c>
      <c r="X941" s="77"/>
      <c r="Y941" s="77">
        <f>W941-X941</f>
        <v>0</v>
      </c>
      <c r="Z941" s="73"/>
      <c r="AA941" s="31"/>
    </row>
    <row r="942" spans="1:27" s="29" customFormat="1" ht="21" hidden="1" customHeight="1" x14ac:dyDescent="0.2">
      <c r="A942" s="30"/>
      <c r="B942" s="31" t="s">
        <v>0</v>
      </c>
      <c r="C942" s="41"/>
      <c r="D942" s="31"/>
      <c r="E942" s="31"/>
      <c r="F942" s="31"/>
      <c r="G942" s="31"/>
      <c r="H942" s="42"/>
      <c r="I942" s="36"/>
      <c r="J942" s="31"/>
      <c r="K942" s="31"/>
      <c r="L942" s="43"/>
      <c r="M942" s="28"/>
      <c r="N942" s="78"/>
      <c r="O942" s="75" t="s">
        <v>76</v>
      </c>
      <c r="P942" s="75"/>
      <c r="Q942" s="75"/>
      <c r="R942" s="75">
        <v>0</v>
      </c>
      <c r="S942" s="79"/>
      <c r="T942" s="75" t="s">
        <v>76</v>
      </c>
      <c r="U942" s="123">
        <f>IF($J$1="January","",Y941)</f>
        <v>0</v>
      </c>
      <c r="V942" s="77"/>
      <c r="W942" s="123">
        <f>IF(U942="","",U942+V942)</f>
        <v>0</v>
      </c>
      <c r="X942" s="77"/>
      <c r="Y942" s="123">
        <f>IF(W942="","",W942-X942)</f>
        <v>0</v>
      </c>
      <c r="Z942" s="80"/>
      <c r="AA942" s="28"/>
    </row>
    <row r="943" spans="1:27" s="29" customFormat="1" ht="21" hidden="1" customHeight="1" x14ac:dyDescent="0.2">
      <c r="A943" s="30"/>
      <c r="B943" s="45" t="s">
        <v>46</v>
      </c>
      <c r="C943" s="46"/>
      <c r="D943" s="31"/>
      <c r="E943" s="31"/>
      <c r="F943" s="462" t="s">
        <v>48</v>
      </c>
      <c r="G943" s="462"/>
      <c r="H943" s="31"/>
      <c r="I943" s="462" t="s">
        <v>49</v>
      </c>
      <c r="J943" s="462"/>
      <c r="K943" s="462"/>
      <c r="L943" s="47"/>
      <c r="M943" s="31"/>
      <c r="N943" s="74"/>
      <c r="O943" s="75" t="s">
        <v>51</v>
      </c>
      <c r="P943" s="75"/>
      <c r="Q943" s="75"/>
      <c r="R943" s="75">
        <v>0</v>
      </c>
      <c r="S943" s="79"/>
      <c r="T943" s="75" t="s">
        <v>51</v>
      </c>
      <c r="U943" s="123">
        <f>IF($J$1="February","",Y942)</f>
        <v>0</v>
      </c>
      <c r="V943" s="77"/>
      <c r="W943" s="123">
        <f t="shared" ref="W943:W952" si="196">IF(U943="","",U943+V943)</f>
        <v>0</v>
      </c>
      <c r="X943" s="77"/>
      <c r="Y943" s="123">
        <f t="shared" ref="Y943:Y952" si="197">IF(W943="","",W943-X943)</f>
        <v>0</v>
      </c>
      <c r="Z943" s="80"/>
      <c r="AA943" s="31"/>
    </row>
    <row r="944" spans="1:27" s="29" customFormat="1" ht="21" hidden="1" customHeight="1" x14ac:dyDescent="0.2">
      <c r="A944" s="30"/>
      <c r="B944" s="31"/>
      <c r="C944" s="31"/>
      <c r="D944" s="31"/>
      <c r="E944" s="31"/>
      <c r="F944" s="31"/>
      <c r="G944" s="31"/>
      <c r="H944" s="48"/>
      <c r="L944" s="35"/>
      <c r="M944" s="31"/>
      <c r="N944" s="74"/>
      <c r="O944" s="75" t="s">
        <v>52</v>
      </c>
      <c r="P944" s="75"/>
      <c r="Q944" s="75"/>
      <c r="R944" s="75" t="str">
        <f t="shared" ref="R944:R949" si="198">IF(Q944="","",R943-Q944)</f>
        <v/>
      </c>
      <c r="S944" s="79"/>
      <c r="T944" s="75" t="s">
        <v>52</v>
      </c>
      <c r="U944" s="123">
        <f>IF($J$1="March","",Y943)</f>
        <v>0</v>
      </c>
      <c r="V944" s="77"/>
      <c r="W944" s="123">
        <f t="shared" si="196"/>
        <v>0</v>
      </c>
      <c r="X944" s="77"/>
      <c r="Y944" s="123">
        <f t="shared" si="197"/>
        <v>0</v>
      </c>
      <c r="Z944" s="80"/>
      <c r="AA944" s="31"/>
    </row>
    <row r="945" spans="1:27" s="29" customFormat="1" ht="21" hidden="1" customHeight="1" x14ac:dyDescent="0.2">
      <c r="A945" s="30"/>
      <c r="B945" s="457" t="s">
        <v>47</v>
      </c>
      <c r="C945" s="458"/>
      <c r="D945" s="31"/>
      <c r="E945" s="31"/>
      <c r="F945" s="49" t="s">
        <v>69</v>
      </c>
      <c r="G945" s="44">
        <f>IF($J$1="January",U941,IF($J$1="February",U942,IF($J$1="March",U943,IF($J$1="April",U944,IF($J$1="May",U945,IF($J$1="June",U946,IF($J$1="July",U947,IF($J$1="August",U948,IF($J$1="August",U948,IF($J$1="September",U949,IF($J$1="October",U950,IF($J$1="November",U951,IF($J$1="December",U952)))))))))))))</f>
        <v>0</v>
      </c>
      <c r="H945" s="48"/>
      <c r="I945" s="201"/>
      <c r="J945" s="51" t="s">
        <v>66</v>
      </c>
      <c r="K945" s="52">
        <f>K941/$K$2*I945</f>
        <v>0</v>
      </c>
      <c r="L945" s="53"/>
      <c r="M945" s="31"/>
      <c r="N945" s="74"/>
      <c r="O945" s="75" t="s">
        <v>53</v>
      </c>
      <c r="P945" s="75"/>
      <c r="Q945" s="75"/>
      <c r="R945" s="75" t="str">
        <f t="shared" si="198"/>
        <v/>
      </c>
      <c r="S945" s="79"/>
      <c r="T945" s="75" t="s">
        <v>53</v>
      </c>
      <c r="U945" s="123">
        <f>IF($J$1="April","",Y944)</f>
        <v>0</v>
      </c>
      <c r="V945" s="77"/>
      <c r="W945" s="123">
        <f t="shared" si="196"/>
        <v>0</v>
      </c>
      <c r="X945" s="77"/>
      <c r="Y945" s="123">
        <f t="shared" si="197"/>
        <v>0</v>
      </c>
      <c r="Z945" s="80"/>
      <c r="AA945" s="31"/>
    </row>
    <row r="946" spans="1:27" s="29" customFormat="1" ht="21" hidden="1" customHeight="1" x14ac:dyDescent="0.2">
      <c r="A946" s="30"/>
      <c r="B946" s="40"/>
      <c r="C946" s="40"/>
      <c r="D946" s="31"/>
      <c r="E946" s="31"/>
      <c r="F946" s="49" t="s">
        <v>23</v>
      </c>
      <c r="G946" s="130">
        <f>IF($J$1="January",V941,IF($J$1="February",V942,IF($J$1="March",V943,IF($J$1="April",V944,IF($J$1="May",V945,IF($J$1="June",V946,IF($J$1="July",V947,IF($J$1="August",V948,IF($J$1="August",V948,IF($J$1="September",V949,IF($J$1="October",V950,IF($J$1="November",V951,IF($J$1="December",V952)))))))))))))</f>
        <v>0</v>
      </c>
      <c r="H946" s="48"/>
      <c r="I946" s="93"/>
      <c r="J946" s="51" t="s">
        <v>67</v>
      </c>
      <c r="K946" s="54">
        <f>K941/$K$2/8*I946</f>
        <v>0</v>
      </c>
      <c r="L946" s="55"/>
      <c r="M946" s="31"/>
      <c r="N946" s="74"/>
      <c r="O946" s="75" t="s">
        <v>54</v>
      </c>
      <c r="P946" s="75"/>
      <c r="Q946" s="75"/>
      <c r="R946" s="75" t="str">
        <f t="shared" si="198"/>
        <v/>
      </c>
      <c r="S946" s="79"/>
      <c r="T946" s="75" t="s">
        <v>54</v>
      </c>
      <c r="U946" s="123">
        <f>IF($J$1="May","",Y945)</f>
        <v>0</v>
      </c>
      <c r="V946" s="77"/>
      <c r="W946" s="123">
        <f t="shared" si="196"/>
        <v>0</v>
      </c>
      <c r="X946" s="77"/>
      <c r="Y946" s="123">
        <f t="shared" si="197"/>
        <v>0</v>
      </c>
      <c r="Z946" s="80"/>
      <c r="AA946" s="31"/>
    </row>
    <row r="947" spans="1:27" s="29" customFormat="1" ht="21" hidden="1" customHeight="1" x14ac:dyDescent="0.2">
      <c r="A947" s="30"/>
      <c r="B947" s="49" t="s">
        <v>7</v>
      </c>
      <c r="C947" s="40">
        <f>IF($J$1="January",P941,IF($J$1="February",P942,IF($J$1="March",P943,IF($J$1="April",P944,IF($J$1="May",P945,IF($J$1="June",P946,IF($J$1="July",P947,IF($J$1="August",P948,IF($J$1="August",P948,IF($J$1="September",P949,IF($J$1="October",P950,IF($J$1="November",P951,IF($J$1="December",P952)))))))))))))</f>
        <v>0</v>
      </c>
      <c r="D947" s="31"/>
      <c r="E947" s="31"/>
      <c r="F947" s="49" t="s">
        <v>70</v>
      </c>
      <c r="G947" s="130">
        <f>IF($J$1="January",W941,IF($J$1="February",W942,IF($J$1="March",W943,IF($J$1="April",W944,IF($J$1="May",W945,IF($J$1="June",W946,IF($J$1="July",W947,IF($J$1="August",W948,IF($J$1="August",W948,IF($J$1="September",W949,IF($J$1="October",W950,IF($J$1="November",W951,IF($J$1="December",W952)))))))))))))</f>
        <v>0</v>
      </c>
      <c r="H947" s="48"/>
      <c r="I947" s="455" t="s">
        <v>74</v>
      </c>
      <c r="J947" s="456"/>
      <c r="K947" s="54">
        <f>K945+K946</f>
        <v>0</v>
      </c>
      <c r="L947" s="55"/>
      <c r="M947" s="31"/>
      <c r="N947" s="74"/>
      <c r="O947" s="75" t="s">
        <v>55</v>
      </c>
      <c r="P947" s="75"/>
      <c r="Q947" s="75"/>
      <c r="R947" s="75" t="str">
        <f t="shared" si="198"/>
        <v/>
      </c>
      <c r="S947" s="79"/>
      <c r="T947" s="75" t="s">
        <v>55</v>
      </c>
      <c r="U947" s="123" t="str">
        <f>IF($J$1="June","",Y946)</f>
        <v/>
      </c>
      <c r="V947" s="77"/>
      <c r="W947" s="123" t="str">
        <f t="shared" si="196"/>
        <v/>
      </c>
      <c r="X947" s="77"/>
      <c r="Y947" s="123" t="str">
        <f t="shared" si="197"/>
        <v/>
      </c>
      <c r="Z947" s="80"/>
      <c r="AA947" s="31"/>
    </row>
    <row r="948" spans="1:27" s="29" customFormat="1" ht="21" hidden="1" customHeight="1" x14ac:dyDescent="0.2">
      <c r="A948" s="30"/>
      <c r="B948" s="49" t="s">
        <v>6</v>
      </c>
      <c r="C948" s="40">
        <f>IF($J$1="January",Q941,IF($J$1="February",Q942,IF($J$1="March",Q943,IF($J$1="April",Q944,IF($J$1="May",Q945,IF($J$1="June",Q946,IF($J$1="July",Q947,IF($J$1="August",Q948,IF($J$1="August",Q948,IF($J$1="September",Q949,IF($J$1="October",Q950,IF($J$1="November",Q951,IF($J$1="December",Q952)))))))))))))</f>
        <v>0</v>
      </c>
      <c r="D948" s="31"/>
      <c r="E948" s="31"/>
      <c r="F948" s="49" t="s">
        <v>24</v>
      </c>
      <c r="G948" s="130">
        <f>IF($J$1="January",X941,IF($J$1="February",X942,IF($J$1="March",X943,IF($J$1="April",X944,IF($J$1="May",X945,IF($J$1="June",X946,IF($J$1="July",X947,IF($J$1="August",X948,IF($J$1="August",X948,IF($J$1="September",X949,IF($J$1="October",X950,IF($J$1="November",X951,IF($J$1="December",X952)))))))))))))</f>
        <v>0</v>
      </c>
      <c r="H948" s="48"/>
      <c r="I948" s="455" t="s">
        <v>75</v>
      </c>
      <c r="J948" s="456"/>
      <c r="K948" s="44">
        <f>G948</f>
        <v>0</v>
      </c>
      <c r="L948" s="56"/>
      <c r="M948" s="31"/>
      <c r="N948" s="74"/>
      <c r="O948" s="75" t="s">
        <v>56</v>
      </c>
      <c r="P948" s="75"/>
      <c r="Q948" s="75"/>
      <c r="R948" s="75" t="str">
        <f t="shared" si="198"/>
        <v/>
      </c>
      <c r="S948" s="79"/>
      <c r="T948" s="75" t="s">
        <v>56</v>
      </c>
      <c r="U948" s="123" t="str">
        <f>IF($J$1="July","",Y947)</f>
        <v/>
      </c>
      <c r="V948" s="77"/>
      <c r="W948" s="123" t="str">
        <f t="shared" si="196"/>
        <v/>
      </c>
      <c r="X948" s="77"/>
      <c r="Y948" s="123" t="str">
        <f t="shared" si="197"/>
        <v/>
      </c>
      <c r="Z948" s="80"/>
      <c r="AA948" s="31"/>
    </row>
    <row r="949" spans="1:27" s="29" customFormat="1" ht="21" hidden="1" customHeight="1" x14ac:dyDescent="0.2">
      <c r="A949" s="30"/>
      <c r="B949" s="57" t="s">
        <v>73</v>
      </c>
      <c r="C949" s="40" t="str">
        <f>IF($J$1="January",R941,IF($J$1="February",R942,IF($J$1="March",R943,IF($J$1="April",R944,IF($J$1="May",R945,IF($J$1="June",R946,IF($J$1="July",R947,IF($J$1="August",R948,IF($J$1="August",R948,IF($J$1="September",R949,IF($J$1="October",R950,IF($J$1="November",R951,IF($J$1="December",R952)))))))))))))</f>
        <v/>
      </c>
      <c r="D949" s="31"/>
      <c r="E949" s="31"/>
      <c r="F949" s="49" t="s">
        <v>72</v>
      </c>
      <c r="G949" s="130">
        <f>IF($J$1="January",Y941,IF($J$1="February",Y942,IF($J$1="March",Y943,IF($J$1="April",Y944,IF($J$1="May",Y945,IF($J$1="June",Y946,IF($J$1="July",Y947,IF($J$1="August",Y948,IF($J$1="August",Y948,IF($J$1="September",Y949,IF($J$1="October",Y950,IF($J$1="November",Y951,IF($J$1="December",Y952)))))))))))))</f>
        <v>0</v>
      </c>
      <c r="H949" s="31"/>
      <c r="I949" s="463" t="s">
        <v>68</v>
      </c>
      <c r="J949" s="464"/>
      <c r="K949" s="58">
        <f>K947-K948</f>
        <v>0</v>
      </c>
      <c r="L949" s="59"/>
      <c r="M949" s="31"/>
      <c r="N949" s="74"/>
      <c r="O949" s="75" t="s">
        <v>61</v>
      </c>
      <c r="P949" s="75"/>
      <c r="Q949" s="75"/>
      <c r="R949" s="75" t="str">
        <f t="shared" si="198"/>
        <v/>
      </c>
      <c r="S949" s="79"/>
      <c r="T949" s="75" t="s">
        <v>61</v>
      </c>
      <c r="U949" s="123" t="str">
        <f>IF($J$1="August","",Y948)</f>
        <v/>
      </c>
      <c r="V949" s="77"/>
      <c r="W949" s="123" t="str">
        <f t="shared" si="196"/>
        <v/>
      </c>
      <c r="X949" s="77"/>
      <c r="Y949" s="123" t="str">
        <f t="shared" si="197"/>
        <v/>
      </c>
      <c r="Z949" s="80"/>
      <c r="AA949" s="31"/>
    </row>
    <row r="950" spans="1:27" s="29" customFormat="1" ht="21" hidden="1" customHeight="1" x14ac:dyDescent="0.2">
      <c r="A950" s="30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47"/>
      <c r="M950" s="31"/>
      <c r="N950" s="74"/>
      <c r="O950" s="75" t="s">
        <v>57</v>
      </c>
      <c r="P950" s="75"/>
      <c r="Q950" s="75"/>
      <c r="R950" s="75"/>
      <c r="S950" s="79"/>
      <c r="T950" s="75" t="s">
        <v>57</v>
      </c>
      <c r="U950" s="123" t="str">
        <f>IF($J$1="September","",Y949)</f>
        <v/>
      </c>
      <c r="V950" s="77"/>
      <c r="W950" s="123" t="str">
        <f t="shared" si="196"/>
        <v/>
      </c>
      <c r="X950" s="77"/>
      <c r="Y950" s="123" t="str">
        <f t="shared" si="197"/>
        <v/>
      </c>
      <c r="Z950" s="80"/>
      <c r="AA950" s="31"/>
    </row>
    <row r="951" spans="1:27" s="29" customFormat="1" ht="21" hidden="1" customHeight="1" x14ac:dyDescent="0.2">
      <c r="A951" s="30"/>
      <c r="B951" s="471" t="s">
        <v>101</v>
      </c>
      <c r="C951" s="471"/>
      <c r="D951" s="471"/>
      <c r="E951" s="471"/>
      <c r="F951" s="471"/>
      <c r="G951" s="471"/>
      <c r="H951" s="471"/>
      <c r="I951" s="471"/>
      <c r="J951" s="471"/>
      <c r="K951" s="471"/>
      <c r="L951" s="47"/>
      <c r="M951" s="31"/>
      <c r="N951" s="74"/>
      <c r="O951" s="75" t="s">
        <v>62</v>
      </c>
      <c r="P951" s="75"/>
      <c r="Q951" s="75"/>
      <c r="R951" s="75"/>
      <c r="S951" s="79"/>
      <c r="T951" s="75" t="s">
        <v>62</v>
      </c>
      <c r="U951" s="123" t="str">
        <f>IF($J$1="October","",Y950)</f>
        <v/>
      </c>
      <c r="V951" s="77"/>
      <c r="W951" s="123" t="str">
        <f t="shared" si="196"/>
        <v/>
      </c>
      <c r="X951" s="77"/>
      <c r="Y951" s="123" t="str">
        <f t="shared" si="197"/>
        <v/>
      </c>
      <c r="Z951" s="80"/>
      <c r="AA951" s="31"/>
    </row>
    <row r="952" spans="1:27" s="29" customFormat="1" ht="21" hidden="1" customHeight="1" x14ac:dyDescent="0.2">
      <c r="A952" s="30"/>
      <c r="B952" s="471"/>
      <c r="C952" s="471"/>
      <c r="D952" s="471"/>
      <c r="E952" s="471"/>
      <c r="F952" s="471"/>
      <c r="G952" s="471"/>
      <c r="H952" s="471"/>
      <c r="I952" s="471"/>
      <c r="J952" s="471"/>
      <c r="K952" s="471"/>
      <c r="L952" s="47"/>
      <c r="M952" s="31"/>
      <c r="N952" s="74"/>
      <c r="O952" s="75" t="s">
        <v>63</v>
      </c>
      <c r="P952" s="75"/>
      <c r="Q952" s="75"/>
      <c r="R952" s="75" t="str">
        <f t="shared" ref="R952" si="199">IF(Q952="","",R951-Q952)</f>
        <v/>
      </c>
      <c r="S952" s="79"/>
      <c r="T952" s="75" t="s">
        <v>63</v>
      </c>
      <c r="U952" s="123" t="str">
        <f>IF($J$1="November","",Y951)</f>
        <v/>
      </c>
      <c r="V952" s="77"/>
      <c r="W952" s="123" t="str">
        <f t="shared" si="196"/>
        <v/>
      </c>
      <c r="X952" s="77"/>
      <c r="Y952" s="123" t="str">
        <f t="shared" si="197"/>
        <v/>
      </c>
      <c r="Z952" s="80"/>
      <c r="AA952" s="31"/>
    </row>
    <row r="953" spans="1:27" s="29" customFormat="1" ht="21" hidden="1" customHeight="1" thickBot="1" x14ac:dyDescent="0.25">
      <c r="A953" s="60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2"/>
      <c r="N953" s="81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  <c r="Z953" s="83"/>
    </row>
    <row r="954" spans="1:27" s="29" customFormat="1" ht="21" hidden="1" customHeight="1" thickBot="1" x14ac:dyDescent="0.25"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</row>
    <row r="955" spans="1:27" s="29" customFormat="1" ht="21" customHeight="1" x14ac:dyDescent="0.2">
      <c r="A955" s="468" t="s">
        <v>45</v>
      </c>
      <c r="B955" s="469"/>
      <c r="C955" s="469"/>
      <c r="D955" s="469"/>
      <c r="E955" s="469"/>
      <c r="F955" s="469"/>
      <c r="G955" s="469"/>
      <c r="H955" s="469"/>
      <c r="I955" s="469"/>
      <c r="J955" s="469"/>
      <c r="K955" s="469"/>
      <c r="L955" s="470"/>
      <c r="M955" s="28"/>
      <c r="N955" s="67"/>
      <c r="O955" s="450" t="s">
        <v>47</v>
      </c>
      <c r="P955" s="451"/>
      <c r="Q955" s="451"/>
      <c r="R955" s="452"/>
      <c r="S955" s="68"/>
      <c r="T955" s="450" t="s">
        <v>48</v>
      </c>
      <c r="U955" s="451"/>
      <c r="V955" s="451"/>
      <c r="W955" s="451"/>
      <c r="X955" s="451"/>
      <c r="Y955" s="452"/>
      <c r="Z955" s="69"/>
      <c r="AA955" s="28"/>
    </row>
    <row r="956" spans="1:27" s="29" customFormat="1" ht="21" customHeight="1" x14ac:dyDescent="0.2">
      <c r="A956" s="30"/>
      <c r="B956" s="31"/>
      <c r="C956" s="453" t="s">
        <v>99</v>
      </c>
      <c r="D956" s="453"/>
      <c r="E956" s="453"/>
      <c r="F956" s="453"/>
      <c r="G956" s="32" t="str">
        <f>$J$1</f>
        <v>June</v>
      </c>
      <c r="H956" s="454">
        <f>$K$1</f>
        <v>2021</v>
      </c>
      <c r="I956" s="454"/>
      <c r="J956" s="31"/>
      <c r="K956" s="33"/>
      <c r="L956" s="34"/>
      <c r="M956" s="33"/>
      <c r="N956" s="70"/>
      <c r="O956" s="71" t="s">
        <v>58</v>
      </c>
      <c r="P956" s="71" t="s">
        <v>7</v>
      </c>
      <c r="Q956" s="71" t="s">
        <v>6</v>
      </c>
      <c r="R956" s="71" t="s">
        <v>59</v>
      </c>
      <c r="S956" s="72"/>
      <c r="T956" s="71" t="s">
        <v>58</v>
      </c>
      <c r="U956" s="71" t="s">
        <v>60</v>
      </c>
      <c r="V956" s="71" t="s">
        <v>23</v>
      </c>
      <c r="W956" s="71" t="s">
        <v>22</v>
      </c>
      <c r="X956" s="71" t="s">
        <v>24</v>
      </c>
      <c r="Y956" s="71" t="s">
        <v>64</v>
      </c>
      <c r="Z956" s="73"/>
      <c r="AA956" s="33"/>
    </row>
    <row r="957" spans="1:27" s="29" customFormat="1" ht="21" customHeight="1" x14ac:dyDescent="0.2">
      <c r="A957" s="30"/>
      <c r="B957" s="31"/>
      <c r="C957" s="31"/>
      <c r="D957" s="36"/>
      <c r="E957" s="36"/>
      <c r="F957" s="36"/>
      <c r="G957" s="36"/>
      <c r="H957" s="36"/>
      <c r="I957" s="31"/>
      <c r="J957" s="37" t="s">
        <v>1</v>
      </c>
      <c r="K957" s="38">
        <v>15000</v>
      </c>
      <c r="L957" s="39"/>
      <c r="M957" s="31"/>
      <c r="N957" s="74"/>
      <c r="O957" s="75" t="s">
        <v>50</v>
      </c>
      <c r="P957" s="75">
        <v>30</v>
      </c>
      <c r="Q957" s="75">
        <v>1</v>
      </c>
      <c r="R957" s="75">
        <f>5-Q957</f>
        <v>4</v>
      </c>
      <c r="S957" s="76"/>
      <c r="T957" s="75" t="s">
        <v>50</v>
      </c>
      <c r="U957" s="77"/>
      <c r="V957" s="77"/>
      <c r="W957" s="77">
        <f>V957+U957</f>
        <v>0</v>
      </c>
      <c r="X957" s="77"/>
      <c r="Y957" s="77">
        <f>W957-X957</f>
        <v>0</v>
      </c>
      <c r="Z957" s="73"/>
      <c r="AA957" s="31"/>
    </row>
    <row r="958" spans="1:27" s="29" customFormat="1" ht="21" customHeight="1" x14ac:dyDescent="0.2">
      <c r="A958" s="30"/>
      <c r="B958" s="31" t="s">
        <v>0</v>
      </c>
      <c r="C958" s="86" t="s">
        <v>158</v>
      </c>
      <c r="D958" s="31"/>
      <c r="E958" s="31"/>
      <c r="F958" s="31"/>
      <c r="G958" s="31"/>
      <c r="H958" s="42"/>
      <c r="I958" s="36"/>
      <c r="J958" s="31"/>
      <c r="K958" s="31"/>
      <c r="L958" s="43"/>
      <c r="M958" s="28"/>
      <c r="N958" s="78"/>
      <c r="O958" s="75" t="s">
        <v>76</v>
      </c>
      <c r="P958" s="75">
        <v>27</v>
      </c>
      <c r="Q958" s="75">
        <v>1</v>
      </c>
      <c r="R958" s="75">
        <f t="shared" ref="R958:R965" si="200">IF(Q958="","",R957-Q958)</f>
        <v>3</v>
      </c>
      <c r="S958" s="79"/>
      <c r="T958" s="75" t="s">
        <v>76</v>
      </c>
      <c r="U958" s="123">
        <f>Y957</f>
        <v>0</v>
      </c>
      <c r="V958" s="77"/>
      <c r="W958" s="123">
        <f>IF(U958="","",U958+V958)</f>
        <v>0</v>
      </c>
      <c r="X958" s="77"/>
      <c r="Y958" s="123">
        <f>IF(W958="","",W958-X958)</f>
        <v>0</v>
      </c>
      <c r="Z958" s="80"/>
      <c r="AA958" s="28"/>
    </row>
    <row r="959" spans="1:27" s="29" customFormat="1" ht="21" customHeight="1" x14ac:dyDescent="0.2">
      <c r="A959" s="30"/>
      <c r="B959" s="45" t="s">
        <v>46</v>
      </c>
      <c r="C959" s="46"/>
      <c r="D959" s="31"/>
      <c r="E959" s="31"/>
      <c r="F959" s="462" t="s">
        <v>48</v>
      </c>
      <c r="G959" s="462"/>
      <c r="H959" s="31"/>
      <c r="I959" s="462" t="s">
        <v>49</v>
      </c>
      <c r="J959" s="462"/>
      <c r="K959" s="462"/>
      <c r="L959" s="47"/>
      <c r="M959" s="31"/>
      <c r="N959" s="74"/>
      <c r="O959" s="75" t="s">
        <v>51</v>
      </c>
      <c r="P959" s="75">
        <v>31</v>
      </c>
      <c r="Q959" s="75">
        <v>0</v>
      </c>
      <c r="R959" s="75">
        <f t="shared" si="200"/>
        <v>3</v>
      </c>
      <c r="S959" s="79"/>
      <c r="T959" s="75" t="s">
        <v>51</v>
      </c>
      <c r="U959" s="123" t="str">
        <f>IF($J$1="March",Y958,"")</f>
        <v/>
      </c>
      <c r="V959" s="77"/>
      <c r="W959" s="123" t="str">
        <f t="shared" ref="W959:W968" si="201">IF(U959="","",U959+V959)</f>
        <v/>
      </c>
      <c r="X959" s="77"/>
      <c r="Y959" s="123" t="str">
        <f t="shared" ref="Y959:Y968" si="202">IF(W959="","",W959-X959)</f>
        <v/>
      </c>
      <c r="Z959" s="80"/>
      <c r="AA959" s="31"/>
    </row>
    <row r="960" spans="1:27" s="29" customFormat="1" ht="21" customHeight="1" x14ac:dyDescent="0.2">
      <c r="A960" s="30"/>
      <c r="B960" s="31"/>
      <c r="C960" s="31"/>
      <c r="D960" s="31"/>
      <c r="E960" s="31"/>
      <c r="F960" s="31"/>
      <c r="G960" s="31"/>
      <c r="H960" s="48"/>
      <c r="L960" s="35"/>
      <c r="M960" s="31"/>
      <c r="N960" s="74"/>
      <c r="O960" s="75" t="s">
        <v>52</v>
      </c>
      <c r="P960" s="75">
        <v>29</v>
      </c>
      <c r="Q960" s="75">
        <v>1</v>
      </c>
      <c r="R960" s="75">
        <f t="shared" si="200"/>
        <v>2</v>
      </c>
      <c r="S960" s="79"/>
      <c r="T960" s="75" t="s">
        <v>52</v>
      </c>
      <c r="U960" s="123"/>
      <c r="V960" s="77"/>
      <c r="W960" s="123" t="str">
        <f t="shared" si="201"/>
        <v/>
      </c>
      <c r="X960" s="77"/>
      <c r="Y960" s="123" t="str">
        <f t="shared" si="202"/>
        <v/>
      </c>
      <c r="Z960" s="80"/>
      <c r="AA960" s="31"/>
    </row>
    <row r="961" spans="1:27" s="29" customFormat="1" ht="21" customHeight="1" x14ac:dyDescent="0.2">
      <c r="A961" s="30"/>
      <c r="B961" s="457" t="s">
        <v>47</v>
      </c>
      <c r="C961" s="458"/>
      <c r="D961" s="31"/>
      <c r="E961" s="31"/>
      <c r="F961" s="49" t="s">
        <v>69</v>
      </c>
      <c r="G961" s="44">
        <f>IF($J$1="January",U957,IF($J$1="February",U958,IF($J$1="March",U959,IF($J$1="April",U960,IF($J$1="May",U961,IF($J$1="June",U962,IF($J$1="July",U963,IF($J$1="August",U964,IF($J$1="August",U964,IF($J$1="September",U965,IF($J$1="October",U966,IF($J$1="November",U967,IF($J$1="December",U968)))))))))))))</f>
        <v>0</v>
      </c>
      <c r="H961" s="48"/>
      <c r="I961" s="50">
        <f>IF(C965&gt;0,$K$2,C963)</f>
        <v>30</v>
      </c>
      <c r="J961" s="51" t="s">
        <v>66</v>
      </c>
      <c r="K961" s="52">
        <f>K957/$K$2*I961</f>
        <v>15000</v>
      </c>
      <c r="L961" s="53"/>
      <c r="M961" s="31"/>
      <c r="N961" s="74"/>
      <c r="O961" s="75" t="s">
        <v>53</v>
      </c>
      <c r="P961" s="75">
        <v>30</v>
      </c>
      <c r="Q961" s="75">
        <v>1</v>
      </c>
      <c r="R961" s="75">
        <f t="shared" si="200"/>
        <v>1</v>
      </c>
      <c r="S961" s="79"/>
      <c r="T961" s="75" t="s">
        <v>53</v>
      </c>
      <c r="U961" s="123" t="str">
        <f>Y960</f>
        <v/>
      </c>
      <c r="V961" s="77"/>
      <c r="W961" s="123" t="str">
        <f t="shared" si="201"/>
        <v/>
      </c>
      <c r="X961" s="77"/>
      <c r="Y961" s="123" t="str">
        <f t="shared" si="202"/>
        <v/>
      </c>
      <c r="Z961" s="80"/>
      <c r="AA961" s="31"/>
    </row>
    <row r="962" spans="1:27" s="29" customFormat="1" ht="21" customHeight="1" x14ac:dyDescent="0.2">
      <c r="A962" s="30"/>
      <c r="B962" s="40"/>
      <c r="C962" s="40"/>
      <c r="D962" s="31"/>
      <c r="E962" s="31"/>
      <c r="F962" s="49" t="s">
        <v>23</v>
      </c>
      <c r="G962" s="130">
        <f>IF($J$1="January",V957,IF($J$1="February",V958,IF($J$1="March",V959,IF($J$1="April",V960,IF($J$1="May",V961,IF($J$1="June",V962,IF($J$1="July",V963,IF($J$1="August",V964,IF($J$1="August",V964,IF($J$1="September",V965,IF($J$1="October",V966,IF($J$1="November",V967,IF($J$1="December",V968)))))))))))))</f>
        <v>0</v>
      </c>
      <c r="H962" s="48"/>
      <c r="I962" s="93">
        <v>18</v>
      </c>
      <c r="J962" s="51" t="s">
        <v>67</v>
      </c>
      <c r="K962" s="54">
        <f>K957/$K$2/8*I962</f>
        <v>1125</v>
      </c>
      <c r="L962" s="55"/>
      <c r="M962" s="31"/>
      <c r="N962" s="74"/>
      <c r="O962" s="75" t="s">
        <v>54</v>
      </c>
      <c r="P962" s="75">
        <v>30</v>
      </c>
      <c r="Q962" s="75">
        <v>0</v>
      </c>
      <c r="R962" s="75">
        <f t="shared" si="200"/>
        <v>1</v>
      </c>
      <c r="S962" s="79"/>
      <c r="T962" s="75" t="s">
        <v>54</v>
      </c>
      <c r="U962" s="123"/>
      <c r="V962" s="77"/>
      <c r="W962" s="123" t="str">
        <f t="shared" si="201"/>
        <v/>
      </c>
      <c r="X962" s="77"/>
      <c r="Y962" s="123" t="str">
        <f t="shared" si="202"/>
        <v/>
      </c>
      <c r="Z962" s="80"/>
      <c r="AA962" s="31"/>
    </row>
    <row r="963" spans="1:27" s="29" customFormat="1" ht="21" customHeight="1" x14ac:dyDescent="0.2">
      <c r="A963" s="30"/>
      <c r="B963" s="49" t="s">
        <v>7</v>
      </c>
      <c r="C963" s="40">
        <f>IF($J$1="January",P957,IF($J$1="February",P958,IF($J$1="March",P959,IF($J$1="April",P960,IF($J$1="May",P961,IF($J$1="June",P962,IF($J$1="July",P963,IF($J$1="August",P964,IF($J$1="August",P964,IF($J$1="September",P965,IF($J$1="October",P966,IF($J$1="November",P967,IF($J$1="December",P968)))))))))))))</f>
        <v>30</v>
      </c>
      <c r="D963" s="31"/>
      <c r="E963" s="31"/>
      <c r="F963" s="49" t="s">
        <v>70</v>
      </c>
      <c r="G963" s="130" t="str">
        <f>IF($J$1="January",W957,IF($J$1="February",W958,IF($J$1="March",W959,IF($J$1="April",W960,IF($J$1="May",W961,IF($J$1="June",W962,IF($J$1="July",W963,IF($J$1="August",W964,IF($J$1="August",W964,IF($J$1="September",W965,IF($J$1="October",W966,IF($J$1="November",W967,IF($J$1="December",W968)))))))))))))</f>
        <v/>
      </c>
      <c r="H963" s="48"/>
      <c r="I963" s="455" t="s">
        <v>74</v>
      </c>
      <c r="J963" s="456"/>
      <c r="K963" s="54">
        <f>K961+K962</f>
        <v>16125</v>
      </c>
      <c r="L963" s="55"/>
      <c r="M963" s="31"/>
      <c r="N963" s="74"/>
      <c r="O963" s="75" t="s">
        <v>55</v>
      </c>
      <c r="P963" s="75"/>
      <c r="Q963" s="75"/>
      <c r="R963" s="75" t="str">
        <f t="shared" si="200"/>
        <v/>
      </c>
      <c r="S963" s="79"/>
      <c r="T963" s="75" t="s">
        <v>55</v>
      </c>
      <c r="U963" s="123"/>
      <c r="V963" s="77"/>
      <c r="W963" s="123" t="str">
        <f t="shared" si="201"/>
        <v/>
      </c>
      <c r="X963" s="77"/>
      <c r="Y963" s="123" t="str">
        <f t="shared" si="202"/>
        <v/>
      </c>
      <c r="Z963" s="80"/>
      <c r="AA963" s="31"/>
    </row>
    <row r="964" spans="1:27" s="29" customFormat="1" ht="21" customHeight="1" x14ac:dyDescent="0.2">
      <c r="A964" s="30"/>
      <c r="B964" s="49" t="s">
        <v>6</v>
      </c>
      <c r="C964" s="40">
        <f>IF($J$1="January",Q957,IF($J$1="February",Q958,IF($J$1="March",Q959,IF($J$1="April",Q960,IF($J$1="May",Q961,IF($J$1="June",Q962,IF($J$1="July",Q963,IF($J$1="August",Q964,IF($J$1="August",Q964,IF($J$1="September",Q965,IF($J$1="October",Q966,IF($J$1="November",Q967,IF($J$1="December",Q968)))))))))))))</f>
        <v>0</v>
      </c>
      <c r="D964" s="31"/>
      <c r="E964" s="31"/>
      <c r="F964" s="49" t="s">
        <v>24</v>
      </c>
      <c r="G964" s="130">
        <f>IF($J$1="January",X957,IF($J$1="February",X958,IF($J$1="March",X959,IF($J$1="April",X960,IF($J$1="May",X961,IF($J$1="June",X962,IF($J$1="July",X963,IF($J$1="August",X964,IF($J$1="August",X964,IF($J$1="September",X965,IF($J$1="October",X966,IF($J$1="November",X967,IF($J$1="December",X968)))))))))))))</f>
        <v>0</v>
      </c>
      <c r="H964" s="48"/>
      <c r="I964" s="455" t="s">
        <v>75</v>
      </c>
      <c r="J964" s="456"/>
      <c r="K964" s="44">
        <f>G964</f>
        <v>0</v>
      </c>
      <c r="L964" s="56"/>
      <c r="M964" s="31"/>
      <c r="N964" s="74"/>
      <c r="O964" s="75" t="s">
        <v>56</v>
      </c>
      <c r="P964" s="75"/>
      <c r="Q964" s="75"/>
      <c r="R964" s="75" t="str">
        <f t="shared" si="200"/>
        <v/>
      </c>
      <c r="S964" s="79"/>
      <c r="T964" s="75" t="s">
        <v>56</v>
      </c>
      <c r="U964" s="123"/>
      <c r="V964" s="77"/>
      <c r="W964" s="123" t="str">
        <f t="shared" si="201"/>
        <v/>
      </c>
      <c r="X964" s="77"/>
      <c r="Y964" s="123" t="str">
        <f t="shared" si="202"/>
        <v/>
      </c>
      <c r="Z964" s="80"/>
      <c r="AA964" s="31"/>
    </row>
    <row r="965" spans="1:27" s="29" customFormat="1" ht="21" customHeight="1" x14ac:dyDescent="0.2">
      <c r="A965" s="30"/>
      <c r="B965" s="57" t="s">
        <v>73</v>
      </c>
      <c r="C965" s="40">
        <f>IF($J$1="January",R957,IF($J$1="February",R958,IF($J$1="March",R959,IF($J$1="April",R960,IF($J$1="May",R961,IF($J$1="June",R962,IF($J$1="July",R963,IF($J$1="August",R964,IF($J$1="August",R964,IF($J$1="September",R965,IF($J$1="October",R966,IF($J$1="November",R967,IF($J$1="December",R968)))))))))))))</f>
        <v>1</v>
      </c>
      <c r="D965" s="31"/>
      <c r="E965" s="31"/>
      <c r="F965" s="49" t="s">
        <v>72</v>
      </c>
      <c r="G965" s="130" t="str">
        <f>IF($J$1="January",Y957,IF($J$1="February",Y958,IF($J$1="March",Y959,IF($J$1="April",Y960,IF($J$1="May",Y961,IF($J$1="June",Y962,IF($J$1="July",Y963,IF($J$1="August",Y964,IF($J$1="August",Y964,IF($J$1="September",Y965,IF($J$1="October",Y966,IF($J$1="November",Y967,IF($J$1="December",Y968)))))))))))))</f>
        <v/>
      </c>
      <c r="H965" s="31"/>
      <c r="I965" s="463" t="s">
        <v>68</v>
      </c>
      <c r="J965" s="464"/>
      <c r="K965" s="58">
        <f>K963-K964</f>
        <v>16125</v>
      </c>
      <c r="L965" s="59"/>
      <c r="M965" s="31"/>
      <c r="N965" s="74"/>
      <c r="O965" s="75" t="s">
        <v>61</v>
      </c>
      <c r="P965" s="75"/>
      <c r="Q965" s="75"/>
      <c r="R965" s="75" t="str">
        <f t="shared" si="200"/>
        <v/>
      </c>
      <c r="S965" s="79"/>
      <c r="T965" s="75" t="s">
        <v>61</v>
      </c>
      <c r="U965" s="123"/>
      <c r="V965" s="77"/>
      <c r="W965" s="123" t="str">
        <f t="shared" si="201"/>
        <v/>
      </c>
      <c r="X965" s="77"/>
      <c r="Y965" s="123" t="str">
        <f t="shared" si="202"/>
        <v/>
      </c>
      <c r="Z965" s="80"/>
      <c r="AA965" s="31"/>
    </row>
    <row r="966" spans="1:27" s="29" customFormat="1" ht="21" customHeight="1" x14ac:dyDescent="0.2">
      <c r="A966" s="30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47"/>
      <c r="M966" s="31"/>
      <c r="N966" s="74"/>
      <c r="O966" s="75" t="s">
        <v>57</v>
      </c>
      <c r="P966" s="75"/>
      <c r="Q966" s="75"/>
      <c r="R966" s="75"/>
      <c r="S966" s="79"/>
      <c r="T966" s="75" t="s">
        <v>57</v>
      </c>
      <c r="U966" s="123"/>
      <c r="V966" s="77"/>
      <c r="W966" s="123" t="str">
        <f t="shared" si="201"/>
        <v/>
      </c>
      <c r="X966" s="77"/>
      <c r="Y966" s="123" t="str">
        <f t="shared" si="202"/>
        <v/>
      </c>
      <c r="Z966" s="80"/>
      <c r="AA966" s="31"/>
    </row>
    <row r="967" spans="1:27" s="29" customFormat="1" ht="21" customHeight="1" x14ac:dyDescent="0.2">
      <c r="A967" s="30"/>
      <c r="B967" s="471" t="s">
        <v>101</v>
      </c>
      <c r="C967" s="471"/>
      <c r="D967" s="471"/>
      <c r="E967" s="471"/>
      <c r="F967" s="471"/>
      <c r="G967" s="471"/>
      <c r="H967" s="471"/>
      <c r="I967" s="471"/>
      <c r="J967" s="471"/>
      <c r="K967" s="471"/>
      <c r="L967" s="47"/>
      <c r="M967" s="31"/>
      <c r="N967" s="74"/>
      <c r="O967" s="75" t="s">
        <v>62</v>
      </c>
      <c r="P967" s="75"/>
      <c r="Q967" s="75"/>
      <c r="R967" s="75"/>
      <c r="S967" s="79"/>
      <c r="T967" s="75" t="s">
        <v>62</v>
      </c>
      <c r="U967" s="123"/>
      <c r="V967" s="77"/>
      <c r="W967" s="123" t="str">
        <f t="shared" si="201"/>
        <v/>
      </c>
      <c r="X967" s="77"/>
      <c r="Y967" s="123" t="str">
        <f t="shared" si="202"/>
        <v/>
      </c>
      <c r="Z967" s="80"/>
      <c r="AA967" s="31"/>
    </row>
    <row r="968" spans="1:27" s="29" customFormat="1" ht="21" customHeight="1" x14ac:dyDescent="0.2">
      <c r="A968" s="30"/>
      <c r="B968" s="471"/>
      <c r="C968" s="471"/>
      <c r="D968" s="471"/>
      <c r="E968" s="471"/>
      <c r="F968" s="471"/>
      <c r="G968" s="471"/>
      <c r="H968" s="471"/>
      <c r="I968" s="471"/>
      <c r="J968" s="471"/>
      <c r="K968" s="471"/>
      <c r="L968" s="47"/>
      <c r="M968" s="31"/>
      <c r="N968" s="74"/>
      <c r="O968" s="75" t="s">
        <v>63</v>
      </c>
      <c r="P968" s="75"/>
      <c r="Q968" s="75"/>
      <c r="R968" s="75" t="str">
        <f t="shared" ref="R968" si="203">IF(Q968="","",R967-Q968)</f>
        <v/>
      </c>
      <c r="S968" s="79"/>
      <c r="T968" s="75" t="s">
        <v>63</v>
      </c>
      <c r="U968" s="123"/>
      <c r="V968" s="77"/>
      <c r="W968" s="123" t="str">
        <f t="shared" si="201"/>
        <v/>
      </c>
      <c r="X968" s="77"/>
      <c r="Y968" s="123" t="str">
        <f t="shared" si="202"/>
        <v/>
      </c>
      <c r="Z968" s="80"/>
      <c r="AA968" s="31"/>
    </row>
    <row r="969" spans="1:27" s="31" customFormat="1" ht="21" customHeight="1" thickBot="1" x14ac:dyDescent="0.25">
      <c r="A969" s="60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2"/>
      <c r="N969" s="79"/>
      <c r="O969" s="79"/>
      <c r="P969" s="79"/>
      <c r="Q969" s="79"/>
      <c r="R969" s="79"/>
      <c r="S969" s="79"/>
      <c r="T969" s="79"/>
      <c r="U969" s="79"/>
      <c r="V969" s="79"/>
      <c r="W969" s="79"/>
      <c r="X969" s="79"/>
      <c r="Y969" s="79"/>
      <c r="Z969" s="79"/>
    </row>
    <row r="970" spans="1:27" s="29" customFormat="1" ht="21.4" hidden="1" customHeight="1" x14ac:dyDescent="0.2">
      <c r="A970" s="468" t="s">
        <v>45</v>
      </c>
      <c r="B970" s="469"/>
      <c r="C970" s="469"/>
      <c r="D970" s="469"/>
      <c r="E970" s="469"/>
      <c r="F970" s="469"/>
      <c r="G970" s="469"/>
      <c r="H970" s="469"/>
      <c r="I970" s="469"/>
      <c r="J970" s="469"/>
      <c r="K970" s="469"/>
      <c r="L970" s="470"/>
      <c r="M970" s="28"/>
      <c r="N970" s="67"/>
      <c r="O970" s="450" t="s">
        <v>47</v>
      </c>
      <c r="P970" s="451"/>
      <c r="Q970" s="451"/>
      <c r="R970" s="452"/>
      <c r="S970" s="68"/>
      <c r="T970" s="450" t="s">
        <v>48</v>
      </c>
      <c r="U970" s="451"/>
      <c r="V970" s="451"/>
      <c r="W970" s="451"/>
      <c r="X970" s="451"/>
      <c r="Y970" s="452"/>
      <c r="Z970" s="69"/>
      <c r="AA970" s="28"/>
    </row>
    <row r="971" spans="1:27" s="29" customFormat="1" ht="21.4" hidden="1" customHeight="1" x14ac:dyDescent="0.2">
      <c r="A971" s="30"/>
      <c r="B971" s="31"/>
      <c r="C971" s="453" t="s">
        <v>99</v>
      </c>
      <c r="D971" s="453"/>
      <c r="E971" s="453"/>
      <c r="F971" s="453"/>
      <c r="G971" s="32" t="str">
        <f>$J$1</f>
        <v>June</v>
      </c>
      <c r="H971" s="454">
        <f>$K$1</f>
        <v>2021</v>
      </c>
      <c r="I971" s="454"/>
      <c r="J971" s="31"/>
      <c r="K971" s="33"/>
      <c r="L971" s="34"/>
      <c r="M971" s="33"/>
      <c r="N971" s="70"/>
      <c r="O971" s="71" t="s">
        <v>58</v>
      </c>
      <c r="P971" s="71" t="s">
        <v>7</v>
      </c>
      <c r="Q971" s="71" t="s">
        <v>6</v>
      </c>
      <c r="R971" s="71" t="s">
        <v>59</v>
      </c>
      <c r="S971" s="72"/>
      <c r="T971" s="71" t="s">
        <v>58</v>
      </c>
      <c r="U971" s="71" t="s">
        <v>60</v>
      </c>
      <c r="V971" s="71" t="s">
        <v>23</v>
      </c>
      <c r="W971" s="71" t="s">
        <v>22</v>
      </c>
      <c r="X971" s="71" t="s">
        <v>24</v>
      </c>
      <c r="Y971" s="71" t="s">
        <v>64</v>
      </c>
      <c r="Z971" s="73"/>
      <c r="AA971" s="33"/>
    </row>
    <row r="972" spans="1:27" s="29" customFormat="1" ht="21.4" hidden="1" customHeight="1" x14ac:dyDescent="0.2">
      <c r="A972" s="30"/>
      <c r="B972" s="31"/>
      <c r="C972" s="31"/>
      <c r="D972" s="36"/>
      <c r="E972" s="36"/>
      <c r="F972" s="36"/>
      <c r="G972" s="36"/>
      <c r="H972" s="36"/>
      <c r="I972" s="31"/>
      <c r="J972" s="37" t="s">
        <v>1</v>
      </c>
      <c r="K972" s="38"/>
      <c r="L972" s="39"/>
      <c r="M972" s="31"/>
      <c r="N972" s="74"/>
      <c r="O972" s="75" t="s">
        <v>50</v>
      </c>
      <c r="P972" s="75"/>
      <c r="Q972" s="75"/>
      <c r="R972" s="75"/>
      <c r="S972" s="76"/>
      <c r="T972" s="75" t="s">
        <v>50</v>
      </c>
      <c r="U972" s="77"/>
      <c r="V972" s="77"/>
      <c r="W972" s="77">
        <f>V972+U972</f>
        <v>0</v>
      </c>
      <c r="X972" s="77"/>
      <c r="Y972" s="77">
        <f>W972-X972</f>
        <v>0</v>
      </c>
      <c r="Z972" s="73"/>
      <c r="AA972" s="31"/>
    </row>
    <row r="973" spans="1:27" s="29" customFormat="1" ht="21.4" hidden="1" customHeight="1" x14ac:dyDescent="0.2">
      <c r="A973" s="30"/>
      <c r="B973" s="31" t="s">
        <v>0</v>
      </c>
      <c r="C973" s="86"/>
      <c r="D973" s="31"/>
      <c r="E973" s="31"/>
      <c r="F973" s="31"/>
      <c r="G973" s="31"/>
      <c r="H973" s="42"/>
      <c r="I973" s="36"/>
      <c r="J973" s="31"/>
      <c r="K973" s="31"/>
      <c r="L973" s="43"/>
      <c r="M973" s="28"/>
      <c r="N973" s="78"/>
      <c r="O973" s="75" t="s">
        <v>76</v>
      </c>
      <c r="P973" s="75"/>
      <c r="Q973" s="75"/>
      <c r="R973" s="75" t="str">
        <f t="shared" ref="R973:R983" si="204">IF(Q973="","",R972-Q973)</f>
        <v/>
      </c>
      <c r="S973" s="79"/>
      <c r="T973" s="75" t="s">
        <v>76</v>
      </c>
      <c r="U973" s="123" t="str">
        <f>IF($J$1="February",Y972,"")</f>
        <v/>
      </c>
      <c r="V973" s="77"/>
      <c r="W973" s="123" t="str">
        <f>IF(U973="","",U973+V973)</f>
        <v/>
      </c>
      <c r="X973" s="77"/>
      <c r="Y973" s="123" t="str">
        <f>IF(W973="","",W973-X973)</f>
        <v/>
      </c>
      <c r="Z973" s="80"/>
      <c r="AA973" s="28"/>
    </row>
    <row r="974" spans="1:27" s="29" customFormat="1" ht="21.4" hidden="1" customHeight="1" x14ac:dyDescent="0.2">
      <c r="A974" s="30"/>
      <c r="B974" s="45" t="s">
        <v>46</v>
      </c>
      <c r="C974" s="46"/>
      <c r="D974" s="31"/>
      <c r="E974" s="31"/>
      <c r="F974" s="462" t="s">
        <v>48</v>
      </c>
      <c r="G974" s="462"/>
      <c r="H974" s="31"/>
      <c r="I974" s="462" t="s">
        <v>49</v>
      </c>
      <c r="J974" s="462"/>
      <c r="K974" s="462"/>
      <c r="L974" s="47"/>
      <c r="M974" s="31"/>
      <c r="N974" s="74"/>
      <c r="O974" s="75" t="s">
        <v>51</v>
      </c>
      <c r="P974" s="75"/>
      <c r="Q974" s="75"/>
      <c r="R974" s="75"/>
      <c r="S974" s="79"/>
      <c r="T974" s="75" t="s">
        <v>51</v>
      </c>
      <c r="U974" s="123" t="str">
        <f>IF($J$1="April",Y973,Y973)</f>
        <v/>
      </c>
      <c r="V974" s="77"/>
      <c r="W974" s="123" t="str">
        <f t="shared" ref="W974:W983" si="205">IF(U974="","",U974+V974)</f>
        <v/>
      </c>
      <c r="X974" s="77"/>
      <c r="Y974" s="123" t="str">
        <f t="shared" ref="Y974:Y983" si="206">IF(W974="","",W974-X974)</f>
        <v/>
      </c>
      <c r="Z974" s="80"/>
      <c r="AA974" s="31"/>
    </row>
    <row r="975" spans="1:27" s="29" customFormat="1" ht="21.4" hidden="1" customHeight="1" x14ac:dyDescent="0.2">
      <c r="A975" s="30"/>
      <c r="B975" s="31"/>
      <c r="C975" s="31"/>
      <c r="D975" s="31"/>
      <c r="E975" s="31"/>
      <c r="F975" s="31"/>
      <c r="G975" s="31"/>
      <c r="H975" s="48"/>
      <c r="L975" s="35"/>
      <c r="M975" s="31"/>
      <c r="N975" s="74"/>
      <c r="O975" s="75" t="s">
        <v>52</v>
      </c>
      <c r="P975" s="75"/>
      <c r="Q975" s="75"/>
      <c r="R975" s="75" t="str">
        <f t="shared" si="204"/>
        <v/>
      </c>
      <c r="S975" s="79"/>
      <c r="T975" s="75" t="s">
        <v>52</v>
      </c>
      <c r="U975" s="123" t="str">
        <f>IF($J$1="April",Y974,Y974)</f>
        <v/>
      </c>
      <c r="V975" s="77"/>
      <c r="W975" s="123" t="str">
        <f t="shared" si="205"/>
        <v/>
      </c>
      <c r="X975" s="77"/>
      <c r="Y975" s="123" t="str">
        <f t="shared" si="206"/>
        <v/>
      </c>
      <c r="Z975" s="80"/>
      <c r="AA975" s="31"/>
    </row>
    <row r="976" spans="1:27" s="29" customFormat="1" ht="21.4" hidden="1" customHeight="1" x14ac:dyDescent="0.2">
      <c r="A976" s="30"/>
      <c r="B976" s="457" t="s">
        <v>47</v>
      </c>
      <c r="C976" s="458"/>
      <c r="D976" s="31"/>
      <c r="E976" s="31"/>
      <c r="F976" s="49" t="s">
        <v>69</v>
      </c>
      <c r="G976" s="44" t="str">
        <f>IF($J$1="January",U972,IF($J$1="February",U973,IF($J$1="March",U974,IF($J$1="April",U975,IF($J$1="May",U976,IF($J$1="June",U977,IF($J$1="July",U978,IF($J$1="August",U979,IF($J$1="August",U979,IF($J$1="September",U980,IF($J$1="October",U981,IF($J$1="November",U982,IF($J$1="December",U983)))))))))))))</f>
        <v/>
      </c>
      <c r="H976" s="48"/>
      <c r="I976" s="50"/>
      <c r="J976" s="51" t="s">
        <v>66</v>
      </c>
      <c r="K976" s="52">
        <f>K972/$K$2*I976</f>
        <v>0</v>
      </c>
      <c r="L976" s="53"/>
      <c r="M976" s="31"/>
      <c r="N976" s="74"/>
      <c r="O976" s="75" t="s">
        <v>53</v>
      </c>
      <c r="P976" s="75"/>
      <c r="Q976" s="75"/>
      <c r="R976" s="75" t="str">
        <f t="shared" si="204"/>
        <v/>
      </c>
      <c r="S976" s="79"/>
      <c r="T976" s="75" t="s">
        <v>53</v>
      </c>
      <c r="U976" s="123" t="str">
        <f>IF($J$1="May",Y975,Y975)</f>
        <v/>
      </c>
      <c r="V976" s="77"/>
      <c r="W976" s="123" t="str">
        <f t="shared" si="205"/>
        <v/>
      </c>
      <c r="X976" s="77"/>
      <c r="Y976" s="123" t="str">
        <f t="shared" si="206"/>
        <v/>
      </c>
      <c r="Z976" s="80"/>
      <c r="AA976" s="31"/>
    </row>
    <row r="977" spans="1:27" s="29" customFormat="1" ht="21.4" hidden="1" customHeight="1" x14ac:dyDescent="0.2">
      <c r="A977" s="30"/>
      <c r="B977" s="40"/>
      <c r="C977" s="40"/>
      <c r="D977" s="31"/>
      <c r="E977" s="31"/>
      <c r="F977" s="49" t="s">
        <v>23</v>
      </c>
      <c r="G977" s="130">
        <f>IF($J$1="January",V972,IF($J$1="February",V973,IF($J$1="March",V974,IF($J$1="April",V975,IF($J$1="May",V976,IF($J$1="June",V977,IF($J$1="July",V978,IF($J$1="August",V979,IF($J$1="August",V979,IF($J$1="September",V980,IF($J$1="October",V981,IF($J$1="November",V982,IF($J$1="December",V983)))))))))))))</f>
        <v>0</v>
      </c>
      <c r="H977" s="48"/>
      <c r="I977" s="93"/>
      <c r="J977" s="51" t="s">
        <v>67</v>
      </c>
      <c r="K977" s="54"/>
      <c r="L977" s="55"/>
      <c r="M977" s="31"/>
      <c r="N977" s="74"/>
      <c r="O977" s="75" t="s">
        <v>54</v>
      </c>
      <c r="P977" s="75"/>
      <c r="Q977" s="75"/>
      <c r="R977" s="75" t="str">
        <f t="shared" si="204"/>
        <v/>
      </c>
      <c r="S977" s="79"/>
      <c r="T977" s="75" t="s">
        <v>54</v>
      </c>
      <c r="U977" s="123" t="str">
        <f>IF($J$1="May",Y976,Y976)</f>
        <v/>
      </c>
      <c r="V977" s="77"/>
      <c r="W977" s="123" t="str">
        <f t="shared" si="205"/>
        <v/>
      </c>
      <c r="X977" s="77"/>
      <c r="Y977" s="123" t="str">
        <f t="shared" si="206"/>
        <v/>
      </c>
      <c r="Z977" s="80"/>
      <c r="AA977" s="31"/>
    </row>
    <row r="978" spans="1:27" s="29" customFormat="1" ht="21.4" hidden="1" customHeight="1" x14ac:dyDescent="0.2">
      <c r="A978" s="30"/>
      <c r="B978" s="49" t="s">
        <v>7</v>
      </c>
      <c r="C978" s="40">
        <f>IF($J$1="January",P972,IF($J$1="February",P973,IF($J$1="March",P974,IF($J$1="April",P975,IF($J$1="May",P976,IF($J$1="June",P977,IF($J$1="July",P978,IF($J$1="August",P979,IF($J$1="August",P979,IF($J$1="September",P980,IF($J$1="October",P981,IF($J$1="November",P982,IF($J$1="December",P983)))))))))))))</f>
        <v>0</v>
      </c>
      <c r="D978" s="31"/>
      <c r="E978" s="31"/>
      <c r="F978" s="49" t="s">
        <v>70</v>
      </c>
      <c r="G978" s="130" t="str">
        <f>IF($J$1="January",W972,IF($J$1="February",W973,IF($J$1="March",W974,IF($J$1="April",W975,IF($J$1="May",W976,IF($J$1="June",W977,IF($J$1="July",W978,IF($J$1="August",W979,IF($J$1="August",W979,IF($J$1="September",W980,IF($J$1="October",W981,IF($J$1="November",W982,IF($J$1="December",W983)))))))))))))</f>
        <v/>
      </c>
      <c r="H978" s="48"/>
      <c r="I978" s="455" t="s">
        <v>74</v>
      </c>
      <c r="J978" s="456"/>
      <c r="K978" s="54">
        <f>K976+K977</f>
        <v>0</v>
      </c>
      <c r="L978" s="55"/>
      <c r="M978" s="31"/>
      <c r="N978" s="74"/>
      <c r="O978" s="75" t="s">
        <v>55</v>
      </c>
      <c r="P978" s="75"/>
      <c r="Q978" s="75"/>
      <c r="R978" s="75">
        <v>0</v>
      </c>
      <c r="S978" s="79"/>
      <c r="T978" s="75" t="s">
        <v>55</v>
      </c>
      <c r="U978" s="123" t="str">
        <f>IF($J$1="July",Y977,"")</f>
        <v/>
      </c>
      <c r="V978" s="77"/>
      <c r="W978" s="123" t="str">
        <f t="shared" si="205"/>
        <v/>
      </c>
      <c r="X978" s="77"/>
      <c r="Y978" s="123" t="str">
        <f t="shared" si="206"/>
        <v/>
      </c>
      <c r="Z978" s="80"/>
      <c r="AA978" s="31"/>
    </row>
    <row r="979" spans="1:27" s="29" customFormat="1" ht="21.4" hidden="1" customHeight="1" x14ac:dyDescent="0.2">
      <c r="A979" s="30"/>
      <c r="B979" s="49" t="s">
        <v>6</v>
      </c>
      <c r="C979" s="40">
        <f>IF($J$1="January",Q972,IF($J$1="February",Q973,IF($J$1="March",Q974,IF($J$1="April",Q975,IF($J$1="May",Q976,IF($J$1="June",Q977,IF($J$1="July",Q978,IF($J$1="August",Q979,IF($J$1="August",Q979,IF($J$1="September",Q980,IF($J$1="October",Q981,IF($J$1="November",Q982,IF($J$1="December",Q983)))))))))))))</f>
        <v>0</v>
      </c>
      <c r="D979" s="31"/>
      <c r="E979" s="31"/>
      <c r="F979" s="49" t="s">
        <v>24</v>
      </c>
      <c r="G979" s="130">
        <f>IF($J$1="January",X972,IF($J$1="February",X973,IF($J$1="March",X974,IF($J$1="April",X975,IF($J$1="May",X976,IF($J$1="June",X977,IF($J$1="July",X978,IF($J$1="August",X979,IF($J$1="August",X979,IF($J$1="September",X980,IF($J$1="October",X981,IF($J$1="November",X982,IF($J$1="December",X983)))))))))))))</f>
        <v>0</v>
      </c>
      <c r="H979" s="48"/>
      <c r="I979" s="455" t="s">
        <v>75</v>
      </c>
      <c r="J979" s="456"/>
      <c r="K979" s="44">
        <f>G979</f>
        <v>0</v>
      </c>
      <c r="L979" s="56"/>
      <c r="M979" s="31"/>
      <c r="N979" s="74"/>
      <c r="O979" s="75" t="s">
        <v>56</v>
      </c>
      <c r="P979" s="75"/>
      <c r="Q979" s="75"/>
      <c r="R979" s="75" t="str">
        <f t="shared" si="204"/>
        <v/>
      </c>
      <c r="S979" s="79"/>
      <c r="T979" s="75" t="s">
        <v>56</v>
      </c>
      <c r="U979" s="123" t="str">
        <f>IF($J$1="August",Y978,"")</f>
        <v/>
      </c>
      <c r="V979" s="77"/>
      <c r="W979" s="123" t="str">
        <f t="shared" si="205"/>
        <v/>
      </c>
      <c r="X979" s="77"/>
      <c r="Y979" s="123" t="str">
        <f t="shared" si="206"/>
        <v/>
      </c>
      <c r="Z979" s="80"/>
      <c r="AA979" s="31"/>
    </row>
    <row r="980" spans="1:27" s="29" customFormat="1" ht="21.4" hidden="1" customHeight="1" x14ac:dyDescent="0.2">
      <c r="A980" s="30"/>
      <c r="B980" s="57" t="s">
        <v>73</v>
      </c>
      <c r="C980" s="40" t="str">
        <f>IF($J$1="January",R972,IF($J$1="February",R973,IF($J$1="March",R974,IF($J$1="April",R975,IF($J$1="May",R976,IF($J$1="June",R977,IF($J$1="July",R978,IF($J$1="August",R979,IF($J$1="August",R979,IF($J$1="September",R980,IF($J$1="October",R981,IF($J$1="November",R982,IF($J$1="December",R983)))))))))))))</f>
        <v/>
      </c>
      <c r="D980" s="31"/>
      <c r="E980" s="31"/>
      <c r="F980" s="49" t="s">
        <v>72</v>
      </c>
      <c r="G980" s="130" t="str">
        <f>IF($J$1="January",Y972,IF($J$1="February",Y973,IF($J$1="March",Y974,IF($J$1="April",Y975,IF($J$1="May",Y976,IF($J$1="June",Y977,IF($J$1="July",Y978,IF($J$1="August",Y979,IF($J$1="August",Y979,IF($J$1="September",Y980,IF($J$1="October",Y981,IF($J$1="November",Y982,IF($J$1="December",Y983)))))))))))))</f>
        <v/>
      </c>
      <c r="H980" s="31"/>
      <c r="I980" s="463" t="s">
        <v>68</v>
      </c>
      <c r="J980" s="464"/>
      <c r="K980" s="58">
        <f>K978-K979</f>
        <v>0</v>
      </c>
      <c r="L980" s="59"/>
      <c r="M980" s="31"/>
      <c r="N980" s="74"/>
      <c r="O980" s="75" t="s">
        <v>61</v>
      </c>
      <c r="P980" s="75"/>
      <c r="Q980" s="75"/>
      <c r="R980" s="75" t="str">
        <f t="shared" si="204"/>
        <v/>
      </c>
      <c r="S980" s="79"/>
      <c r="T980" s="75" t="s">
        <v>61</v>
      </c>
      <c r="U980" s="123" t="str">
        <f>IF($J$1="Sept",Y979,"")</f>
        <v/>
      </c>
      <c r="V980" s="77"/>
      <c r="W980" s="123" t="str">
        <f t="shared" si="205"/>
        <v/>
      </c>
      <c r="X980" s="77"/>
      <c r="Y980" s="123" t="str">
        <f t="shared" si="206"/>
        <v/>
      </c>
      <c r="Z980" s="80"/>
      <c r="AA980" s="31"/>
    </row>
    <row r="981" spans="1:27" s="29" customFormat="1" ht="21.4" hidden="1" customHeight="1" x14ac:dyDescent="0.2">
      <c r="A981" s="30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47"/>
      <c r="M981" s="31"/>
      <c r="N981" s="74"/>
      <c r="O981" s="75" t="s">
        <v>57</v>
      </c>
      <c r="P981" s="75"/>
      <c r="Q981" s="75"/>
      <c r="R981" s="75">
        <v>0</v>
      </c>
      <c r="S981" s="79"/>
      <c r="T981" s="75" t="s">
        <v>57</v>
      </c>
      <c r="U981" s="123" t="str">
        <f>IF($J$1="October",Y980,"")</f>
        <v/>
      </c>
      <c r="V981" s="77"/>
      <c r="W981" s="123" t="str">
        <f t="shared" si="205"/>
        <v/>
      </c>
      <c r="X981" s="77"/>
      <c r="Y981" s="123" t="str">
        <f t="shared" si="206"/>
        <v/>
      </c>
      <c r="Z981" s="80"/>
      <c r="AA981" s="31"/>
    </row>
    <row r="982" spans="1:27" s="29" customFormat="1" ht="21.4" hidden="1" customHeight="1" x14ac:dyDescent="0.2">
      <c r="A982" s="30"/>
      <c r="B982" s="471" t="s">
        <v>101</v>
      </c>
      <c r="C982" s="471"/>
      <c r="D982" s="471"/>
      <c r="E982" s="471"/>
      <c r="F982" s="471"/>
      <c r="G982" s="471"/>
      <c r="H982" s="471"/>
      <c r="I982" s="471"/>
      <c r="J982" s="471"/>
      <c r="K982" s="471"/>
      <c r="L982" s="47"/>
      <c r="M982" s="31"/>
      <c r="N982" s="74"/>
      <c r="O982" s="75" t="s">
        <v>62</v>
      </c>
      <c r="P982" s="75"/>
      <c r="Q982" s="75"/>
      <c r="R982" s="75">
        <v>0</v>
      </c>
      <c r="S982" s="79"/>
      <c r="T982" s="75" t="s">
        <v>62</v>
      </c>
      <c r="U982" s="123" t="str">
        <f>IF($J$1="November",Y981,"")</f>
        <v/>
      </c>
      <c r="V982" s="77"/>
      <c r="W982" s="123" t="str">
        <f t="shared" si="205"/>
        <v/>
      </c>
      <c r="X982" s="77"/>
      <c r="Y982" s="123" t="str">
        <f t="shared" si="206"/>
        <v/>
      </c>
      <c r="Z982" s="80"/>
      <c r="AA982" s="31"/>
    </row>
    <row r="983" spans="1:27" s="29" customFormat="1" ht="21.4" hidden="1" customHeight="1" x14ac:dyDescent="0.2">
      <c r="A983" s="30"/>
      <c r="B983" s="471"/>
      <c r="C983" s="471"/>
      <c r="D983" s="471"/>
      <c r="E983" s="471"/>
      <c r="F983" s="471"/>
      <c r="G983" s="471"/>
      <c r="H983" s="471"/>
      <c r="I983" s="471"/>
      <c r="J983" s="471"/>
      <c r="K983" s="471"/>
      <c r="L983" s="47"/>
      <c r="M983" s="31"/>
      <c r="N983" s="74"/>
      <c r="O983" s="75" t="s">
        <v>63</v>
      </c>
      <c r="P983" s="75"/>
      <c r="Q983" s="75"/>
      <c r="R983" s="75" t="str">
        <f t="shared" si="204"/>
        <v/>
      </c>
      <c r="S983" s="79"/>
      <c r="T983" s="75" t="s">
        <v>63</v>
      </c>
      <c r="U983" s="123" t="str">
        <f>IF($J$1="Dec",Y982,"")</f>
        <v/>
      </c>
      <c r="V983" s="77"/>
      <c r="W983" s="123" t="str">
        <f t="shared" si="205"/>
        <v/>
      </c>
      <c r="X983" s="77"/>
      <c r="Y983" s="123" t="str">
        <f t="shared" si="206"/>
        <v/>
      </c>
      <c r="Z983" s="80"/>
      <c r="AA983" s="31"/>
    </row>
    <row r="984" spans="1:27" s="29" customFormat="1" ht="21.4" hidden="1" customHeight="1" thickBot="1" x14ac:dyDescent="0.25">
      <c r="A984" s="60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2"/>
      <c r="N984" s="81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3"/>
    </row>
    <row r="985" spans="1:27" s="31" customFormat="1" ht="21.4" hidden="1" customHeight="1" thickBot="1" x14ac:dyDescent="0.25">
      <c r="A985" s="468"/>
      <c r="B985" s="469"/>
      <c r="C985" s="469"/>
      <c r="D985" s="469"/>
      <c r="E985" s="469"/>
      <c r="F985" s="469"/>
      <c r="G985" s="469"/>
      <c r="H985" s="469"/>
      <c r="I985" s="469"/>
      <c r="J985" s="469"/>
      <c r="K985" s="469"/>
      <c r="L985" s="470"/>
      <c r="N985" s="79"/>
      <c r="O985" s="79"/>
      <c r="P985" s="79"/>
      <c r="Q985" s="79"/>
      <c r="R985" s="79"/>
      <c r="S985" s="79"/>
      <c r="T985" s="79"/>
      <c r="U985" s="79"/>
      <c r="V985" s="79"/>
      <c r="W985" s="79"/>
      <c r="X985" s="79"/>
      <c r="Y985" s="79"/>
      <c r="Z985" s="79"/>
    </row>
    <row r="986" spans="1:27" s="29" customFormat="1" ht="21.4" hidden="1" customHeight="1" x14ac:dyDescent="0.2">
      <c r="A986" s="30" t="s">
        <v>45</v>
      </c>
      <c r="B986" s="31"/>
      <c r="C986" s="453"/>
      <c r="D986" s="453"/>
      <c r="E986" s="453"/>
      <c r="F986" s="453"/>
      <c r="G986" s="32"/>
      <c r="H986" s="454"/>
      <c r="I986" s="454"/>
      <c r="J986" s="31"/>
      <c r="K986" s="33"/>
      <c r="L986" s="34"/>
      <c r="M986" s="28"/>
      <c r="N986" s="67"/>
      <c r="O986" s="450" t="s">
        <v>47</v>
      </c>
      <c r="P986" s="451"/>
      <c r="Q986" s="451"/>
      <c r="R986" s="452"/>
      <c r="S986" s="68"/>
      <c r="T986" s="450" t="s">
        <v>48</v>
      </c>
      <c r="U986" s="451"/>
      <c r="V986" s="451"/>
      <c r="W986" s="451"/>
      <c r="X986" s="451"/>
      <c r="Y986" s="452"/>
      <c r="Z986" s="69"/>
      <c r="AA986" s="28"/>
    </row>
    <row r="987" spans="1:27" s="29" customFormat="1" ht="21.4" hidden="1" customHeight="1" x14ac:dyDescent="0.2">
      <c r="A987" s="30"/>
      <c r="B987" s="31"/>
      <c r="C987" s="31" t="s">
        <v>99</v>
      </c>
      <c r="D987" s="36"/>
      <c r="E987" s="36"/>
      <c r="F987" s="36"/>
      <c r="G987" s="36" t="str">
        <f>$J$1</f>
        <v>June</v>
      </c>
      <c r="H987" s="36">
        <f>$K$1</f>
        <v>2021</v>
      </c>
      <c r="I987" s="31"/>
      <c r="J987" s="37"/>
      <c r="K987" s="38"/>
      <c r="L987" s="39"/>
      <c r="M987" s="33"/>
      <c r="N987" s="70"/>
      <c r="O987" s="71" t="s">
        <v>58</v>
      </c>
      <c r="P987" s="71" t="s">
        <v>7</v>
      </c>
      <c r="Q987" s="71" t="s">
        <v>6</v>
      </c>
      <c r="R987" s="71" t="s">
        <v>59</v>
      </c>
      <c r="S987" s="72"/>
      <c r="T987" s="71" t="s">
        <v>58</v>
      </c>
      <c r="U987" s="71" t="s">
        <v>60</v>
      </c>
      <c r="V987" s="71" t="s">
        <v>23</v>
      </c>
      <c r="W987" s="71" t="s">
        <v>22</v>
      </c>
      <c r="X987" s="71" t="s">
        <v>24</v>
      </c>
      <c r="Y987" s="71" t="s">
        <v>64</v>
      </c>
      <c r="Z987" s="73"/>
      <c r="AA987" s="33"/>
    </row>
    <row r="988" spans="1:27" s="29" customFormat="1" ht="21.4" hidden="1" customHeight="1" x14ac:dyDescent="0.2">
      <c r="A988" s="30"/>
      <c r="B988" s="31"/>
      <c r="C988" s="86"/>
      <c r="D988" s="31"/>
      <c r="E988" s="31"/>
      <c r="F988" s="31"/>
      <c r="G988" s="31"/>
      <c r="H988" s="42"/>
      <c r="I988" s="36"/>
      <c r="J988" s="31" t="s">
        <v>1</v>
      </c>
      <c r="K988" s="31"/>
      <c r="L988" s="43"/>
      <c r="M988" s="31"/>
      <c r="N988" s="74"/>
      <c r="O988" s="75" t="s">
        <v>50</v>
      </c>
      <c r="P988" s="75"/>
      <c r="Q988" s="75"/>
      <c r="R988" s="75">
        <v>0</v>
      </c>
      <c r="S988" s="76"/>
      <c r="T988" s="75" t="s">
        <v>50</v>
      </c>
      <c r="U988" s="77"/>
      <c r="V988" s="77"/>
      <c r="W988" s="77">
        <f>V988+U988</f>
        <v>0</v>
      </c>
      <c r="X988" s="77"/>
      <c r="Y988" s="77">
        <f>W988-X988</f>
        <v>0</v>
      </c>
      <c r="Z988" s="73"/>
      <c r="AA988" s="31"/>
    </row>
    <row r="989" spans="1:27" s="29" customFormat="1" ht="21.4" hidden="1" customHeight="1" x14ac:dyDescent="0.2">
      <c r="A989" s="30"/>
      <c r="B989" s="45" t="s">
        <v>0</v>
      </c>
      <c r="C989" s="46"/>
      <c r="D989" s="31"/>
      <c r="E989" s="31"/>
      <c r="F989" s="462"/>
      <c r="G989" s="462"/>
      <c r="H989" s="31"/>
      <c r="I989" s="462"/>
      <c r="J989" s="462"/>
      <c r="K989" s="462"/>
      <c r="L989" s="47"/>
      <c r="M989" s="28"/>
      <c r="N989" s="78"/>
      <c r="O989" s="75" t="s">
        <v>76</v>
      </c>
      <c r="P989" s="75"/>
      <c r="Q989" s="75"/>
      <c r="R989" s="75" t="str">
        <f>IF(Q989="","",R988-Q989)</f>
        <v/>
      </c>
      <c r="S989" s="79"/>
      <c r="T989" s="75" t="s">
        <v>76</v>
      </c>
      <c r="U989" s="123">
        <f>Y988</f>
        <v>0</v>
      </c>
      <c r="V989" s="77"/>
      <c r="W989" s="123">
        <f>IF(U989="","",U989+V989)</f>
        <v>0</v>
      </c>
      <c r="X989" s="77"/>
      <c r="Y989" s="123">
        <f>IF(W989="","",W989-X989)</f>
        <v>0</v>
      </c>
      <c r="Z989" s="80"/>
      <c r="AA989" s="28"/>
    </row>
    <row r="990" spans="1:27" s="29" customFormat="1" ht="21.4" hidden="1" customHeight="1" x14ac:dyDescent="0.2">
      <c r="A990" s="30"/>
      <c r="B990" s="31" t="s">
        <v>46</v>
      </c>
      <c r="C990" s="31"/>
      <c r="D990" s="31"/>
      <c r="E990" s="31"/>
      <c r="F990" s="31" t="s">
        <v>48</v>
      </c>
      <c r="G990" s="31"/>
      <c r="H990" s="48"/>
      <c r="I990" s="29" t="s">
        <v>49</v>
      </c>
      <c r="L990" s="35"/>
      <c r="M990" s="31"/>
      <c r="N990" s="74"/>
      <c r="O990" s="75" t="s">
        <v>51</v>
      </c>
      <c r="P990" s="75"/>
      <c r="Q990" s="75"/>
      <c r="R990" s="75" t="str">
        <f t="shared" ref="R990:R998" si="207">IF(Q990="","",R989-Q990)</f>
        <v/>
      </c>
      <c r="S990" s="79"/>
      <c r="T990" s="75" t="s">
        <v>51</v>
      </c>
      <c r="U990" s="123">
        <f>IF($J$1="April",Y989,Y989)</f>
        <v>0</v>
      </c>
      <c r="V990" s="77"/>
      <c r="W990" s="123">
        <f t="shared" ref="W990:W999" si="208">IF(U990="","",U990+V990)</f>
        <v>0</v>
      </c>
      <c r="X990" s="77"/>
      <c r="Y990" s="123">
        <f t="shared" ref="Y990:Y999" si="209">IF(W990="","",W990-X990)</f>
        <v>0</v>
      </c>
      <c r="Z990" s="80"/>
      <c r="AA990" s="31"/>
    </row>
    <row r="991" spans="1:27" s="29" customFormat="1" ht="21.4" hidden="1" customHeight="1" x14ac:dyDescent="0.2">
      <c r="A991" s="30"/>
      <c r="B991" s="457"/>
      <c r="C991" s="458"/>
      <c r="D991" s="31"/>
      <c r="E991" s="31"/>
      <c r="F991" s="49"/>
      <c r="G991" s="44"/>
      <c r="H991" s="48"/>
      <c r="I991" s="50"/>
      <c r="J991" s="51"/>
      <c r="K991" s="52"/>
      <c r="L991" s="53"/>
      <c r="M991" s="31"/>
      <c r="N991" s="74"/>
      <c r="O991" s="75" t="s">
        <v>52</v>
      </c>
      <c r="P991" s="75"/>
      <c r="Q991" s="75"/>
      <c r="R991" s="75" t="str">
        <f t="shared" si="207"/>
        <v/>
      </c>
      <c r="S991" s="79"/>
      <c r="T991" s="75" t="s">
        <v>52</v>
      </c>
      <c r="U991" s="123">
        <f>IF($J$1="April",Y990,Y990)</f>
        <v>0</v>
      </c>
      <c r="V991" s="77"/>
      <c r="W991" s="123">
        <f t="shared" si="208"/>
        <v>0</v>
      </c>
      <c r="X991" s="77"/>
      <c r="Y991" s="123">
        <f t="shared" si="209"/>
        <v>0</v>
      </c>
      <c r="Z991" s="80"/>
      <c r="AA991" s="31"/>
    </row>
    <row r="992" spans="1:27" s="29" customFormat="1" ht="21.4" hidden="1" customHeight="1" x14ac:dyDescent="0.2">
      <c r="A992" s="30"/>
      <c r="B992" s="40" t="s">
        <v>47</v>
      </c>
      <c r="C992" s="40"/>
      <c r="D992" s="31"/>
      <c r="E992" s="31"/>
      <c r="F992" s="49" t="s">
        <v>69</v>
      </c>
      <c r="G992" s="130">
        <f>IF($J$1="January",U988,IF($J$1="February",U989,IF($J$1="March",U990,IF($J$1="April",U991,IF($J$1="May",U992,IF($J$1="June",U993,IF($J$1="July",U994,IF($J$1="August",U995,IF($J$1="August",U995,IF($J$1="September",U996,IF($J$1="October",U997,IF($J$1="November",U998,IF($J$1="December",U999)))))))))))))</f>
        <v>0</v>
      </c>
      <c r="H992" s="48"/>
      <c r="I992" s="93">
        <f>IF(C996&gt;0,$K$2,C994)</f>
        <v>0</v>
      </c>
      <c r="J992" s="51" t="s">
        <v>66</v>
      </c>
      <c r="K992" s="54">
        <f>K988/$K$2*I992</f>
        <v>0</v>
      </c>
      <c r="L992" s="55"/>
      <c r="M992" s="31"/>
      <c r="N992" s="74"/>
      <c r="O992" s="75" t="s">
        <v>53</v>
      </c>
      <c r="P992" s="75"/>
      <c r="Q992" s="75"/>
      <c r="R992" s="75">
        <v>0</v>
      </c>
      <c r="S992" s="79"/>
      <c r="T992" s="75" t="s">
        <v>53</v>
      </c>
      <c r="U992" s="123">
        <f>IF($J$1="May",Y991,Y991)</f>
        <v>0</v>
      </c>
      <c r="V992" s="77"/>
      <c r="W992" s="123">
        <f t="shared" si="208"/>
        <v>0</v>
      </c>
      <c r="X992" s="77"/>
      <c r="Y992" s="123">
        <f t="shared" si="209"/>
        <v>0</v>
      </c>
      <c r="Z992" s="80"/>
      <c r="AA992" s="31"/>
    </row>
    <row r="993" spans="1:27" s="29" customFormat="1" ht="21.4" hidden="1" customHeight="1" x14ac:dyDescent="0.2">
      <c r="A993" s="30"/>
      <c r="B993" s="49"/>
      <c r="C993" s="40"/>
      <c r="D993" s="31"/>
      <c r="E993" s="31"/>
      <c r="F993" s="49" t="s">
        <v>23</v>
      </c>
      <c r="G993" s="130">
        <f>IF($J$1="January",V988,IF($J$1="February",V989,IF($J$1="March",V990,IF($J$1="April",V991,IF($J$1="May",V992,IF($J$1="June",V993,IF($J$1="July",V994,IF($J$1="August",V995,IF($J$1="August",V995,IF($J$1="September",V996,IF($J$1="October",V997,IF($J$1="November",V998,IF($J$1="December",V999)))))))))))))</f>
        <v>0</v>
      </c>
      <c r="H993" s="48"/>
      <c r="I993" s="455"/>
      <c r="J993" s="456" t="s">
        <v>67</v>
      </c>
      <c r="K993" s="54">
        <f>K988/$K$2/8*I993</f>
        <v>0</v>
      </c>
      <c r="L993" s="55"/>
      <c r="M993" s="31"/>
      <c r="N993" s="74"/>
      <c r="O993" s="75" t="s">
        <v>54</v>
      </c>
      <c r="P993" s="75"/>
      <c r="Q993" s="75"/>
      <c r="R993" s="75">
        <v>0</v>
      </c>
      <c r="S993" s="79"/>
      <c r="T993" s="75" t="s">
        <v>54</v>
      </c>
      <c r="U993" s="123">
        <f>IF($J$1="May",Y992,Y992)</f>
        <v>0</v>
      </c>
      <c r="V993" s="77"/>
      <c r="W993" s="123">
        <f t="shared" si="208"/>
        <v>0</v>
      </c>
      <c r="X993" s="77"/>
      <c r="Y993" s="123">
        <f t="shared" si="209"/>
        <v>0</v>
      </c>
      <c r="Z993" s="80"/>
      <c r="AA993" s="31"/>
    </row>
    <row r="994" spans="1:27" s="29" customFormat="1" ht="21.4" hidden="1" customHeight="1" x14ac:dyDescent="0.2">
      <c r="A994" s="30"/>
      <c r="B994" s="49" t="s">
        <v>7</v>
      </c>
      <c r="C994" s="40">
        <f>IF($J$1="January",P988,IF($J$1="February",P989,IF($J$1="March",P990,IF($J$1="April",P991,IF($J$1="May",P992,IF($J$1="June",P993,IF($J$1="July",P994,IF($J$1="August",P995,IF($J$1="August",P995,IF($J$1="September",P996,IF($J$1="October",P997,IF($J$1="November",P998,IF($J$1="December",P999)))))))))))))</f>
        <v>0</v>
      </c>
      <c r="D994" s="31"/>
      <c r="E994" s="31"/>
      <c r="F994" s="49" t="s">
        <v>70</v>
      </c>
      <c r="G994" s="130">
        <f>IF($J$1="January",W988,IF($J$1="February",W989,IF($J$1="March",W990,IF($J$1="April",W991,IF($J$1="May",W992,IF($J$1="June",W993,IF($J$1="July",W994,IF($J$1="August",W995,IF($J$1="August",W995,IF($J$1="September",W996,IF($J$1="October",W997,IF($J$1="November",W998,IF($J$1="December",W999)))))))))))))</f>
        <v>0</v>
      </c>
      <c r="H994" s="48"/>
      <c r="I994" s="455" t="s">
        <v>74</v>
      </c>
      <c r="J994" s="456"/>
      <c r="K994" s="44">
        <f>K992+K993</f>
        <v>0</v>
      </c>
      <c r="L994" s="56"/>
      <c r="M994" s="31"/>
      <c r="N994" s="74"/>
      <c r="O994" s="75" t="s">
        <v>55</v>
      </c>
      <c r="P994" s="75"/>
      <c r="Q994" s="75"/>
      <c r="R994" s="75">
        <v>0</v>
      </c>
      <c r="S994" s="79"/>
      <c r="T994" s="75" t="s">
        <v>55</v>
      </c>
      <c r="U994" s="123" t="str">
        <f>IF($J$1="July",Y993,"")</f>
        <v/>
      </c>
      <c r="V994" s="77"/>
      <c r="W994" s="123" t="str">
        <f t="shared" si="208"/>
        <v/>
      </c>
      <c r="X994" s="77"/>
      <c r="Y994" s="123" t="str">
        <f t="shared" si="209"/>
        <v/>
      </c>
      <c r="Z994" s="80"/>
      <c r="AA994" s="31"/>
    </row>
    <row r="995" spans="1:27" s="29" customFormat="1" ht="21.4" hidden="1" customHeight="1" x14ac:dyDescent="0.2">
      <c r="A995" s="30"/>
      <c r="B995" s="57" t="s">
        <v>6</v>
      </c>
      <c r="C995" s="40">
        <f>IF($J$1="January",Q988,IF($J$1="February",Q989,IF($J$1="March",Q990,IF($J$1="April",Q991,IF($J$1="May",Q992,IF($J$1="June",Q993,IF($J$1="July",Q994,IF($J$1="August",Q995,IF($J$1="August",Q995,IF($J$1="September",Q996,IF($J$1="October",Q997,IF($J$1="November",Q998,IF($J$1="December",Q999)))))))))))))</f>
        <v>0</v>
      </c>
      <c r="D995" s="31"/>
      <c r="E995" s="31"/>
      <c r="F995" s="49" t="s">
        <v>24</v>
      </c>
      <c r="G995" s="130">
        <f>IF($J$1="January",X988,IF($J$1="February",X989,IF($J$1="March",X990,IF($J$1="April",X991,IF($J$1="May",X992,IF($J$1="June",X993,IF($J$1="July",X994,IF($J$1="August",X995,IF($J$1="August",X995,IF($J$1="September",X996,IF($J$1="October",X997,IF($J$1="November",X998,IF($J$1="December",X999)))))))))))))</f>
        <v>0</v>
      </c>
      <c r="H995" s="31"/>
      <c r="I995" s="463" t="s">
        <v>75</v>
      </c>
      <c r="J995" s="464"/>
      <c r="K995" s="58">
        <f>G995</f>
        <v>0</v>
      </c>
      <c r="L995" s="59"/>
      <c r="M995" s="31"/>
      <c r="N995" s="74"/>
      <c r="O995" s="75" t="s">
        <v>56</v>
      </c>
      <c r="P995" s="75"/>
      <c r="Q995" s="75"/>
      <c r="R995" s="75">
        <v>0</v>
      </c>
      <c r="S995" s="79"/>
      <c r="T995" s="75" t="s">
        <v>56</v>
      </c>
      <c r="U995" s="123" t="str">
        <f>IF($J$1="September",Y994,"")</f>
        <v/>
      </c>
      <c r="V995" s="77"/>
      <c r="W995" s="123" t="str">
        <f t="shared" si="208"/>
        <v/>
      </c>
      <c r="X995" s="77"/>
      <c r="Y995" s="123" t="str">
        <f t="shared" si="209"/>
        <v/>
      </c>
      <c r="Z995" s="80"/>
      <c r="AA995" s="31"/>
    </row>
    <row r="996" spans="1:27" s="29" customFormat="1" ht="21.4" hidden="1" customHeight="1" x14ac:dyDescent="0.2">
      <c r="A996" s="30"/>
      <c r="B996" s="31" t="s">
        <v>73</v>
      </c>
      <c r="C996" s="31">
        <f>IF($J$1="January",R988,IF($J$1="February",R989,IF($J$1="March",R990,IF($J$1="April",R991,IF($J$1="May",R992,IF($J$1="June",R993,IF($J$1="July",R994,IF($J$1="August",R995,IF($J$1="August",R995,IF($J$1="September",R996,IF($J$1="October",R997,IF($J$1="November",R998,IF($J$1="December",R999)))))))))))))</f>
        <v>0</v>
      </c>
      <c r="D996" s="31"/>
      <c r="E996" s="31"/>
      <c r="F996" s="31" t="s">
        <v>72</v>
      </c>
      <c r="G996" s="31">
        <f>IF($J$1="January",Y988,IF($J$1="February",Y989,IF($J$1="March",Y990,IF($J$1="April",Y991,IF($J$1="May",Y992,IF($J$1="June",Y993,IF($J$1="July",Y994,IF($J$1="August",Y995,IF($J$1="August",Y995,IF($J$1="September",Y996,IF($J$1="October",Y997,IF($J$1="November",Y998,IF($J$1="December",Y999)))))))))))))</f>
        <v>0</v>
      </c>
      <c r="H996" s="31"/>
      <c r="I996" s="31" t="s">
        <v>68</v>
      </c>
      <c r="J996" s="31"/>
      <c r="K996" s="31">
        <f>K994-K995</f>
        <v>0</v>
      </c>
      <c r="L996" s="47"/>
      <c r="M996" s="31"/>
      <c r="N996" s="74"/>
      <c r="O996" s="75" t="s">
        <v>61</v>
      </c>
      <c r="P996" s="75"/>
      <c r="Q996" s="75"/>
      <c r="R996" s="75">
        <v>0</v>
      </c>
      <c r="S996" s="79"/>
      <c r="T996" s="75" t="s">
        <v>61</v>
      </c>
      <c r="U996" s="123" t="str">
        <f>IF($J$1="September",Y995,"")</f>
        <v/>
      </c>
      <c r="V996" s="77"/>
      <c r="W996" s="123" t="str">
        <f t="shared" si="208"/>
        <v/>
      </c>
      <c r="X996" s="77"/>
      <c r="Y996" s="123" t="str">
        <f t="shared" si="209"/>
        <v/>
      </c>
      <c r="Z996" s="80"/>
      <c r="AA996" s="31"/>
    </row>
    <row r="997" spans="1:27" s="29" customFormat="1" ht="21.4" hidden="1" customHeight="1" x14ac:dyDescent="0.2">
      <c r="A997" s="30"/>
      <c r="B997" s="471"/>
      <c r="C997" s="471"/>
      <c r="D997" s="471"/>
      <c r="E997" s="471"/>
      <c r="F997" s="471"/>
      <c r="G997" s="471"/>
      <c r="H997" s="471"/>
      <c r="I997" s="471"/>
      <c r="J997" s="471"/>
      <c r="K997" s="471"/>
      <c r="L997" s="47"/>
      <c r="M997" s="31"/>
      <c r="N997" s="74"/>
      <c r="O997" s="75" t="s">
        <v>57</v>
      </c>
      <c r="P997" s="75"/>
      <c r="Q997" s="75"/>
      <c r="R997" s="75" t="str">
        <f t="shared" si="207"/>
        <v/>
      </c>
      <c r="S997" s="79"/>
      <c r="T997" s="75" t="s">
        <v>57</v>
      </c>
      <c r="U997" s="123" t="str">
        <f>IF($J$1="October",Y996,"")</f>
        <v/>
      </c>
      <c r="V997" s="77"/>
      <c r="W997" s="123" t="str">
        <f t="shared" si="208"/>
        <v/>
      </c>
      <c r="X997" s="77"/>
      <c r="Y997" s="123" t="str">
        <f t="shared" si="209"/>
        <v/>
      </c>
      <c r="Z997" s="80"/>
      <c r="AA997" s="31"/>
    </row>
    <row r="998" spans="1:27" s="29" customFormat="1" ht="21.4" hidden="1" customHeight="1" x14ac:dyDescent="0.2">
      <c r="A998" s="30"/>
      <c r="B998" s="471" t="s">
        <v>101</v>
      </c>
      <c r="C998" s="471"/>
      <c r="D998" s="471"/>
      <c r="E998" s="471"/>
      <c r="F998" s="471"/>
      <c r="G998" s="471"/>
      <c r="H998" s="471"/>
      <c r="I998" s="471"/>
      <c r="J998" s="471"/>
      <c r="K998" s="471"/>
      <c r="L998" s="47"/>
      <c r="M998" s="31"/>
      <c r="N998" s="74"/>
      <c r="O998" s="75" t="s">
        <v>62</v>
      </c>
      <c r="P998" s="75"/>
      <c r="Q998" s="75"/>
      <c r="R998" s="75" t="str">
        <f t="shared" si="207"/>
        <v/>
      </c>
      <c r="S998" s="79"/>
      <c r="T998" s="75" t="s">
        <v>62</v>
      </c>
      <c r="U998" s="123" t="str">
        <f>IF($J$1="November",Y997,"")</f>
        <v/>
      </c>
      <c r="V998" s="77"/>
      <c r="W998" s="123" t="str">
        <f t="shared" si="208"/>
        <v/>
      </c>
      <c r="X998" s="77"/>
      <c r="Y998" s="123" t="str">
        <f t="shared" si="209"/>
        <v/>
      </c>
      <c r="Z998" s="80"/>
      <c r="AA998" s="31"/>
    </row>
    <row r="999" spans="1:27" s="29" customFormat="1" ht="21.4" hidden="1" customHeight="1" thickBot="1" x14ac:dyDescent="0.25">
      <c r="A999" s="60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2"/>
      <c r="M999" s="31"/>
      <c r="N999" s="74"/>
      <c r="O999" s="75" t="s">
        <v>63</v>
      </c>
      <c r="P999" s="75"/>
      <c r="Q999" s="75"/>
      <c r="R999" s="75">
        <v>0</v>
      </c>
      <c r="S999" s="79"/>
      <c r="T999" s="75" t="s">
        <v>63</v>
      </c>
      <c r="U999" s="123" t="str">
        <f>IF($J$1="Dec",Y998,"")</f>
        <v/>
      </c>
      <c r="V999" s="77"/>
      <c r="W999" s="123" t="str">
        <f t="shared" si="208"/>
        <v/>
      </c>
      <c r="X999" s="77"/>
      <c r="Y999" s="123" t="str">
        <f t="shared" si="209"/>
        <v/>
      </c>
      <c r="Z999" s="80"/>
      <c r="AA999" s="31"/>
    </row>
    <row r="1000" spans="1:27" s="29" customFormat="1" ht="21.4" hidden="1" customHeight="1" thickBot="1" x14ac:dyDescent="0.25">
      <c r="A1000" s="468"/>
      <c r="B1000" s="469"/>
      <c r="C1000" s="469"/>
      <c r="D1000" s="469"/>
      <c r="E1000" s="469"/>
      <c r="F1000" s="469"/>
      <c r="G1000" s="469"/>
      <c r="H1000" s="469"/>
      <c r="I1000" s="469"/>
      <c r="J1000" s="469"/>
      <c r="K1000" s="469"/>
      <c r="L1000" s="470"/>
      <c r="N1000" s="81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  <c r="Z1000" s="83"/>
    </row>
    <row r="1001" spans="1:27" s="29" customFormat="1" ht="21.4" hidden="1" customHeight="1" thickBot="1" x14ac:dyDescent="0.25">
      <c r="A1001" s="30"/>
      <c r="B1001" s="31"/>
      <c r="C1001" s="453"/>
      <c r="D1001" s="453"/>
      <c r="E1001" s="453"/>
      <c r="F1001" s="453"/>
      <c r="G1001" s="32"/>
      <c r="H1001" s="454"/>
      <c r="I1001" s="454"/>
      <c r="J1001" s="31"/>
      <c r="K1001" s="33"/>
      <c r="L1001" s="34"/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</row>
    <row r="1002" spans="1:27" s="29" customFormat="1" ht="21.4" hidden="1" customHeight="1" x14ac:dyDescent="0.2">
      <c r="A1002" s="30" t="s">
        <v>45</v>
      </c>
      <c r="B1002" s="31"/>
      <c r="C1002" s="31"/>
      <c r="D1002" s="36"/>
      <c r="E1002" s="36"/>
      <c r="F1002" s="36"/>
      <c r="G1002" s="36"/>
      <c r="H1002" s="36"/>
      <c r="I1002" s="31"/>
      <c r="J1002" s="37"/>
      <c r="K1002" s="38"/>
      <c r="L1002" s="39"/>
      <c r="M1002" s="28"/>
      <c r="N1002" s="67"/>
      <c r="O1002" s="450" t="s">
        <v>47</v>
      </c>
      <c r="P1002" s="451"/>
      <c r="Q1002" s="451"/>
      <c r="R1002" s="452"/>
      <c r="S1002" s="68"/>
      <c r="T1002" s="450" t="s">
        <v>48</v>
      </c>
      <c r="U1002" s="451"/>
      <c r="V1002" s="451"/>
      <c r="W1002" s="451"/>
      <c r="X1002" s="451"/>
      <c r="Y1002" s="452"/>
      <c r="Z1002" s="69"/>
      <c r="AA1002" s="28"/>
    </row>
    <row r="1003" spans="1:27" s="29" customFormat="1" ht="21.4" hidden="1" customHeight="1" x14ac:dyDescent="0.2">
      <c r="A1003" s="30"/>
      <c r="B1003" s="31"/>
      <c r="C1003" s="86" t="s">
        <v>99</v>
      </c>
      <c r="D1003" s="31"/>
      <c r="E1003" s="31"/>
      <c r="F1003" s="31"/>
      <c r="G1003" s="31" t="str">
        <f>$J$1</f>
        <v>June</v>
      </c>
      <c r="H1003" s="42">
        <f>$K$1</f>
        <v>2021</v>
      </c>
      <c r="I1003" s="36"/>
      <c r="J1003" s="31"/>
      <c r="K1003" s="31"/>
      <c r="L1003" s="43"/>
      <c r="M1003" s="33"/>
      <c r="N1003" s="70"/>
      <c r="O1003" s="71" t="s">
        <v>58</v>
      </c>
      <c r="P1003" s="71" t="s">
        <v>7</v>
      </c>
      <c r="Q1003" s="71" t="s">
        <v>6</v>
      </c>
      <c r="R1003" s="71" t="s">
        <v>59</v>
      </c>
      <c r="S1003" s="72"/>
      <c r="T1003" s="71" t="s">
        <v>58</v>
      </c>
      <c r="U1003" s="71" t="s">
        <v>60</v>
      </c>
      <c r="V1003" s="71" t="s">
        <v>23</v>
      </c>
      <c r="W1003" s="71" t="s">
        <v>22</v>
      </c>
      <c r="X1003" s="71" t="s">
        <v>24</v>
      </c>
      <c r="Y1003" s="71" t="s">
        <v>64</v>
      </c>
      <c r="Z1003" s="73"/>
      <c r="AA1003" s="33"/>
    </row>
    <row r="1004" spans="1:27" s="29" customFormat="1" ht="21.4" hidden="1" customHeight="1" x14ac:dyDescent="0.2">
      <c r="A1004" s="30"/>
      <c r="B1004" s="45"/>
      <c r="C1004" s="46"/>
      <c r="D1004" s="31"/>
      <c r="E1004" s="31"/>
      <c r="F1004" s="462"/>
      <c r="G1004" s="462"/>
      <c r="H1004" s="31"/>
      <c r="I1004" s="462"/>
      <c r="J1004" s="462" t="s">
        <v>1</v>
      </c>
      <c r="K1004" s="462"/>
      <c r="L1004" s="47"/>
      <c r="M1004" s="31"/>
      <c r="N1004" s="74"/>
      <c r="O1004" s="75" t="s">
        <v>50</v>
      </c>
      <c r="P1004" s="75"/>
      <c r="Q1004" s="75"/>
      <c r="R1004" s="75">
        <f>15-Q1004</f>
        <v>15</v>
      </c>
      <c r="S1004" s="76"/>
      <c r="T1004" s="75" t="s">
        <v>50</v>
      </c>
      <c r="U1004" s="77"/>
      <c r="V1004" s="77"/>
      <c r="W1004" s="77">
        <f>V1004+U1004</f>
        <v>0</v>
      </c>
      <c r="X1004" s="77"/>
      <c r="Y1004" s="77">
        <f>W1004-X1004</f>
        <v>0</v>
      </c>
      <c r="Z1004" s="73"/>
      <c r="AA1004" s="31"/>
    </row>
    <row r="1005" spans="1:27" s="29" customFormat="1" ht="21.4" hidden="1" customHeight="1" x14ac:dyDescent="0.2">
      <c r="A1005" s="30"/>
      <c r="B1005" s="31" t="s">
        <v>0</v>
      </c>
      <c r="C1005" s="31"/>
      <c r="D1005" s="31"/>
      <c r="E1005" s="31"/>
      <c r="F1005" s="31"/>
      <c r="G1005" s="31"/>
      <c r="H1005" s="48"/>
      <c r="L1005" s="35"/>
      <c r="M1005" s="28"/>
      <c r="N1005" s="78"/>
      <c r="O1005" s="75" t="s">
        <v>76</v>
      </c>
      <c r="P1005" s="75"/>
      <c r="Q1005" s="75"/>
      <c r="R1005" s="75" t="str">
        <f>IF(Q1005="","",R1004-Q1005)</f>
        <v/>
      </c>
      <c r="S1005" s="79"/>
      <c r="T1005" s="75" t="s">
        <v>76</v>
      </c>
      <c r="U1005" s="123">
        <f>IF($J$1="January","",Y1004)</f>
        <v>0</v>
      </c>
      <c r="V1005" s="77"/>
      <c r="W1005" s="123">
        <f>IF(U1005="","",U1005+V1005)</f>
        <v>0</v>
      </c>
      <c r="X1005" s="77"/>
      <c r="Y1005" s="123">
        <f>IF(W1005="","",W1005-X1005)</f>
        <v>0</v>
      </c>
      <c r="Z1005" s="80"/>
      <c r="AA1005" s="28"/>
    </row>
    <row r="1006" spans="1:27" s="29" customFormat="1" ht="21.4" hidden="1" customHeight="1" x14ac:dyDescent="0.2">
      <c r="A1006" s="30"/>
      <c r="B1006" s="457" t="s">
        <v>46</v>
      </c>
      <c r="C1006" s="458"/>
      <c r="D1006" s="31"/>
      <c r="E1006" s="31"/>
      <c r="F1006" s="49" t="s">
        <v>48</v>
      </c>
      <c r="G1006" s="44"/>
      <c r="H1006" s="48"/>
      <c r="I1006" s="50" t="s">
        <v>49</v>
      </c>
      <c r="J1006" s="51"/>
      <c r="K1006" s="52"/>
      <c r="L1006" s="53"/>
      <c r="M1006" s="31"/>
      <c r="N1006" s="74"/>
      <c r="O1006" s="75" t="s">
        <v>51</v>
      </c>
      <c r="P1006" s="75"/>
      <c r="Q1006" s="75"/>
      <c r="R1006" s="75" t="str">
        <f t="shared" ref="R1006:R1015" si="210">IF(Q1006="","",R1005-Q1006)</f>
        <v/>
      </c>
      <c r="S1006" s="79"/>
      <c r="T1006" s="75" t="s">
        <v>51</v>
      </c>
      <c r="U1006" s="123">
        <f>IF($J$1="February","",Y1005)</f>
        <v>0</v>
      </c>
      <c r="V1006" s="77"/>
      <c r="W1006" s="123">
        <f t="shared" ref="W1006:W1015" si="211">IF(U1006="","",U1006+V1006)</f>
        <v>0</v>
      </c>
      <c r="X1006" s="77"/>
      <c r="Y1006" s="123">
        <f t="shared" ref="Y1006:Y1015" si="212">IF(W1006="","",W1006-X1006)</f>
        <v>0</v>
      </c>
      <c r="Z1006" s="80"/>
      <c r="AA1006" s="31"/>
    </row>
    <row r="1007" spans="1:27" s="29" customFormat="1" ht="21.4" hidden="1" customHeight="1" x14ac:dyDescent="0.2">
      <c r="A1007" s="30"/>
      <c r="B1007" s="40"/>
      <c r="C1007" s="40"/>
      <c r="D1007" s="31"/>
      <c r="E1007" s="31"/>
      <c r="F1007" s="49"/>
      <c r="G1007" s="130"/>
      <c r="H1007" s="48"/>
      <c r="I1007" s="93"/>
      <c r="J1007" s="51"/>
      <c r="K1007" s="54"/>
      <c r="L1007" s="55"/>
      <c r="M1007" s="31"/>
      <c r="N1007" s="74"/>
      <c r="O1007" s="75" t="s">
        <v>52</v>
      </c>
      <c r="P1007" s="75"/>
      <c r="Q1007" s="75"/>
      <c r="R1007" s="75" t="str">
        <f t="shared" si="210"/>
        <v/>
      </c>
      <c r="S1007" s="79"/>
      <c r="T1007" s="75" t="s">
        <v>52</v>
      </c>
      <c r="U1007" s="123">
        <f>IF($J$1="March","",Y1006)</f>
        <v>0</v>
      </c>
      <c r="V1007" s="77"/>
      <c r="W1007" s="123">
        <f t="shared" si="211"/>
        <v>0</v>
      </c>
      <c r="X1007" s="77"/>
      <c r="Y1007" s="123">
        <f t="shared" si="212"/>
        <v>0</v>
      </c>
      <c r="Z1007" s="80"/>
      <c r="AA1007" s="31"/>
    </row>
    <row r="1008" spans="1:27" s="29" customFormat="1" ht="21.4" hidden="1" customHeight="1" x14ac:dyDescent="0.2">
      <c r="A1008" s="30"/>
      <c r="B1008" s="49" t="s">
        <v>47</v>
      </c>
      <c r="C1008" s="40"/>
      <c r="D1008" s="31"/>
      <c r="E1008" s="31"/>
      <c r="F1008" s="49" t="s">
        <v>69</v>
      </c>
      <c r="G1008" s="130">
        <f>IF($J$1="January",U1004,IF($J$1="February",U1005,IF($J$1="March",U1006,IF($J$1="April",U1007,IF($J$1="May",U1008,IF($J$1="June",U1009,IF($J$1="July",U1010,IF($J$1="August",U1011,IF($J$1="August",U1011,IF($J$1="September",U1012,IF($J$1="October",U1013,IF($J$1="November",U1014,IF($J$1="December",U1015)))))))))))))</f>
        <v>0</v>
      </c>
      <c r="H1008" s="48"/>
      <c r="I1008" s="455"/>
      <c r="J1008" s="456" t="s">
        <v>66</v>
      </c>
      <c r="K1008" s="54">
        <f>K1004/$K$2*I1008</f>
        <v>0</v>
      </c>
      <c r="L1008" s="55"/>
      <c r="M1008" s="31"/>
      <c r="N1008" s="74"/>
      <c r="O1008" s="75" t="s">
        <v>53</v>
      </c>
      <c r="P1008" s="75"/>
      <c r="Q1008" s="75"/>
      <c r="R1008" s="75" t="str">
        <f t="shared" si="210"/>
        <v/>
      </c>
      <c r="S1008" s="79"/>
      <c r="T1008" s="75" t="s">
        <v>53</v>
      </c>
      <c r="U1008" s="123">
        <f>IF($J$1="April","",Y1007)</f>
        <v>0</v>
      </c>
      <c r="V1008" s="77"/>
      <c r="W1008" s="123">
        <f t="shared" si="211"/>
        <v>0</v>
      </c>
      <c r="X1008" s="77"/>
      <c r="Y1008" s="123">
        <f t="shared" si="212"/>
        <v>0</v>
      </c>
      <c r="Z1008" s="80"/>
      <c r="AA1008" s="31"/>
    </row>
    <row r="1009" spans="1:27" s="29" customFormat="1" ht="21.4" hidden="1" customHeight="1" x14ac:dyDescent="0.2">
      <c r="A1009" s="30"/>
      <c r="B1009" s="49"/>
      <c r="C1009" s="40"/>
      <c r="D1009" s="31"/>
      <c r="E1009" s="31"/>
      <c r="F1009" s="49" t="s">
        <v>23</v>
      </c>
      <c r="G1009" s="130">
        <f>IF($J$1="January",V1004,IF($J$1="February",V1005,IF($J$1="March",V1006,IF($J$1="April",V1007,IF($J$1="May",V1008,IF($J$1="June",V1009,IF($J$1="July",V1010,IF($J$1="August",V1011,IF($J$1="August",V1011,IF($J$1="September",V1012,IF($J$1="October",V1013,IF($J$1="November",V1014,IF($J$1="December",V1015)))))))))))))</f>
        <v>0</v>
      </c>
      <c r="H1009" s="48"/>
      <c r="I1009" s="455"/>
      <c r="J1009" s="456" t="s">
        <v>67</v>
      </c>
      <c r="K1009" s="44">
        <f>K1004/$K$2/8*I1009</f>
        <v>0</v>
      </c>
      <c r="L1009" s="56"/>
      <c r="M1009" s="31"/>
      <c r="N1009" s="74"/>
      <c r="O1009" s="75" t="s">
        <v>54</v>
      </c>
      <c r="P1009" s="75"/>
      <c r="Q1009" s="75"/>
      <c r="R1009" s="75" t="str">
        <f t="shared" si="210"/>
        <v/>
      </c>
      <c r="S1009" s="79"/>
      <c r="T1009" s="75" t="s">
        <v>54</v>
      </c>
      <c r="U1009" s="123">
        <f>IF($J$1="May","",Y1008)</f>
        <v>0</v>
      </c>
      <c r="V1009" s="77"/>
      <c r="W1009" s="123">
        <f t="shared" si="211"/>
        <v>0</v>
      </c>
      <c r="X1009" s="77"/>
      <c r="Y1009" s="123">
        <f t="shared" si="212"/>
        <v>0</v>
      </c>
      <c r="Z1009" s="80"/>
      <c r="AA1009" s="31"/>
    </row>
    <row r="1010" spans="1:27" s="29" customFormat="1" ht="21.4" hidden="1" customHeight="1" x14ac:dyDescent="0.2">
      <c r="A1010" s="30"/>
      <c r="B1010" s="57" t="s">
        <v>7</v>
      </c>
      <c r="C1010" s="40">
        <f>IF($J$1="January",P1004,IF($J$1="February",P1005,IF($J$1="March",P1006,IF($J$1="April",P1007,IF($J$1="May",P1008,IF($J$1="June",P1009,IF($J$1="July",P1010,IF($J$1="August",P1011,IF($J$1="August",P1011,IF($J$1="September",P1012,IF($J$1="October",P1013,IF($J$1="November",P1014,IF($J$1="December",P1015)))))))))))))</f>
        <v>0</v>
      </c>
      <c r="D1010" s="31"/>
      <c r="E1010" s="31"/>
      <c r="F1010" s="49" t="s">
        <v>70</v>
      </c>
      <c r="G1010" s="130">
        <f>IF($J$1="January",W1004,IF($J$1="February",W1005,IF($J$1="March",W1006,IF($J$1="April",W1007,IF($J$1="May",W1008,IF($J$1="June",W1009,IF($J$1="July",W1010,IF($J$1="August",W1011,IF($J$1="August",W1011,IF($J$1="September",W1012,IF($J$1="October",W1013,IF($J$1="November",W1014,IF($J$1="December",W1015)))))))))))))</f>
        <v>0</v>
      </c>
      <c r="H1010" s="31"/>
      <c r="I1010" s="463" t="s">
        <v>74</v>
      </c>
      <c r="J1010" s="464"/>
      <c r="K1010" s="58">
        <f>K1008+K1009</f>
        <v>0</v>
      </c>
      <c r="L1010" s="59"/>
      <c r="M1010" s="31"/>
      <c r="N1010" s="74"/>
      <c r="O1010" s="75" t="s">
        <v>55</v>
      </c>
      <c r="P1010" s="75"/>
      <c r="Q1010" s="75"/>
      <c r="R1010" s="75" t="str">
        <f t="shared" si="210"/>
        <v/>
      </c>
      <c r="S1010" s="79"/>
      <c r="T1010" s="75" t="s">
        <v>55</v>
      </c>
      <c r="U1010" s="123" t="str">
        <f>IF($J$1="June","",Y1009)</f>
        <v/>
      </c>
      <c r="V1010" s="77"/>
      <c r="W1010" s="123" t="str">
        <f t="shared" si="211"/>
        <v/>
      </c>
      <c r="X1010" s="77"/>
      <c r="Y1010" s="123" t="str">
        <f t="shared" si="212"/>
        <v/>
      </c>
      <c r="Z1010" s="80"/>
      <c r="AA1010" s="31"/>
    </row>
    <row r="1011" spans="1:27" s="29" customFormat="1" ht="21.4" hidden="1" customHeight="1" x14ac:dyDescent="0.2">
      <c r="A1011" s="30"/>
      <c r="B1011" s="31" t="s">
        <v>6</v>
      </c>
      <c r="C1011" s="31">
        <f>IF($J$1="January",Q1004,IF($J$1="February",Q1005,IF($J$1="March",Q1006,IF($J$1="April",Q1007,IF($J$1="May",Q1008,IF($J$1="June",Q1009,IF($J$1="July",Q1010,IF($J$1="August",Q1011,IF($J$1="August",Q1011,IF($J$1="September",Q1012,IF($J$1="October",Q1013,IF($J$1="November",Q1014,IF($J$1="December",Q1015)))))))))))))</f>
        <v>0</v>
      </c>
      <c r="D1011" s="31"/>
      <c r="E1011" s="31"/>
      <c r="F1011" s="31" t="s">
        <v>24</v>
      </c>
      <c r="G1011" s="31">
        <f>IF($J$1="January",X1004,IF($J$1="February",X1005,IF($J$1="March",X1006,IF($J$1="April",X1007,IF($J$1="May",X1008,IF($J$1="June",X1009,IF($J$1="July",X1010,IF($J$1="August",X1011,IF($J$1="August",X1011,IF($J$1="September",X1012,IF($J$1="October",X1013,IF($J$1="November",X1014,IF($J$1="December",X1015)))))))))))))</f>
        <v>0</v>
      </c>
      <c r="H1011" s="31"/>
      <c r="I1011" s="31" t="s">
        <v>75</v>
      </c>
      <c r="J1011" s="31"/>
      <c r="K1011" s="31">
        <f>G1011</f>
        <v>0</v>
      </c>
      <c r="L1011" s="47"/>
      <c r="M1011" s="31"/>
      <c r="N1011" s="74"/>
      <c r="O1011" s="75" t="s">
        <v>56</v>
      </c>
      <c r="P1011" s="75"/>
      <c r="Q1011" s="75"/>
      <c r="R1011" s="75">
        <v>0</v>
      </c>
      <c r="S1011" s="79"/>
      <c r="T1011" s="75" t="s">
        <v>56</v>
      </c>
      <c r="U1011" s="123" t="str">
        <f>IF($J$1="July","",Y1010)</f>
        <v/>
      </c>
      <c r="V1011" s="77"/>
      <c r="W1011" s="123" t="str">
        <f t="shared" si="211"/>
        <v/>
      </c>
      <c r="X1011" s="77"/>
      <c r="Y1011" s="123" t="str">
        <f t="shared" si="212"/>
        <v/>
      </c>
      <c r="Z1011" s="80"/>
      <c r="AA1011" s="31"/>
    </row>
    <row r="1012" spans="1:27" s="29" customFormat="1" ht="21.4" hidden="1" customHeight="1" x14ac:dyDescent="0.2">
      <c r="A1012" s="30"/>
      <c r="B1012" s="471" t="s">
        <v>73</v>
      </c>
      <c r="C1012" s="471" t="str">
        <f>IF($J$1="January",R1004,IF($J$1="February",R1005,IF($J$1="March",R1006,IF($J$1="April",R1007,IF($J$1="May",R1008,IF($J$1="June",R1009,IF($J$1="July",R1010,IF($J$1="August",R1011,IF($J$1="August",R1011,IF($J$1="September",R1012,IF($J$1="October",R1013,IF($J$1="November",R1014,IF($J$1="December",R1015)))))))))))))</f>
        <v/>
      </c>
      <c r="D1012" s="471"/>
      <c r="E1012" s="471"/>
      <c r="F1012" s="471" t="s">
        <v>72</v>
      </c>
      <c r="G1012" s="471">
        <f>IF($J$1="January",Y1004,IF($J$1="February",Y1005,IF($J$1="March",Y1006,IF($J$1="April",Y1007,IF($J$1="May",Y1008,IF($J$1="June",Y1009,IF($J$1="July",Y1010,IF($J$1="August",Y1011,IF($J$1="August",Y1011,IF($J$1="September",Y1012,IF($J$1="October",Y1013,IF($J$1="November",Y1014,IF($J$1="December",Y1015)))))))))))))</f>
        <v>0</v>
      </c>
      <c r="H1012" s="471"/>
      <c r="I1012" s="471" t="s">
        <v>68</v>
      </c>
      <c r="J1012" s="471"/>
      <c r="K1012" s="471">
        <f>K1010-K1011</f>
        <v>0</v>
      </c>
      <c r="L1012" s="47"/>
      <c r="M1012" s="31"/>
      <c r="N1012" s="74"/>
      <c r="O1012" s="75" t="s">
        <v>61</v>
      </c>
      <c r="P1012" s="75"/>
      <c r="Q1012" s="75"/>
      <c r="R1012" s="75" t="str">
        <f t="shared" si="210"/>
        <v/>
      </c>
      <c r="S1012" s="79"/>
      <c r="T1012" s="75" t="s">
        <v>61</v>
      </c>
      <c r="U1012" s="123" t="str">
        <f>IF($J$1="August","",Y1011)</f>
        <v/>
      </c>
      <c r="V1012" s="77"/>
      <c r="W1012" s="123" t="str">
        <f t="shared" si="211"/>
        <v/>
      </c>
      <c r="X1012" s="77"/>
      <c r="Y1012" s="123" t="str">
        <f t="shared" si="212"/>
        <v/>
      </c>
      <c r="Z1012" s="80"/>
      <c r="AA1012" s="31"/>
    </row>
    <row r="1013" spans="1:27" s="29" customFormat="1" ht="21.4" hidden="1" customHeight="1" x14ac:dyDescent="0.2">
      <c r="A1013" s="30"/>
      <c r="B1013" s="471"/>
      <c r="C1013" s="471"/>
      <c r="D1013" s="471"/>
      <c r="E1013" s="471"/>
      <c r="F1013" s="471"/>
      <c r="G1013" s="471"/>
      <c r="H1013" s="471"/>
      <c r="I1013" s="471"/>
      <c r="J1013" s="471"/>
      <c r="K1013" s="471"/>
      <c r="L1013" s="47"/>
      <c r="M1013" s="31"/>
      <c r="N1013" s="74"/>
      <c r="O1013" s="75" t="s">
        <v>57</v>
      </c>
      <c r="P1013" s="75"/>
      <c r="Q1013" s="75"/>
      <c r="R1013" s="75" t="str">
        <f t="shared" si="210"/>
        <v/>
      </c>
      <c r="S1013" s="79"/>
      <c r="T1013" s="75" t="s">
        <v>57</v>
      </c>
      <c r="U1013" s="123" t="str">
        <f>IF($J$1="September","",Y1012)</f>
        <v/>
      </c>
      <c r="V1013" s="77"/>
      <c r="W1013" s="123" t="str">
        <f t="shared" si="211"/>
        <v/>
      </c>
      <c r="X1013" s="77"/>
      <c r="Y1013" s="123" t="str">
        <f t="shared" si="212"/>
        <v/>
      </c>
      <c r="Z1013" s="80"/>
      <c r="AA1013" s="31"/>
    </row>
    <row r="1014" spans="1:27" s="29" customFormat="1" ht="21.4" hidden="1" customHeight="1" thickBot="1" x14ac:dyDescent="0.25">
      <c r="A1014" s="60"/>
      <c r="B1014" s="61"/>
      <c r="C1014" s="61"/>
      <c r="D1014" s="61"/>
      <c r="E1014" s="61"/>
      <c r="F1014" s="61"/>
      <c r="G1014" s="61"/>
      <c r="H1014" s="61"/>
      <c r="I1014" s="61"/>
      <c r="J1014" s="61"/>
      <c r="K1014" s="61"/>
      <c r="L1014" s="62"/>
      <c r="M1014" s="31"/>
      <c r="N1014" s="74"/>
      <c r="O1014" s="75" t="s">
        <v>62</v>
      </c>
      <c r="P1014" s="75"/>
      <c r="Q1014" s="75"/>
      <c r="R1014" s="75" t="str">
        <f t="shared" si="210"/>
        <v/>
      </c>
      <c r="S1014" s="79"/>
      <c r="T1014" s="75" t="s">
        <v>62</v>
      </c>
      <c r="U1014" s="123" t="str">
        <f>IF($J$1="October","",Y1013)</f>
        <v/>
      </c>
      <c r="V1014" s="77"/>
      <c r="W1014" s="123" t="str">
        <f t="shared" si="211"/>
        <v/>
      </c>
      <c r="X1014" s="77"/>
      <c r="Y1014" s="123" t="str">
        <f t="shared" si="212"/>
        <v/>
      </c>
      <c r="Z1014" s="80"/>
      <c r="AA1014" s="31"/>
    </row>
    <row r="1015" spans="1:27" s="29" customFormat="1" ht="21.4" hidden="1" customHeight="1" x14ac:dyDescent="0.2">
      <c r="A1015" s="468"/>
      <c r="B1015" s="469"/>
      <c r="C1015" s="469"/>
      <c r="D1015" s="469"/>
      <c r="E1015" s="469"/>
      <c r="F1015" s="469"/>
      <c r="G1015" s="469"/>
      <c r="H1015" s="469"/>
      <c r="I1015" s="469"/>
      <c r="J1015" s="469"/>
      <c r="K1015" s="469"/>
      <c r="L1015" s="470"/>
      <c r="M1015" s="31"/>
      <c r="N1015" s="74"/>
      <c r="O1015" s="75" t="s">
        <v>63</v>
      </c>
      <c r="P1015" s="75"/>
      <c r="Q1015" s="75"/>
      <c r="R1015" s="75" t="str">
        <f t="shared" si="210"/>
        <v/>
      </c>
      <c r="S1015" s="79"/>
      <c r="T1015" s="75" t="s">
        <v>63</v>
      </c>
      <c r="U1015" s="123" t="str">
        <f>IF($J$1="November","",Y1014)</f>
        <v/>
      </c>
      <c r="V1015" s="77"/>
      <c r="W1015" s="123" t="str">
        <f t="shared" si="211"/>
        <v/>
      </c>
      <c r="X1015" s="77"/>
      <c r="Y1015" s="123" t="str">
        <f t="shared" si="212"/>
        <v/>
      </c>
      <c r="Z1015" s="80"/>
      <c r="AA1015" s="31"/>
    </row>
    <row r="1016" spans="1:27" s="29" customFormat="1" ht="21.4" hidden="1" customHeight="1" thickBot="1" x14ac:dyDescent="0.25">
      <c r="A1016" s="30"/>
      <c r="B1016" s="31"/>
      <c r="C1016" s="453"/>
      <c r="D1016" s="453"/>
      <c r="E1016" s="453"/>
      <c r="F1016" s="453"/>
      <c r="G1016" s="32"/>
      <c r="H1016" s="454"/>
      <c r="I1016" s="454"/>
      <c r="J1016" s="31"/>
      <c r="K1016" s="33"/>
      <c r="L1016" s="34"/>
      <c r="N1016" s="81"/>
      <c r="O1016" s="82"/>
      <c r="P1016" s="82"/>
      <c r="Q1016" s="82"/>
      <c r="R1016" s="82"/>
      <c r="S1016" s="82"/>
      <c r="T1016" s="82"/>
      <c r="U1016" s="82"/>
      <c r="V1016" s="82"/>
      <c r="W1016" s="82"/>
      <c r="X1016" s="82"/>
      <c r="Y1016" s="82"/>
      <c r="Z1016" s="83"/>
    </row>
    <row r="1017" spans="1:27" s="29" customFormat="1" ht="21.4" hidden="1" customHeight="1" x14ac:dyDescent="0.2">
      <c r="A1017" s="30" t="s">
        <v>45</v>
      </c>
      <c r="B1017" s="31"/>
      <c r="C1017" s="31"/>
      <c r="D1017" s="36"/>
      <c r="E1017" s="36"/>
      <c r="F1017" s="36"/>
      <c r="G1017" s="36"/>
      <c r="H1017" s="36"/>
      <c r="I1017" s="31"/>
      <c r="J1017" s="37"/>
      <c r="K1017" s="38"/>
      <c r="L1017" s="39"/>
      <c r="M1017" s="110"/>
      <c r="N1017" s="67"/>
      <c r="O1017" s="450" t="s">
        <v>47</v>
      </c>
      <c r="P1017" s="451"/>
      <c r="Q1017" s="451"/>
      <c r="R1017" s="452"/>
      <c r="S1017" s="68"/>
      <c r="T1017" s="450" t="s">
        <v>48</v>
      </c>
      <c r="U1017" s="451"/>
      <c r="V1017" s="451"/>
      <c r="W1017" s="451"/>
      <c r="X1017" s="451"/>
      <c r="Y1017" s="452"/>
      <c r="Z1017" s="69"/>
      <c r="AA1017" s="110"/>
    </row>
    <row r="1018" spans="1:27" s="29" customFormat="1" ht="21.4" hidden="1" customHeight="1" x14ac:dyDescent="0.2">
      <c r="A1018" s="30"/>
      <c r="B1018" s="31"/>
      <c r="C1018" s="86" t="s">
        <v>99</v>
      </c>
      <c r="D1018" s="31"/>
      <c r="E1018" s="31"/>
      <c r="F1018" s="31"/>
      <c r="G1018" s="31" t="str">
        <f>$J$1</f>
        <v>June</v>
      </c>
      <c r="H1018" s="42">
        <f>$K$1</f>
        <v>2021</v>
      </c>
      <c r="I1018" s="36"/>
      <c r="J1018" s="31"/>
      <c r="K1018" s="31"/>
      <c r="L1018" s="43"/>
      <c r="M1018" s="33"/>
      <c r="N1018" s="70"/>
      <c r="O1018" s="71" t="s">
        <v>58</v>
      </c>
      <c r="P1018" s="71" t="s">
        <v>7</v>
      </c>
      <c r="Q1018" s="71" t="s">
        <v>6</v>
      </c>
      <c r="R1018" s="71" t="s">
        <v>59</v>
      </c>
      <c r="S1018" s="72"/>
      <c r="T1018" s="71" t="s">
        <v>58</v>
      </c>
      <c r="U1018" s="71" t="s">
        <v>60</v>
      </c>
      <c r="V1018" s="71" t="s">
        <v>23</v>
      </c>
      <c r="W1018" s="71" t="s">
        <v>22</v>
      </c>
      <c r="X1018" s="71" t="s">
        <v>24</v>
      </c>
      <c r="Y1018" s="71" t="s">
        <v>64</v>
      </c>
      <c r="Z1018" s="73"/>
      <c r="AA1018" s="33"/>
    </row>
    <row r="1019" spans="1:27" s="29" customFormat="1" ht="21.4" hidden="1" customHeight="1" x14ac:dyDescent="0.2">
      <c r="A1019" s="30"/>
      <c r="B1019" s="45"/>
      <c r="C1019" s="46"/>
      <c r="D1019" s="31"/>
      <c r="E1019" s="31"/>
      <c r="F1019" s="462"/>
      <c r="G1019" s="462"/>
      <c r="H1019" s="31"/>
      <c r="I1019" s="462"/>
      <c r="J1019" s="462" t="s">
        <v>1</v>
      </c>
      <c r="K1019" s="462"/>
      <c r="L1019" s="47"/>
      <c r="M1019" s="31"/>
      <c r="N1019" s="74"/>
      <c r="O1019" s="75" t="s">
        <v>50</v>
      </c>
      <c r="P1019" s="75"/>
      <c r="Q1019" s="75"/>
      <c r="R1019" s="75">
        <v>0</v>
      </c>
      <c r="S1019" s="76"/>
      <c r="T1019" s="75" t="s">
        <v>50</v>
      </c>
      <c r="U1019" s="77"/>
      <c r="V1019" s="77"/>
      <c r="W1019" s="77">
        <f>V1019+U1019</f>
        <v>0</v>
      </c>
      <c r="X1019" s="77"/>
      <c r="Y1019" s="77">
        <f>W1019-X1019</f>
        <v>0</v>
      </c>
      <c r="Z1019" s="73"/>
      <c r="AA1019" s="31"/>
    </row>
    <row r="1020" spans="1:27" s="29" customFormat="1" ht="21.4" hidden="1" customHeight="1" x14ac:dyDescent="0.2">
      <c r="A1020" s="30"/>
      <c r="B1020" s="31" t="s">
        <v>0</v>
      </c>
      <c r="C1020" s="31"/>
      <c r="D1020" s="31"/>
      <c r="E1020" s="31"/>
      <c r="F1020" s="31"/>
      <c r="G1020" s="31"/>
      <c r="H1020" s="48"/>
      <c r="L1020" s="35"/>
      <c r="M1020" s="110"/>
      <c r="N1020" s="78"/>
      <c r="O1020" s="75" t="s">
        <v>76</v>
      </c>
      <c r="P1020" s="75"/>
      <c r="Q1020" s="75"/>
      <c r="R1020" s="75">
        <v>0</v>
      </c>
      <c r="S1020" s="79"/>
      <c r="T1020" s="75" t="s">
        <v>76</v>
      </c>
      <c r="U1020" s="123">
        <f>Y1019</f>
        <v>0</v>
      </c>
      <c r="V1020" s="77"/>
      <c r="W1020" s="123">
        <f>IF(U1020="","",U1020+V1020)</f>
        <v>0</v>
      </c>
      <c r="X1020" s="77"/>
      <c r="Y1020" s="123">
        <f>IF(W1020="","",W1020-X1020)</f>
        <v>0</v>
      </c>
      <c r="Z1020" s="80"/>
      <c r="AA1020" s="110"/>
    </row>
    <row r="1021" spans="1:27" s="29" customFormat="1" ht="21.4" hidden="1" customHeight="1" x14ac:dyDescent="0.2">
      <c r="A1021" s="30"/>
      <c r="B1021" s="457" t="s">
        <v>46</v>
      </c>
      <c r="C1021" s="458"/>
      <c r="D1021" s="31"/>
      <c r="E1021" s="31"/>
      <c r="F1021" s="49" t="s">
        <v>48</v>
      </c>
      <c r="G1021" s="44"/>
      <c r="H1021" s="48"/>
      <c r="I1021" s="50" t="s">
        <v>49</v>
      </c>
      <c r="J1021" s="51"/>
      <c r="K1021" s="52"/>
      <c r="L1021" s="53"/>
      <c r="M1021" s="31"/>
      <c r="N1021" s="74"/>
      <c r="O1021" s="75" t="s">
        <v>51</v>
      </c>
      <c r="P1021" s="75"/>
      <c r="Q1021" s="75"/>
      <c r="R1021" s="75">
        <v>0</v>
      </c>
      <c r="S1021" s="79"/>
      <c r="T1021" s="75" t="s">
        <v>51</v>
      </c>
      <c r="U1021" s="123">
        <f>IF($J$1="April",Y1020,Y1020)</f>
        <v>0</v>
      </c>
      <c r="V1021" s="77"/>
      <c r="W1021" s="123">
        <f t="shared" ref="W1021:W1030" si="213">IF(U1021="","",U1021+V1021)</f>
        <v>0</v>
      </c>
      <c r="X1021" s="77"/>
      <c r="Y1021" s="123">
        <f t="shared" ref="Y1021:Y1030" si="214">IF(W1021="","",W1021-X1021)</f>
        <v>0</v>
      </c>
      <c r="Z1021" s="80"/>
      <c r="AA1021" s="31"/>
    </row>
    <row r="1022" spans="1:27" s="29" customFormat="1" ht="21.4" hidden="1" customHeight="1" x14ac:dyDescent="0.2">
      <c r="A1022" s="30"/>
      <c r="B1022" s="40"/>
      <c r="C1022" s="40"/>
      <c r="D1022" s="31"/>
      <c r="E1022" s="31"/>
      <c r="F1022" s="49"/>
      <c r="G1022" s="130"/>
      <c r="H1022" s="48"/>
      <c r="I1022" s="93"/>
      <c r="J1022" s="51"/>
      <c r="K1022" s="54"/>
      <c r="L1022" s="55"/>
      <c r="M1022" s="31"/>
      <c r="N1022" s="74"/>
      <c r="O1022" s="75" t="s">
        <v>52</v>
      </c>
      <c r="P1022" s="75"/>
      <c r="Q1022" s="75"/>
      <c r="R1022" s="75">
        <v>0</v>
      </c>
      <c r="S1022" s="79"/>
      <c r="T1022" s="75" t="s">
        <v>52</v>
      </c>
      <c r="U1022" s="123">
        <f>IF($J$1="April",Y1021,Y1021)</f>
        <v>0</v>
      </c>
      <c r="V1022" s="77"/>
      <c r="W1022" s="123">
        <f t="shared" si="213"/>
        <v>0</v>
      </c>
      <c r="X1022" s="77"/>
      <c r="Y1022" s="123">
        <f t="shared" si="214"/>
        <v>0</v>
      </c>
      <c r="Z1022" s="80"/>
      <c r="AA1022" s="31"/>
    </row>
    <row r="1023" spans="1:27" s="29" customFormat="1" ht="21.4" hidden="1" customHeight="1" x14ac:dyDescent="0.2">
      <c r="A1023" s="30"/>
      <c r="B1023" s="49" t="s">
        <v>47</v>
      </c>
      <c r="C1023" s="40"/>
      <c r="D1023" s="31"/>
      <c r="E1023" s="31"/>
      <c r="F1023" s="49" t="s">
        <v>69</v>
      </c>
      <c r="G1023" s="130">
        <f>IF($J$1="January",U1019,IF($J$1="February",U1020,IF($J$1="March",U1021,IF($J$1="April",U1022,IF($J$1="May",U1023,IF($J$1="June",U1024,IF($J$1="July",U1025,IF($J$1="August",U1026,IF($J$1="August",U1026,IF($J$1="September",U1027,IF($J$1="October",U1028,IF($J$1="November",U1029,IF($J$1="December",U1030)))))))))))))</f>
        <v>0</v>
      </c>
      <c r="H1023" s="48"/>
      <c r="I1023" s="455"/>
      <c r="J1023" s="456" t="s">
        <v>66</v>
      </c>
      <c r="K1023" s="54">
        <f>K1019/$K$2*I1023</f>
        <v>0</v>
      </c>
      <c r="L1023" s="55"/>
      <c r="M1023" s="31"/>
      <c r="N1023" s="74"/>
      <c r="O1023" s="75" t="s">
        <v>53</v>
      </c>
      <c r="P1023" s="75"/>
      <c r="Q1023" s="75"/>
      <c r="R1023" s="75" t="str">
        <f t="shared" ref="R1023:R1030" si="215">IF(Q1023="","",R1022-Q1023)</f>
        <v/>
      </c>
      <c r="S1023" s="79"/>
      <c r="T1023" s="75" t="s">
        <v>53</v>
      </c>
      <c r="U1023" s="123">
        <f>IF($J$1="May",Y1022,Y1022)</f>
        <v>0</v>
      </c>
      <c r="V1023" s="77"/>
      <c r="W1023" s="123">
        <f t="shared" si="213"/>
        <v>0</v>
      </c>
      <c r="X1023" s="77"/>
      <c r="Y1023" s="123">
        <f t="shared" si="214"/>
        <v>0</v>
      </c>
      <c r="Z1023" s="80"/>
      <c r="AA1023" s="31"/>
    </row>
    <row r="1024" spans="1:27" s="29" customFormat="1" ht="21.4" hidden="1" customHeight="1" x14ac:dyDescent="0.2">
      <c r="A1024" s="30"/>
      <c r="B1024" s="49"/>
      <c r="C1024" s="40"/>
      <c r="D1024" s="31"/>
      <c r="E1024" s="31"/>
      <c r="F1024" s="49" t="s">
        <v>23</v>
      </c>
      <c r="G1024" s="130">
        <f>IF($J$1="January",V1019,IF($J$1="February",V1020,IF($J$1="March",V1021,IF($J$1="April",V1022,IF($J$1="May",V1023,IF($J$1="June",V1024,IF($J$1="July",V1025,IF($J$1="August",V1026,IF($J$1="August",V1026,IF($J$1="September",V1027,IF($J$1="October",V1028,IF($J$1="November",V1029,IF($J$1="December",V1030)))))))))))))</f>
        <v>0</v>
      </c>
      <c r="H1024" s="48"/>
      <c r="I1024" s="455"/>
      <c r="J1024" s="456" t="s">
        <v>67</v>
      </c>
      <c r="K1024" s="44">
        <f>K1019/$K$2/8*I1024</f>
        <v>0</v>
      </c>
      <c r="L1024" s="56"/>
      <c r="M1024" s="31"/>
      <c r="N1024" s="74"/>
      <c r="O1024" s="75" t="s">
        <v>54</v>
      </c>
      <c r="P1024" s="75"/>
      <c r="Q1024" s="75"/>
      <c r="R1024" s="75" t="str">
        <f t="shared" si="215"/>
        <v/>
      </c>
      <c r="S1024" s="79"/>
      <c r="T1024" s="75" t="s">
        <v>54</v>
      </c>
      <c r="U1024" s="123">
        <f>IF($J$1="May",Y1023,Y1023)</f>
        <v>0</v>
      </c>
      <c r="V1024" s="77"/>
      <c r="W1024" s="123">
        <f t="shared" si="213"/>
        <v>0</v>
      </c>
      <c r="X1024" s="77"/>
      <c r="Y1024" s="123">
        <f t="shared" si="214"/>
        <v>0</v>
      </c>
      <c r="Z1024" s="80"/>
      <c r="AA1024" s="31"/>
    </row>
    <row r="1025" spans="1:27" s="29" customFormat="1" ht="21.4" hidden="1" customHeight="1" x14ac:dyDescent="0.2">
      <c r="A1025" s="30"/>
      <c r="B1025" s="57" t="s">
        <v>7</v>
      </c>
      <c r="C1025" s="40">
        <f>IF($J$1="January",P1019,IF($J$1="February",P1020,IF($J$1="March",P1021,IF($J$1="April",P1022,IF($J$1="May",P1023,IF($J$1="June",P1024,IF($J$1="July",P1025,IF($J$1="August",P1026,IF($J$1="August",P1026,IF($J$1="September",P1027,IF($J$1="October",P1028,IF($J$1="November",P1029,IF($J$1="December",P1030)))))))))))))</f>
        <v>0</v>
      </c>
      <c r="D1025" s="31"/>
      <c r="E1025" s="31"/>
      <c r="F1025" s="49" t="s">
        <v>70</v>
      </c>
      <c r="G1025" s="130">
        <f>IF($J$1="January",W1019,IF($J$1="February",W1020,IF($J$1="March",W1021,IF($J$1="April",W1022,IF($J$1="May",W1023,IF($J$1="June",W1024,IF($J$1="July",W1025,IF($J$1="August",W1026,IF($J$1="August",W1026,IF($J$1="September",W1027,IF($J$1="October",W1028,IF($J$1="November",W1029,IF($J$1="December",W1030)))))))))))))</f>
        <v>0</v>
      </c>
      <c r="H1025" s="31"/>
      <c r="I1025" s="463" t="s">
        <v>74</v>
      </c>
      <c r="J1025" s="464"/>
      <c r="K1025" s="58">
        <f>K1023+K1024</f>
        <v>0</v>
      </c>
      <c r="L1025" s="59"/>
      <c r="M1025" s="31"/>
      <c r="N1025" s="74"/>
      <c r="O1025" s="75" t="s">
        <v>55</v>
      </c>
      <c r="P1025" s="75"/>
      <c r="Q1025" s="75"/>
      <c r="R1025" s="75" t="str">
        <f t="shared" si="215"/>
        <v/>
      </c>
      <c r="S1025" s="79"/>
      <c r="T1025" s="75" t="s">
        <v>55</v>
      </c>
      <c r="U1025" s="123" t="str">
        <f>IF($J$1="July",Y1024,"")</f>
        <v/>
      </c>
      <c r="V1025" s="77"/>
      <c r="W1025" s="123" t="str">
        <f t="shared" si="213"/>
        <v/>
      </c>
      <c r="X1025" s="77"/>
      <c r="Y1025" s="123" t="str">
        <f t="shared" si="214"/>
        <v/>
      </c>
      <c r="Z1025" s="80"/>
      <c r="AA1025" s="31"/>
    </row>
    <row r="1026" spans="1:27" s="29" customFormat="1" ht="21.4" hidden="1" customHeight="1" x14ac:dyDescent="0.2">
      <c r="A1026" s="30"/>
      <c r="B1026" s="31" t="s">
        <v>6</v>
      </c>
      <c r="C1026" s="31">
        <f>IF($J$1="January",Q1019,IF($J$1="February",Q1020,IF($J$1="March",Q1021,IF($J$1="April",Q1022,IF($J$1="May",Q1023,IF($J$1="June",Q1024,IF($J$1="July",Q1025,IF($J$1="August",Q1026,IF($J$1="August",Q1026,IF($J$1="September",Q1027,IF($J$1="October",Q1028,IF($J$1="November",Q1029,IF($J$1="December",Q1030)))))))))))))</f>
        <v>0</v>
      </c>
      <c r="D1026" s="31"/>
      <c r="E1026" s="31"/>
      <c r="F1026" s="31" t="s">
        <v>24</v>
      </c>
      <c r="G1026" s="31">
        <f>IF($J$1="January",X1019,IF($J$1="February",X1020,IF($J$1="March",X1021,IF($J$1="April",X1022,IF($J$1="May",X1023,IF($J$1="June",X1024,IF($J$1="July",X1025,IF($J$1="August",X1026,IF($J$1="August",X1026,IF($J$1="September",X1027,IF($J$1="October",X1028,IF($J$1="November",X1029,IF($J$1="December",X1030)))))))))))))</f>
        <v>0</v>
      </c>
      <c r="H1026" s="31"/>
      <c r="I1026" s="31" t="s">
        <v>75</v>
      </c>
      <c r="J1026" s="31"/>
      <c r="K1026" s="31">
        <f>G1026</f>
        <v>0</v>
      </c>
      <c r="L1026" s="47"/>
      <c r="M1026" s="31"/>
      <c r="N1026" s="74"/>
      <c r="O1026" s="75" t="s">
        <v>56</v>
      </c>
      <c r="P1026" s="75"/>
      <c r="Q1026" s="75"/>
      <c r="R1026" s="75" t="str">
        <f t="shared" si="215"/>
        <v/>
      </c>
      <c r="S1026" s="79"/>
      <c r="T1026" s="75" t="s">
        <v>56</v>
      </c>
      <c r="U1026" s="123" t="str">
        <f>IF($J$1="August",Y1025,"")</f>
        <v/>
      </c>
      <c r="V1026" s="77"/>
      <c r="W1026" s="123" t="str">
        <f t="shared" si="213"/>
        <v/>
      </c>
      <c r="X1026" s="77"/>
      <c r="Y1026" s="123" t="str">
        <f t="shared" si="214"/>
        <v/>
      </c>
      <c r="Z1026" s="80"/>
      <c r="AA1026" s="31"/>
    </row>
    <row r="1027" spans="1:27" s="29" customFormat="1" ht="21.4" hidden="1" customHeight="1" x14ac:dyDescent="0.2">
      <c r="A1027" s="30"/>
      <c r="B1027" s="471" t="s">
        <v>73</v>
      </c>
      <c r="C1027" s="471" t="str">
        <f>IF($J$1="January",R1019,IF($J$1="February",R1020,IF($J$1="March",R1021,IF($J$1="April",R1022,IF($J$1="May",R1023,IF($J$1="June",R1024,IF($J$1="July",R1025,IF($J$1="August",R1026,IF($J$1="August",R1026,IF($J$1="September",R1027,IF($J$1="October",R1028,IF($J$1="November",R1029,IF($J$1="December",R1030)))))))))))))</f>
        <v/>
      </c>
      <c r="D1027" s="471"/>
      <c r="E1027" s="471"/>
      <c r="F1027" s="471" t="s">
        <v>72</v>
      </c>
      <c r="G1027" s="471">
        <f>IF($J$1="January",Y1019,IF($J$1="February",Y1020,IF($J$1="March",Y1021,IF($J$1="April",Y1022,IF($J$1="May",Y1023,IF($J$1="June",Y1024,IF($J$1="July",Y1025,IF($J$1="August",Y1026,IF($J$1="August",Y1026,IF($J$1="September",Y1027,IF($J$1="October",Y1028,IF($J$1="November",Y1029,IF($J$1="December",Y1030)))))))))))))</f>
        <v>0</v>
      </c>
      <c r="H1027" s="471"/>
      <c r="I1027" s="471" t="s">
        <v>68</v>
      </c>
      <c r="J1027" s="471"/>
      <c r="K1027" s="471">
        <f>K1025-K1026</f>
        <v>0</v>
      </c>
      <c r="L1027" s="47"/>
      <c r="M1027" s="31"/>
      <c r="N1027" s="74"/>
      <c r="O1027" s="75" t="s">
        <v>61</v>
      </c>
      <c r="P1027" s="75"/>
      <c r="Q1027" s="75"/>
      <c r="R1027" s="75" t="str">
        <f t="shared" si="215"/>
        <v/>
      </c>
      <c r="S1027" s="79"/>
      <c r="T1027" s="75" t="s">
        <v>61</v>
      </c>
      <c r="U1027" s="123" t="str">
        <f>IF($J$1="Sept",Y1026,"")</f>
        <v/>
      </c>
      <c r="V1027" s="77"/>
      <c r="W1027" s="123" t="str">
        <f t="shared" si="213"/>
        <v/>
      </c>
      <c r="X1027" s="77"/>
      <c r="Y1027" s="123" t="str">
        <f t="shared" si="214"/>
        <v/>
      </c>
      <c r="Z1027" s="80"/>
      <c r="AA1027" s="31"/>
    </row>
    <row r="1028" spans="1:27" s="29" customFormat="1" ht="21.4" hidden="1" customHeight="1" x14ac:dyDescent="0.2">
      <c r="A1028" s="30"/>
      <c r="B1028" s="471"/>
      <c r="C1028" s="471"/>
      <c r="D1028" s="471"/>
      <c r="E1028" s="471"/>
      <c r="F1028" s="471"/>
      <c r="G1028" s="471"/>
      <c r="H1028" s="471"/>
      <c r="I1028" s="471"/>
      <c r="J1028" s="471"/>
      <c r="K1028" s="471"/>
      <c r="L1028" s="47"/>
      <c r="M1028" s="31"/>
      <c r="N1028" s="74"/>
      <c r="O1028" s="75" t="s">
        <v>57</v>
      </c>
      <c r="P1028" s="75"/>
      <c r="Q1028" s="75"/>
      <c r="R1028" s="75" t="str">
        <f t="shared" si="215"/>
        <v/>
      </c>
      <c r="S1028" s="79"/>
      <c r="T1028" s="75" t="s">
        <v>57</v>
      </c>
      <c r="U1028" s="123" t="str">
        <f>IF($J$1="October",Y1027,"")</f>
        <v/>
      </c>
      <c r="V1028" s="77"/>
      <c r="W1028" s="123" t="str">
        <f t="shared" si="213"/>
        <v/>
      </c>
      <c r="X1028" s="77"/>
      <c r="Y1028" s="123" t="str">
        <f t="shared" si="214"/>
        <v/>
      </c>
      <c r="Z1028" s="80"/>
      <c r="AA1028" s="31"/>
    </row>
    <row r="1029" spans="1:27" s="29" customFormat="1" ht="21.4" hidden="1" customHeight="1" thickBot="1" x14ac:dyDescent="0.25">
      <c r="A1029" s="60"/>
      <c r="B1029" s="61" t="s">
        <v>101</v>
      </c>
      <c r="C1029" s="61"/>
      <c r="D1029" s="61"/>
      <c r="E1029" s="61"/>
      <c r="F1029" s="61"/>
      <c r="G1029" s="61"/>
      <c r="H1029" s="61"/>
      <c r="I1029" s="61"/>
      <c r="J1029" s="61"/>
      <c r="K1029" s="61"/>
      <c r="L1029" s="62"/>
      <c r="M1029" s="31"/>
      <c r="N1029" s="74"/>
      <c r="O1029" s="75" t="s">
        <v>62</v>
      </c>
      <c r="P1029" s="75"/>
      <c r="Q1029" s="75"/>
      <c r="R1029" s="75" t="str">
        <f t="shared" si="215"/>
        <v/>
      </c>
      <c r="S1029" s="79"/>
      <c r="T1029" s="75" t="s">
        <v>62</v>
      </c>
      <c r="U1029" s="123" t="str">
        <f>IF($J$1="November",Y1028,"")</f>
        <v/>
      </c>
      <c r="V1029" s="77"/>
      <c r="W1029" s="123" t="str">
        <f t="shared" si="213"/>
        <v/>
      </c>
      <c r="X1029" s="77"/>
      <c r="Y1029" s="123" t="str">
        <f t="shared" si="214"/>
        <v/>
      </c>
      <c r="Z1029" s="80"/>
      <c r="AA1029" s="31"/>
    </row>
    <row r="1030" spans="1:27" s="29" customFormat="1" ht="21.4" hidden="1" customHeight="1" x14ac:dyDescent="0.2">
      <c r="A1030" s="468"/>
      <c r="B1030" s="469"/>
      <c r="C1030" s="469"/>
      <c r="D1030" s="469"/>
      <c r="E1030" s="469"/>
      <c r="F1030" s="469"/>
      <c r="G1030" s="469"/>
      <c r="H1030" s="469"/>
      <c r="I1030" s="469"/>
      <c r="J1030" s="469"/>
      <c r="K1030" s="469"/>
      <c r="L1030" s="470"/>
      <c r="M1030" s="31"/>
      <c r="N1030" s="74"/>
      <c r="O1030" s="75" t="s">
        <v>63</v>
      </c>
      <c r="P1030" s="75"/>
      <c r="Q1030" s="75"/>
      <c r="R1030" s="75" t="str">
        <f t="shared" si="215"/>
        <v/>
      </c>
      <c r="S1030" s="79"/>
      <c r="T1030" s="75" t="s">
        <v>63</v>
      </c>
      <c r="U1030" s="123" t="str">
        <f>IF($J$1="Dec",Y1029,"")</f>
        <v/>
      </c>
      <c r="V1030" s="77"/>
      <c r="W1030" s="123" t="str">
        <f t="shared" si="213"/>
        <v/>
      </c>
      <c r="X1030" s="77"/>
      <c r="Y1030" s="123" t="str">
        <f t="shared" si="214"/>
        <v/>
      </c>
      <c r="Z1030" s="80"/>
      <c r="AA1030" s="31"/>
    </row>
    <row r="1031" spans="1:27" s="29" customFormat="1" ht="21.4" hidden="1" customHeight="1" thickBot="1" x14ac:dyDescent="0.25">
      <c r="A1031" s="30"/>
      <c r="B1031" s="31"/>
      <c r="C1031" s="453"/>
      <c r="D1031" s="453"/>
      <c r="E1031" s="453"/>
      <c r="F1031" s="453"/>
      <c r="G1031" s="32"/>
      <c r="H1031" s="454"/>
      <c r="I1031" s="454"/>
      <c r="J1031" s="31"/>
      <c r="K1031" s="33"/>
      <c r="L1031" s="34"/>
      <c r="N1031" s="81"/>
      <c r="O1031" s="82"/>
      <c r="P1031" s="82"/>
      <c r="Q1031" s="82"/>
      <c r="R1031" s="82"/>
      <c r="S1031" s="82"/>
      <c r="T1031" s="82"/>
      <c r="U1031" s="82"/>
      <c r="V1031" s="82"/>
      <c r="W1031" s="82"/>
      <c r="X1031" s="82"/>
      <c r="Y1031" s="82"/>
      <c r="Z1031" s="83"/>
    </row>
    <row r="1032" spans="1:27" s="29" customFormat="1" ht="21.4" hidden="1" customHeight="1" thickBot="1" x14ac:dyDescent="0.25">
      <c r="A1032" s="30"/>
      <c r="B1032" s="31"/>
      <c r="C1032" s="31"/>
      <c r="D1032" s="36"/>
      <c r="E1032" s="36"/>
      <c r="F1032" s="36"/>
      <c r="G1032" s="36"/>
      <c r="H1032" s="36"/>
      <c r="I1032" s="31"/>
      <c r="J1032" s="37"/>
      <c r="K1032" s="38"/>
      <c r="L1032" s="39"/>
      <c r="N1032" s="74"/>
      <c r="O1032" s="79"/>
      <c r="P1032" s="79"/>
      <c r="Q1032" s="79"/>
      <c r="R1032" s="79"/>
      <c r="S1032" s="79"/>
      <c r="T1032" s="79"/>
      <c r="U1032" s="79"/>
      <c r="V1032" s="79"/>
      <c r="W1032" s="79"/>
      <c r="X1032" s="79"/>
      <c r="Y1032" s="79"/>
      <c r="Z1032" s="94"/>
    </row>
    <row r="1033" spans="1:27" s="29" customFormat="1" ht="21.4" hidden="1" customHeight="1" x14ac:dyDescent="0.2">
      <c r="A1033" s="30" t="s">
        <v>45</v>
      </c>
      <c r="B1033" s="31"/>
      <c r="C1033" s="86"/>
      <c r="D1033" s="31"/>
      <c r="E1033" s="31"/>
      <c r="F1033" s="31"/>
      <c r="G1033" s="31"/>
      <c r="H1033" s="42"/>
      <c r="I1033" s="36"/>
      <c r="J1033" s="31"/>
      <c r="K1033" s="31"/>
      <c r="L1033" s="43"/>
      <c r="M1033" s="28"/>
      <c r="N1033" s="67"/>
      <c r="O1033" s="450" t="s">
        <v>47</v>
      </c>
      <c r="P1033" s="451"/>
      <c r="Q1033" s="451"/>
      <c r="R1033" s="452"/>
      <c r="S1033" s="68"/>
      <c r="T1033" s="450" t="s">
        <v>48</v>
      </c>
      <c r="U1033" s="451"/>
      <c r="V1033" s="451"/>
      <c r="W1033" s="451"/>
      <c r="X1033" s="451"/>
      <c r="Y1033" s="452"/>
      <c r="Z1033" s="69"/>
      <c r="AA1033" s="28"/>
    </row>
    <row r="1034" spans="1:27" s="29" customFormat="1" ht="21.4" hidden="1" customHeight="1" x14ac:dyDescent="0.2">
      <c r="A1034" s="30"/>
      <c r="B1034" s="45"/>
      <c r="C1034" s="46" t="s">
        <v>99</v>
      </c>
      <c r="D1034" s="31"/>
      <c r="E1034" s="31"/>
      <c r="F1034" s="462"/>
      <c r="G1034" s="462" t="str">
        <f>$J$1</f>
        <v>June</v>
      </c>
      <c r="H1034" s="31">
        <f>$K$1</f>
        <v>2021</v>
      </c>
      <c r="I1034" s="462"/>
      <c r="J1034" s="462"/>
      <c r="K1034" s="462"/>
      <c r="L1034" s="47"/>
      <c r="M1034" s="33"/>
      <c r="N1034" s="70"/>
      <c r="O1034" s="71" t="s">
        <v>58</v>
      </c>
      <c r="P1034" s="71" t="s">
        <v>7</v>
      </c>
      <c r="Q1034" s="71" t="s">
        <v>6</v>
      </c>
      <c r="R1034" s="71" t="s">
        <v>59</v>
      </c>
      <c r="S1034" s="72"/>
      <c r="T1034" s="71" t="s">
        <v>58</v>
      </c>
      <c r="U1034" s="71" t="s">
        <v>60</v>
      </c>
      <c r="V1034" s="71" t="s">
        <v>23</v>
      </c>
      <c r="W1034" s="71" t="s">
        <v>22</v>
      </c>
      <c r="X1034" s="71" t="s">
        <v>24</v>
      </c>
      <c r="Y1034" s="71" t="s">
        <v>64</v>
      </c>
      <c r="Z1034" s="73"/>
      <c r="AA1034" s="33"/>
    </row>
    <row r="1035" spans="1:27" s="29" customFormat="1" ht="21.4" hidden="1" customHeight="1" x14ac:dyDescent="0.2">
      <c r="A1035" s="30"/>
      <c r="B1035" s="31"/>
      <c r="C1035" s="31"/>
      <c r="D1035" s="31"/>
      <c r="E1035" s="31"/>
      <c r="F1035" s="31"/>
      <c r="G1035" s="31"/>
      <c r="H1035" s="48"/>
      <c r="J1035" s="29" t="s">
        <v>1</v>
      </c>
      <c r="L1035" s="35"/>
      <c r="M1035" s="31"/>
      <c r="N1035" s="74"/>
      <c r="O1035" s="75" t="s">
        <v>50</v>
      </c>
      <c r="P1035" s="75"/>
      <c r="Q1035" s="75"/>
      <c r="R1035" s="75"/>
      <c r="S1035" s="76"/>
      <c r="T1035" s="75" t="s">
        <v>50</v>
      </c>
      <c r="U1035" s="77"/>
      <c r="V1035" s="77"/>
      <c r="W1035" s="77">
        <f>V1035+U1035</f>
        <v>0</v>
      </c>
      <c r="X1035" s="77"/>
      <c r="Y1035" s="77">
        <f>W1035-X1035</f>
        <v>0</v>
      </c>
      <c r="Z1035" s="73"/>
      <c r="AA1035" s="31"/>
    </row>
    <row r="1036" spans="1:27" s="29" customFormat="1" ht="21.4" hidden="1" customHeight="1" x14ac:dyDescent="0.2">
      <c r="A1036" s="30"/>
      <c r="B1036" s="457" t="s">
        <v>0</v>
      </c>
      <c r="C1036" s="458"/>
      <c r="D1036" s="31"/>
      <c r="E1036" s="31"/>
      <c r="F1036" s="49"/>
      <c r="G1036" s="44"/>
      <c r="H1036" s="48"/>
      <c r="I1036" s="50"/>
      <c r="J1036" s="51"/>
      <c r="K1036" s="52"/>
      <c r="L1036" s="53"/>
      <c r="M1036" s="28"/>
      <c r="N1036" s="78"/>
      <c r="O1036" s="75" t="s">
        <v>76</v>
      </c>
      <c r="P1036" s="75"/>
      <c r="Q1036" s="75"/>
      <c r="R1036" s="75">
        <v>0</v>
      </c>
      <c r="S1036" s="79"/>
      <c r="T1036" s="75" t="s">
        <v>76</v>
      </c>
      <c r="U1036" s="123">
        <f>IF($J$1="January","",Y1035)</f>
        <v>0</v>
      </c>
      <c r="V1036" s="77">
        <v>65</v>
      </c>
      <c r="W1036" s="123">
        <f>IF(U1036="","",U1036+V1036)</f>
        <v>65</v>
      </c>
      <c r="X1036" s="77">
        <v>65</v>
      </c>
      <c r="Y1036" s="123">
        <f>IF(W1036="","",W1036-X1036)</f>
        <v>0</v>
      </c>
      <c r="Z1036" s="80"/>
      <c r="AA1036" s="28"/>
    </row>
    <row r="1037" spans="1:27" s="29" customFormat="1" ht="21.4" hidden="1" customHeight="1" x14ac:dyDescent="0.2">
      <c r="A1037" s="30"/>
      <c r="B1037" s="40" t="s">
        <v>46</v>
      </c>
      <c r="C1037" s="40"/>
      <c r="D1037" s="31"/>
      <c r="E1037" s="31"/>
      <c r="F1037" s="49" t="s">
        <v>48</v>
      </c>
      <c r="G1037" s="130"/>
      <c r="H1037" s="48"/>
      <c r="I1037" s="93" t="s">
        <v>49</v>
      </c>
      <c r="J1037" s="51"/>
      <c r="K1037" s="54"/>
      <c r="L1037" s="55"/>
      <c r="M1037" s="31"/>
      <c r="N1037" s="74"/>
      <c r="O1037" s="75" t="s">
        <v>51</v>
      </c>
      <c r="P1037" s="75"/>
      <c r="Q1037" s="75"/>
      <c r="R1037" s="75">
        <v>0</v>
      </c>
      <c r="S1037" s="79"/>
      <c r="T1037" s="75" t="s">
        <v>51</v>
      </c>
      <c r="U1037" s="123">
        <f>IF($J$1="February","",Y1036)</f>
        <v>0</v>
      </c>
      <c r="V1037" s="77"/>
      <c r="W1037" s="123">
        <f t="shared" ref="W1037:W1046" si="216">IF(U1037="","",U1037+V1037)</f>
        <v>0</v>
      </c>
      <c r="X1037" s="77"/>
      <c r="Y1037" s="123">
        <f t="shared" ref="Y1037:Y1046" si="217">IF(W1037="","",W1037-X1037)</f>
        <v>0</v>
      </c>
      <c r="Z1037" s="80"/>
      <c r="AA1037" s="31"/>
    </row>
    <row r="1038" spans="1:27" s="29" customFormat="1" ht="21.4" hidden="1" customHeight="1" x14ac:dyDescent="0.2">
      <c r="A1038" s="30"/>
      <c r="B1038" s="49"/>
      <c r="C1038" s="40"/>
      <c r="D1038" s="31"/>
      <c r="E1038" s="31"/>
      <c r="F1038" s="49"/>
      <c r="G1038" s="130"/>
      <c r="H1038" s="48"/>
      <c r="I1038" s="455"/>
      <c r="J1038" s="456"/>
      <c r="K1038" s="54"/>
      <c r="L1038" s="55"/>
      <c r="M1038" s="31"/>
      <c r="N1038" s="74"/>
      <c r="O1038" s="75" t="s">
        <v>52</v>
      </c>
      <c r="P1038" s="75"/>
      <c r="Q1038" s="75"/>
      <c r="R1038" s="75" t="str">
        <f t="shared" ref="R1038:R1043" si="218">IF(Q1038="","",R1037-Q1038)</f>
        <v/>
      </c>
      <c r="S1038" s="79"/>
      <c r="T1038" s="75" t="s">
        <v>52</v>
      </c>
      <c r="U1038" s="123">
        <f>IF($J$1="March","",Y1037)</f>
        <v>0</v>
      </c>
      <c r="V1038" s="77"/>
      <c r="W1038" s="123">
        <f t="shared" si="216"/>
        <v>0</v>
      </c>
      <c r="X1038" s="77"/>
      <c r="Y1038" s="123">
        <f t="shared" si="217"/>
        <v>0</v>
      </c>
      <c r="Z1038" s="80"/>
      <c r="AA1038" s="31"/>
    </row>
    <row r="1039" spans="1:27" s="29" customFormat="1" ht="21.4" hidden="1" customHeight="1" x14ac:dyDescent="0.2">
      <c r="A1039" s="30"/>
      <c r="B1039" s="49" t="s">
        <v>47</v>
      </c>
      <c r="C1039" s="40"/>
      <c r="D1039" s="31"/>
      <c r="E1039" s="31"/>
      <c r="F1039" s="49" t="s">
        <v>69</v>
      </c>
      <c r="G1039" s="130">
        <f>IF($J$1="January",U1035,IF($J$1="February",U1036,IF($J$1="March",U1037,IF($J$1="April",U1038,IF($J$1="May",U1039,IF($J$1="June",U1040,IF($J$1="July",U1041,IF($J$1="August",U1042,IF($J$1="August",U1042,IF($J$1="September",U1043,IF($J$1="October",U1044,IF($J$1="November",U1045,IF($J$1="December",U1046)))))))))))))</f>
        <v>0</v>
      </c>
      <c r="H1039" s="48"/>
      <c r="I1039" s="455"/>
      <c r="J1039" s="456" t="s">
        <v>66</v>
      </c>
      <c r="K1039" s="44">
        <f>K1035/$K$2*I1039</f>
        <v>0</v>
      </c>
      <c r="L1039" s="56"/>
      <c r="M1039" s="31"/>
      <c r="N1039" s="74"/>
      <c r="O1039" s="75" t="s">
        <v>53</v>
      </c>
      <c r="P1039" s="75"/>
      <c r="Q1039" s="75"/>
      <c r="R1039" s="75" t="str">
        <f t="shared" si="218"/>
        <v/>
      </c>
      <c r="S1039" s="79"/>
      <c r="T1039" s="75" t="s">
        <v>53</v>
      </c>
      <c r="U1039" s="123">
        <f>IF($J$1="April","",Y1038)</f>
        <v>0</v>
      </c>
      <c r="V1039" s="77"/>
      <c r="W1039" s="123">
        <f t="shared" si="216"/>
        <v>0</v>
      </c>
      <c r="X1039" s="77"/>
      <c r="Y1039" s="123">
        <f t="shared" si="217"/>
        <v>0</v>
      </c>
      <c r="Z1039" s="80"/>
      <c r="AA1039" s="31"/>
    </row>
    <row r="1040" spans="1:27" s="29" customFormat="1" ht="21.4" hidden="1" customHeight="1" x14ac:dyDescent="0.2">
      <c r="A1040" s="30"/>
      <c r="B1040" s="57"/>
      <c r="C1040" s="40"/>
      <c r="D1040" s="31"/>
      <c r="E1040" s="31"/>
      <c r="F1040" s="49" t="s">
        <v>23</v>
      </c>
      <c r="G1040" s="130">
        <f>IF($J$1="January",V1035,IF($J$1="February",V1036,IF($J$1="March",V1037,IF($J$1="April",V1038,IF($J$1="May",V1039,IF($J$1="June",V1040,IF($J$1="July",V1041,IF($J$1="August",V1042,IF($J$1="August",V1042,IF($J$1="September",V1043,IF($J$1="October",V1044,IF($J$1="November",V1045,IF($J$1="December",V1046)))))))))))))</f>
        <v>0</v>
      </c>
      <c r="H1040" s="31"/>
      <c r="I1040" s="463"/>
      <c r="J1040" s="464" t="s">
        <v>67</v>
      </c>
      <c r="K1040" s="58">
        <f>K1035/$K$2/8*I1040</f>
        <v>0</v>
      </c>
      <c r="L1040" s="59"/>
      <c r="M1040" s="31"/>
      <c r="N1040" s="74"/>
      <c r="O1040" s="75" t="s">
        <v>54</v>
      </c>
      <c r="P1040" s="75"/>
      <c r="Q1040" s="75"/>
      <c r="R1040" s="75" t="str">
        <f t="shared" si="218"/>
        <v/>
      </c>
      <c r="S1040" s="79"/>
      <c r="T1040" s="75" t="s">
        <v>54</v>
      </c>
      <c r="U1040" s="123">
        <f>IF($J$1="May","",Y1039)</f>
        <v>0</v>
      </c>
      <c r="V1040" s="77"/>
      <c r="W1040" s="123">
        <f t="shared" si="216"/>
        <v>0</v>
      </c>
      <c r="X1040" s="77"/>
      <c r="Y1040" s="123">
        <f t="shared" si="217"/>
        <v>0</v>
      </c>
      <c r="Z1040" s="80"/>
      <c r="AA1040" s="31"/>
    </row>
    <row r="1041" spans="1:27" s="29" customFormat="1" ht="21.4" hidden="1" customHeight="1" x14ac:dyDescent="0.2">
      <c r="A1041" s="30"/>
      <c r="B1041" s="31" t="s">
        <v>7</v>
      </c>
      <c r="C1041" s="31">
        <f>IF($J$1="January",P1035,IF($J$1="February",P1036,IF($J$1="March",P1037,IF($J$1="April",P1038,IF($J$1="May",P1039,IF($J$1="June",P1040,IF($J$1="July",P1041,IF($J$1="August",P1042,IF($J$1="August",P1042,IF($J$1="September",P1043,IF($J$1="October",P1044,IF($J$1="November",P1045,IF($J$1="December",P1046)))))))))))))</f>
        <v>0</v>
      </c>
      <c r="D1041" s="31"/>
      <c r="E1041" s="31"/>
      <c r="F1041" s="31" t="s">
        <v>70</v>
      </c>
      <c r="G1041" s="31">
        <f>IF($J$1="January",W1035,IF($J$1="February",W1036,IF($J$1="March",W1037,IF($J$1="April",W1038,IF($J$1="May",W1039,IF($J$1="June",W1040,IF($J$1="July",W1041,IF($J$1="August",W1042,IF($J$1="August",W1042,IF($J$1="September",W1043,IF($J$1="October",W1044,IF($J$1="November",W1045,IF($J$1="December",W1046)))))))))))))</f>
        <v>0</v>
      </c>
      <c r="H1041" s="31"/>
      <c r="I1041" s="31" t="s">
        <v>74</v>
      </c>
      <c r="J1041" s="31"/>
      <c r="K1041" s="31">
        <f>K1039+K1040</f>
        <v>0</v>
      </c>
      <c r="L1041" s="47"/>
      <c r="M1041" s="31"/>
      <c r="N1041" s="74"/>
      <c r="O1041" s="75" t="s">
        <v>55</v>
      </c>
      <c r="P1041" s="75"/>
      <c r="Q1041" s="75"/>
      <c r="R1041" s="75">
        <v>0</v>
      </c>
      <c r="S1041" s="79"/>
      <c r="T1041" s="75" t="s">
        <v>55</v>
      </c>
      <c r="U1041" s="123" t="str">
        <f>IF($J$1="June","",Y1040)</f>
        <v/>
      </c>
      <c r="V1041" s="77"/>
      <c r="W1041" s="123" t="str">
        <f t="shared" si="216"/>
        <v/>
      </c>
      <c r="X1041" s="77"/>
      <c r="Y1041" s="123" t="str">
        <f t="shared" si="217"/>
        <v/>
      </c>
      <c r="Z1041" s="80"/>
      <c r="AA1041" s="31"/>
    </row>
    <row r="1042" spans="1:27" s="29" customFormat="1" ht="21.4" hidden="1" customHeight="1" x14ac:dyDescent="0.2">
      <c r="A1042" s="30"/>
      <c r="B1042" s="471" t="s">
        <v>6</v>
      </c>
      <c r="C1042" s="471">
        <f>IF($J$1="January",Q1035,IF($J$1="February",Q1036,IF($J$1="March",Q1037,IF($J$1="April",Q1038,IF($J$1="May",Q1039,IF($J$1="June",Q1040,IF($J$1="July",Q1041,IF($J$1="August",Q1042,IF($J$1="August",Q1042,IF($J$1="September",Q1043,IF($J$1="October",Q1044,IF($J$1="November",Q1045,IF($J$1="December",Q1046)))))))))))))</f>
        <v>0</v>
      </c>
      <c r="D1042" s="471"/>
      <c r="E1042" s="471"/>
      <c r="F1042" s="471" t="s">
        <v>24</v>
      </c>
      <c r="G1042" s="471">
        <f>IF($J$1="January",X1035,IF($J$1="February",X1036,IF($J$1="March",X1037,IF($J$1="April",X1038,IF($J$1="May",X1039,IF($J$1="June",X1040,IF($J$1="July",X1041,IF($J$1="August",X1042,IF($J$1="August",X1042,IF($J$1="September",X1043,IF($J$1="October",X1044,IF($J$1="November",X1045,IF($J$1="December",X1046)))))))))))))</f>
        <v>0</v>
      </c>
      <c r="H1042" s="471"/>
      <c r="I1042" s="471" t="s">
        <v>75</v>
      </c>
      <c r="J1042" s="471"/>
      <c r="K1042" s="471">
        <f>G1042</f>
        <v>0</v>
      </c>
      <c r="L1042" s="47"/>
      <c r="M1042" s="31"/>
      <c r="N1042" s="74"/>
      <c r="O1042" s="75" t="s">
        <v>56</v>
      </c>
      <c r="P1042" s="75"/>
      <c r="Q1042" s="75"/>
      <c r="R1042" s="75">
        <v>0</v>
      </c>
      <c r="S1042" s="79"/>
      <c r="T1042" s="75" t="s">
        <v>56</v>
      </c>
      <c r="U1042" s="123" t="str">
        <f>IF($J$1="July","",Y1041)</f>
        <v/>
      </c>
      <c r="V1042" s="77"/>
      <c r="W1042" s="123" t="str">
        <f t="shared" si="216"/>
        <v/>
      </c>
      <c r="X1042" s="77"/>
      <c r="Y1042" s="123" t="str">
        <f t="shared" si="217"/>
        <v/>
      </c>
      <c r="Z1042" s="80"/>
      <c r="AA1042" s="31"/>
    </row>
    <row r="1043" spans="1:27" s="29" customFormat="1" ht="21.4" hidden="1" customHeight="1" x14ac:dyDescent="0.2">
      <c r="A1043" s="30"/>
      <c r="B1043" s="471" t="s">
        <v>73</v>
      </c>
      <c r="C1043" s="471" t="str">
        <f>IF($J$1="January",R1035,IF($J$1="February",R1036,IF($J$1="March",R1037,IF($J$1="April",R1038,IF($J$1="May",R1039,IF($J$1="June",R1040,IF($J$1="July",R1041,IF($J$1="August",R1042,IF($J$1="August",R1042,IF($J$1="September",R1043,IF($J$1="October",R1044,IF($J$1="November",R1045,IF($J$1="December",R1046)))))))))))))</f>
        <v/>
      </c>
      <c r="D1043" s="471"/>
      <c r="E1043" s="471"/>
      <c r="F1043" s="471" t="s">
        <v>72</v>
      </c>
      <c r="G1043" s="471">
        <f>IF($J$1="January",Y1035,IF($J$1="February",Y1036,IF($J$1="March",Y1037,IF($J$1="April",Y1038,IF($J$1="May",Y1039,IF($J$1="June",Y1040,IF($J$1="July",Y1041,IF($J$1="August",Y1042,IF($J$1="August",Y1042,IF($J$1="September",Y1043,IF($J$1="October",Y1044,IF($J$1="November",Y1045,IF($J$1="December",Y1046)))))))))))))</f>
        <v>0</v>
      </c>
      <c r="H1043" s="471"/>
      <c r="I1043" s="471" t="s">
        <v>68</v>
      </c>
      <c r="J1043" s="471"/>
      <c r="K1043" s="471">
        <f>K1041-K1042</f>
        <v>0</v>
      </c>
      <c r="L1043" s="47"/>
      <c r="M1043" s="31"/>
      <c r="N1043" s="74"/>
      <c r="O1043" s="75" t="s">
        <v>61</v>
      </c>
      <c r="P1043" s="75"/>
      <c r="Q1043" s="75"/>
      <c r="R1043" s="75" t="str">
        <f t="shared" si="218"/>
        <v/>
      </c>
      <c r="S1043" s="79"/>
      <c r="T1043" s="75" t="s">
        <v>61</v>
      </c>
      <c r="U1043" s="123" t="str">
        <f>IF($J$1="August","",Y1042)</f>
        <v/>
      </c>
      <c r="V1043" s="77"/>
      <c r="W1043" s="123" t="str">
        <f t="shared" si="216"/>
        <v/>
      </c>
      <c r="X1043" s="77"/>
      <c r="Y1043" s="123" t="str">
        <f t="shared" si="217"/>
        <v/>
      </c>
      <c r="Z1043" s="80"/>
      <c r="AA1043" s="31"/>
    </row>
    <row r="1044" spans="1:27" s="29" customFormat="1" ht="21.4" hidden="1" customHeight="1" thickBot="1" x14ac:dyDescent="0.25">
      <c r="A1044" s="60"/>
      <c r="B1044" s="61"/>
      <c r="C1044" s="61"/>
      <c r="D1044" s="61"/>
      <c r="E1044" s="61"/>
      <c r="F1044" s="61"/>
      <c r="G1044" s="61"/>
      <c r="H1044" s="61"/>
      <c r="I1044" s="61"/>
      <c r="J1044" s="61"/>
      <c r="K1044" s="61"/>
      <c r="L1044" s="62"/>
      <c r="M1044" s="31"/>
      <c r="N1044" s="74"/>
      <c r="O1044" s="75" t="s">
        <v>57</v>
      </c>
      <c r="P1044" s="75"/>
      <c r="Q1044" s="75"/>
      <c r="R1044" s="75">
        <v>0</v>
      </c>
      <c r="S1044" s="79"/>
      <c r="T1044" s="75" t="s">
        <v>57</v>
      </c>
      <c r="U1044" s="123" t="str">
        <f>IF($J$1="September","",Y1043)</f>
        <v/>
      </c>
      <c r="V1044" s="77"/>
      <c r="W1044" s="123" t="str">
        <f t="shared" si="216"/>
        <v/>
      </c>
      <c r="X1044" s="77"/>
      <c r="Y1044" s="123" t="str">
        <f t="shared" si="217"/>
        <v/>
      </c>
      <c r="Z1044" s="80"/>
      <c r="AA1044" s="31"/>
    </row>
    <row r="1045" spans="1:27" s="29" customFormat="1" ht="21.4" hidden="1" customHeight="1" x14ac:dyDescent="0.2">
      <c r="A1045" s="468"/>
      <c r="B1045" s="469" t="s">
        <v>101</v>
      </c>
      <c r="C1045" s="469"/>
      <c r="D1045" s="469"/>
      <c r="E1045" s="469"/>
      <c r="F1045" s="469"/>
      <c r="G1045" s="469"/>
      <c r="H1045" s="469"/>
      <c r="I1045" s="469"/>
      <c r="J1045" s="469"/>
      <c r="K1045" s="469"/>
      <c r="L1045" s="470"/>
      <c r="M1045" s="31"/>
      <c r="N1045" s="74"/>
      <c r="O1045" s="75" t="s">
        <v>62</v>
      </c>
      <c r="P1045" s="75"/>
      <c r="Q1045" s="75"/>
      <c r="R1045" s="75">
        <v>0</v>
      </c>
      <c r="S1045" s="79"/>
      <c r="T1045" s="75" t="s">
        <v>62</v>
      </c>
      <c r="U1045" s="123" t="str">
        <f>IF($J$1="October","",Y1044)</f>
        <v/>
      </c>
      <c r="V1045" s="77"/>
      <c r="W1045" s="123" t="str">
        <f t="shared" si="216"/>
        <v/>
      </c>
      <c r="X1045" s="77"/>
      <c r="Y1045" s="123" t="str">
        <f t="shared" si="217"/>
        <v/>
      </c>
      <c r="Z1045" s="80"/>
      <c r="AA1045" s="31"/>
    </row>
    <row r="1046" spans="1:27" s="29" customFormat="1" ht="21.4" hidden="1" customHeight="1" x14ac:dyDescent="0.2">
      <c r="A1046" s="30"/>
      <c r="B1046" s="31"/>
      <c r="C1046" s="453"/>
      <c r="D1046" s="453"/>
      <c r="E1046" s="453"/>
      <c r="F1046" s="453"/>
      <c r="G1046" s="32"/>
      <c r="H1046" s="454"/>
      <c r="I1046" s="454"/>
      <c r="J1046" s="31"/>
      <c r="K1046" s="33"/>
      <c r="L1046" s="34"/>
      <c r="M1046" s="31"/>
      <c r="N1046" s="74"/>
      <c r="O1046" s="75" t="s">
        <v>63</v>
      </c>
      <c r="P1046" s="75"/>
      <c r="Q1046" s="75"/>
      <c r="R1046" s="75">
        <v>0</v>
      </c>
      <c r="S1046" s="79"/>
      <c r="T1046" s="75" t="s">
        <v>63</v>
      </c>
      <c r="U1046" s="123" t="str">
        <f>IF($J$1="November","",Y1045)</f>
        <v/>
      </c>
      <c r="V1046" s="77"/>
      <c r="W1046" s="123" t="str">
        <f t="shared" si="216"/>
        <v/>
      </c>
      <c r="X1046" s="77"/>
      <c r="Y1046" s="123" t="str">
        <f t="shared" si="217"/>
        <v/>
      </c>
      <c r="Z1046" s="80"/>
      <c r="AA1046" s="31"/>
    </row>
    <row r="1047" spans="1:27" s="29" customFormat="1" ht="21.4" hidden="1" customHeight="1" thickBot="1" x14ac:dyDescent="0.25">
      <c r="A1047" s="30"/>
      <c r="B1047" s="31"/>
      <c r="C1047" s="31"/>
      <c r="D1047" s="36"/>
      <c r="E1047" s="36"/>
      <c r="F1047" s="36"/>
      <c r="G1047" s="36"/>
      <c r="H1047" s="36"/>
      <c r="I1047" s="31"/>
      <c r="J1047" s="37"/>
      <c r="K1047" s="38"/>
      <c r="L1047" s="39"/>
      <c r="N1047" s="81"/>
      <c r="O1047" s="82"/>
      <c r="P1047" s="82"/>
      <c r="Q1047" s="82"/>
      <c r="R1047" s="82"/>
      <c r="S1047" s="82"/>
      <c r="T1047" s="82"/>
      <c r="U1047" s="82"/>
      <c r="V1047" s="82"/>
      <c r="W1047" s="82"/>
      <c r="X1047" s="82"/>
      <c r="Y1047" s="82"/>
      <c r="Z1047" s="83"/>
    </row>
    <row r="1048" spans="1:27" s="29" customFormat="1" ht="21" customHeight="1" thickBot="1" x14ac:dyDescent="0.25">
      <c r="N1048" s="66"/>
      <c r="O1048" s="66"/>
      <c r="P1048" s="66"/>
      <c r="Q1048" s="66"/>
      <c r="R1048" s="66"/>
      <c r="S1048" s="66"/>
      <c r="T1048" s="66"/>
      <c r="U1048" s="66"/>
      <c r="V1048" s="66"/>
      <c r="W1048" s="66"/>
      <c r="X1048" s="66"/>
      <c r="Y1048" s="66"/>
      <c r="Z1048" s="66"/>
    </row>
    <row r="1049" spans="1:27" s="29" customFormat="1" ht="21" customHeight="1" x14ac:dyDescent="0.2">
      <c r="A1049" s="468" t="s">
        <v>45</v>
      </c>
      <c r="B1049" s="469"/>
      <c r="C1049" s="469"/>
      <c r="D1049" s="469"/>
      <c r="E1049" s="469"/>
      <c r="F1049" s="469"/>
      <c r="G1049" s="469"/>
      <c r="H1049" s="469"/>
      <c r="I1049" s="469"/>
      <c r="J1049" s="469"/>
      <c r="K1049" s="469"/>
      <c r="L1049" s="470"/>
      <c r="M1049" s="28"/>
      <c r="N1049" s="67"/>
      <c r="O1049" s="450" t="s">
        <v>47</v>
      </c>
      <c r="P1049" s="451"/>
      <c r="Q1049" s="451"/>
      <c r="R1049" s="452"/>
      <c r="S1049" s="68"/>
      <c r="T1049" s="450" t="s">
        <v>48</v>
      </c>
      <c r="U1049" s="451"/>
      <c r="V1049" s="451"/>
      <c r="W1049" s="451"/>
      <c r="X1049" s="451"/>
      <c r="Y1049" s="452"/>
      <c r="Z1049" s="69"/>
      <c r="AA1049" s="28"/>
    </row>
    <row r="1050" spans="1:27" s="29" customFormat="1" ht="21" customHeight="1" x14ac:dyDescent="0.2">
      <c r="A1050" s="30"/>
      <c r="B1050" s="31"/>
      <c r="C1050" s="453" t="s">
        <v>99</v>
      </c>
      <c r="D1050" s="453"/>
      <c r="E1050" s="453"/>
      <c r="F1050" s="453"/>
      <c r="G1050" s="32" t="str">
        <f>$J$1</f>
        <v>June</v>
      </c>
      <c r="H1050" s="454">
        <f>$K$1</f>
        <v>2021</v>
      </c>
      <c r="I1050" s="454"/>
      <c r="J1050" s="31"/>
      <c r="K1050" s="33"/>
      <c r="L1050" s="34"/>
      <c r="M1050" s="33"/>
      <c r="N1050" s="70"/>
      <c r="O1050" s="71" t="s">
        <v>58</v>
      </c>
      <c r="P1050" s="71" t="s">
        <v>7</v>
      </c>
      <c r="Q1050" s="71" t="s">
        <v>6</v>
      </c>
      <c r="R1050" s="71" t="s">
        <v>59</v>
      </c>
      <c r="S1050" s="72"/>
      <c r="T1050" s="71" t="s">
        <v>58</v>
      </c>
      <c r="U1050" s="71" t="s">
        <v>60</v>
      </c>
      <c r="V1050" s="71" t="s">
        <v>23</v>
      </c>
      <c r="W1050" s="71" t="s">
        <v>22</v>
      </c>
      <c r="X1050" s="71" t="s">
        <v>24</v>
      </c>
      <c r="Y1050" s="71" t="s">
        <v>64</v>
      </c>
      <c r="Z1050" s="73"/>
      <c r="AA1050" s="33"/>
    </row>
    <row r="1051" spans="1:27" s="29" customFormat="1" ht="21" customHeight="1" x14ac:dyDescent="0.2">
      <c r="A1051" s="30"/>
      <c r="B1051" s="31"/>
      <c r="C1051" s="31"/>
      <c r="D1051" s="36"/>
      <c r="E1051" s="36"/>
      <c r="F1051" s="36"/>
      <c r="G1051" s="36"/>
      <c r="H1051" s="36"/>
      <c r="I1051" s="31"/>
      <c r="J1051" s="37" t="s">
        <v>1</v>
      </c>
      <c r="K1051" s="38">
        <v>22000</v>
      </c>
      <c r="L1051" s="39"/>
      <c r="M1051" s="31"/>
      <c r="N1051" s="74"/>
      <c r="O1051" s="75" t="s">
        <v>50</v>
      </c>
      <c r="P1051" s="75">
        <v>29</v>
      </c>
      <c r="Q1051" s="75">
        <v>2</v>
      </c>
      <c r="R1051" s="75">
        <f>11-Q1051</f>
        <v>9</v>
      </c>
      <c r="S1051" s="76"/>
      <c r="T1051" s="75" t="s">
        <v>50</v>
      </c>
      <c r="U1051" s="77"/>
      <c r="V1051" s="77"/>
      <c r="W1051" s="77">
        <f>V1051+U1051</f>
        <v>0</v>
      </c>
      <c r="X1051" s="77"/>
      <c r="Y1051" s="77">
        <f>W1051-X1051</f>
        <v>0</v>
      </c>
      <c r="Z1051" s="73"/>
      <c r="AA1051" s="31"/>
    </row>
    <row r="1052" spans="1:27" s="29" customFormat="1" ht="21" customHeight="1" x14ac:dyDescent="0.2">
      <c r="A1052" s="30"/>
      <c r="B1052" s="31" t="s">
        <v>0</v>
      </c>
      <c r="C1052" s="41" t="s">
        <v>160</v>
      </c>
      <c r="D1052" s="31"/>
      <c r="E1052" s="31"/>
      <c r="F1052" s="31"/>
      <c r="G1052" s="31"/>
      <c r="H1052" s="42"/>
      <c r="I1052" s="36"/>
      <c r="J1052" s="31"/>
      <c r="K1052" s="31"/>
      <c r="L1052" s="43"/>
      <c r="M1052" s="28"/>
      <c r="N1052" s="78"/>
      <c r="O1052" s="75" t="s">
        <v>76</v>
      </c>
      <c r="P1052" s="75">
        <v>28</v>
      </c>
      <c r="Q1052" s="75">
        <v>0</v>
      </c>
      <c r="R1052" s="75">
        <f t="shared" ref="R1052:R1059" si="219">IF(Q1052="","",R1051-Q1052)</f>
        <v>9</v>
      </c>
      <c r="S1052" s="79"/>
      <c r="T1052" s="75" t="s">
        <v>76</v>
      </c>
      <c r="U1052" s="123">
        <f>IF($J$1="January","",Y1051)</f>
        <v>0</v>
      </c>
      <c r="V1052" s="77">
        <v>2400</v>
      </c>
      <c r="W1052" s="123">
        <f>IF(U1052="","",U1052+V1052)</f>
        <v>2400</v>
      </c>
      <c r="X1052" s="77">
        <v>2400</v>
      </c>
      <c r="Y1052" s="123">
        <f>IF(W1052="","",W1052-X1052)</f>
        <v>0</v>
      </c>
      <c r="Z1052" s="80"/>
      <c r="AA1052" s="28"/>
    </row>
    <row r="1053" spans="1:27" s="29" customFormat="1" ht="21" customHeight="1" x14ac:dyDescent="0.2">
      <c r="A1053" s="30"/>
      <c r="B1053" s="45" t="s">
        <v>46</v>
      </c>
      <c r="C1053" s="46"/>
      <c r="D1053" s="31"/>
      <c r="E1053" s="31"/>
      <c r="F1053" s="462" t="s">
        <v>48</v>
      </c>
      <c r="G1053" s="462"/>
      <c r="H1053" s="31"/>
      <c r="I1053" s="462" t="s">
        <v>49</v>
      </c>
      <c r="J1053" s="462"/>
      <c r="K1053" s="462"/>
      <c r="L1053" s="47"/>
      <c r="M1053" s="31"/>
      <c r="N1053" s="74"/>
      <c r="O1053" s="75" t="s">
        <v>51</v>
      </c>
      <c r="P1053" s="75">
        <v>31</v>
      </c>
      <c r="Q1053" s="75">
        <v>0</v>
      </c>
      <c r="R1053" s="75">
        <f t="shared" si="219"/>
        <v>9</v>
      </c>
      <c r="S1053" s="79"/>
      <c r="T1053" s="75" t="s">
        <v>51</v>
      </c>
      <c r="U1053" s="123">
        <f>IF($J$1="February","",Y1052)</f>
        <v>0</v>
      </c>
      <c r="V1053" s="77">
        <v>1000</v>
      </c>
      <c r="W1053" s="123">
        <f t="shared" ref="W1053:W1062" si="220">IF(U1053="","",U1053+V1053)</f>
        <v>1000</v>
      </c>
      <c r="X1053" s="77">
        <v>1000</v>
      </c>
      <c r="Y1053" s="123">
        <f t="shared" ref="Y1053:Y1062" si="221">IF(W1053="","",W1053-X1053)</f>
        <v>0</v>
      </c>
      <c r="Z1053" s="80"/>
      <c r="AA1053" s="31"/>
    </row>
    <row r="1054" spans="1:27" s="29" customFormat="1" ht="21" customHeight="1" x14ac:dyDescent="0.2">
      <c r="A1054" s="30"/>
      <c r="B1054" s="31"/>
      <c r="C1054" s="31"/>
      <c r="D1054" s="31"/>
      <c r="E1054" s="31"/>
      <c r="F1054" s="31"/>
      <c r="G1054" s="31"/>
      <c r="H1054" s="48"/>
      <c r="L1054" s="35"/>
      <c r="M1054" s="31"/>
      <c r="N1054" s="74"/>
      <c r="O1054" s="75" t="s">
        <v>52</v>
      </c>
      <c r="P1054" s="75">
        <v>28</v>
      </c>
      <c r="Q1054" s="75">
        <v>2</v>
      </c>
      <c r="R1054" s="75">
        <f t="shared" si="219"/>
        <v>7</v>
      </c>
      <c r="S1054" s="79"/>
      <c r="T1054" s="75" t="s">
        <v>52</v>
      </c>
      <c r="U1054" s="123">
        <f>IF($J$1="March","",Y1053)</f>
        <v>0</v>
      </c>
      <c r="V1054" s="77"/>
      <c r="W1054" s="123">
        <f t="shared" si="220"/>
        <v>0</v>
      </c>
      <c r="X1054" s="77"/>
      <c r="Y1054" s="123">
        <f t="shared" si="221"/>
        <v>0</v>
      </c>
      <c r="Z1054" s="80"/>
      <c r="AA1054" s="31"/>
    </row>
    <row r="1055" spans="1:27" s="29" customFormat="1" ht="21" customHeight="1" x14ac:dyDescent="0.2">
      <c r="A1055" s="30"/>
      <c r="B1055" s="457" t="s">
        <v>47</v>
      </c>
      <c r="C1055" s="458"/>
      <c r="D1055" s="31"/>
      <c r="E1055" s="31"/>
      <c r="F1055" s="49" t="s">
        <v>69</v>
      </c>
      <c r="G1055" s="130">
        <f>IF($J$1="January",U1051,IF($J$1="February",U1052,IF($J$1="March",U1053,IF($J$1="April",U1054,IF($J$1="May",U1055,IF($J$1="June",U1056,IF($J$1="July",U1057,IF($J$1="August",U1058,IF($J$1="August",U1058,IF($J$1="September",U1059,IF($J$1="October",U1060,IF($J$1="November",U1061,IF($J$1="December",U1062)))))))))))))</f>
        <v>0</v>
      </c>
      <c r="H1055" s="48"/>
      <c r="I1055" s="50">
        <f>IF(C1059&gt;0,$K$2,C1057)</f>
        <v>30</v>
      </c>
      <c r="J1055" s="51" t="s">
        <v>66</v>
      </c>
      <c r="K1055" s="52">
        <f>K1051/$K$2*I1055</f>
        <v>22000</v>
      </c>
      <c r="L1055" s="53"/>
      <c r="M1055" s="31"/>
      <c r="N1055" s="74"/>
      <c r="O1055" s="75" t="s">
        <v>53</v>
      </c>
      <c r="P1055" s="75">
        <v>30</v>
      </c>
      <c r="Q1055" s="75">
        <v>1</v>
      </c>
      <c r="R1055" s="75">
        <f t="shared" si="219"/>
        <v>6</v>
      </c>
      <c r="S1055" s="79"/>
      <c r="T1055" s="75" t="s">
        <v>53</v>
      </c>
      <c r="U1055" s="123">
        <f>IF($J$1="April","",Y1054)</f>
        <v>0</v>
      </c>
      <c r="V1055" s="77"/>
      <c r="W1055" s="123">
        <f t="shared" si="220"/>
        <v>0</v>
      </c>
      <c r="X1055" s="77"/>
      <c r="Y1055" s="123">
        <f t="shared" si="221"/>
        <v>0</v>
      </c>
      <c r="Z1055" s="80"/>
      <c r="AA1055" s="31"/>
    </row>
    <row r="1056" spans="1:27" s="29" customFormat="1" ht="21" customHeight="1" x14ac:dyDescent="0.2">
      <c r="A1056" s="30"/>
      <c r="B1056" s="40"/>
      <c r="C1056" s="40"/>
      <c r="D1056" s="31"/>
      <c r="E1056" s="31"/>
      <c r="F1056" s="49" t="s">
        <v>23</v>
      </c>
      <c r="G1056" s="130">
        <f>IF($J$1="January",V1051,IF($J$1="February",V1052,IF($J$1="March",V1053,IF($J$1="April",V1054,IF($J$1="May",V1055,IF($J$1="June",V1056,IF($J$1="July",V1057,IF($J$1="August",V1058,IF($J$1="August",V1058,IF($J$1="September",V1059,IF($J$1="October",V1060,IF($J$1="November",V1061,IF($J$1="December",V1062)))))))))))))</f>
        <v>2000</v>
      </c>
      <c r="H1056" s="48"/>
      <c r="I1056" s="93">
        <v>17</v>
      </c>
      <c r="J1056" s="51" t="s">
        <v>67</v>
      </c>
      <c r="K1056" s="44">
        <f>K1051/$K$2/8*I1056</f>
        <v>1558.3333333333335</v>
      </c>
      <c r="L1056" s="55"/>
      <c r="M1056" s="31"/>
      <c r="N1056" s="74"/>
      <c r="O1056" s="75" t="s">
        <v>54</v>
      </c>
      <c r="P1056" s="75">
        <v>28</v>
      </c>
      <c r="Q1056" s="75">
        <v>2</v>
      </c>
      <c r="R1056" s="75">
        <f t="shared" si="219"/>
        <v>4</v>
      </c>
      <c r="S1056" s="79"/>
      <c r="T1056" s="75" t="s">
        <v>54</v>
      </c>
      <c r="U1056" s="123">
        <f>IF($J$1="May","",Y1055)</f>
        <v>0</v>
      </c>
      <c r="V1056" s="77">
        <v>2000</v>
      </c>
      <c r="W1056" s="123">
        <f t="shared" si="220"/>
        <v>2000</v>
      </c>
      <c r="X1056" s="77">
        <v>2000</v>
      </c>
      <c r="Y1056" s="123">
        <f t="shared" si="221"/>
        <v>0</v>
      </c>
      <c r="Z1056" s="80"/>
      <c r="AA1056" s="31"/>
    </row>
    <row r="1057" spans="1:27" s="29" customFormat="1" ht="21" customHeight="1" x14ac:dyDescent="0.2">
      <c r="A1057" s="30"/>
      <c r="B1057" s="49" t="s">
        <v>7</v>
      </c>
      <c r="C1057" s="40">
        <f>IF($J$1="January",P1051,IF($J$1="February",P1052,IF($J$1="March",P1053,IF($J$1="April",P1054,IF($J$1="May",P1055,IF($J$1="June",P1056,IF($J$1="July",P1057,IF($J$1="August",P1058,IF($J$1="August",P1058,IF($J$1="September",P1059,IF($J$1="October",P1060,IF($J$1="November",P1061,IF($J$1="December",P1062)))))))))))))</f>
        <v>28</v>
      </c>
      <c r="D1057" s="31"/>
      <c r="E1057" s="31"/>
      <c r="F1057" s="49" t="s">
        <v>70</v>
      </c>
      <c r="G1057" s="130">
        <f>IF($J$1="January",W1051,IF($J$1="February",W1052,IF($J$1="March",W1053,IF($J$1="April",W1054,IF($J$1="May",W1055,IF($J$1="June",W1056,IF($J$1="July",W1057,IF($J$1="August",W1058,IF($J$1="August",W1058,IF($J$1="September",W1059,IF($J$1="October",W1060,IF($J$1="November",W1061,IF($J$1="December",W1062)))))))))))))</f>
        <v>2000</v>
      </c>
      <c r="H1057" s="48"/>
      <c r="I1057" s="455" t="s">
        <v>74</v>
      </c>
      <c r="J1057" s="456"/>
      <c r="K1057" s="54">
        <f>K1055+K1056</f>
        <v>23558.333333333332</v>
      </c>
      <c r="L1057" s="55"/>
      <c r="M1057" s="31"/>
      <c r="N1057" s="74"/>
      <c r="O1057" s="75" t="s">
        <v>55</v>
      </c>
      <c r="P1057" s="75"/>
      <c r="Q1057" s="75"/>
      <c r="R1057" s="75" t="str">
        <f t="shared" si="219"/>
        <v/>
      </c>
      <c r="S1057" s="79"/>
      <c r="T1057" s="75" t="s">
        <v>55</v>
      </c>
      <c r="U1057" s="123" t="str">
        <f>IF($J$1="June","",Y1056)</f>
        <v/>
      </c>
      <c r="V1057" s="77"/>
      <c r="W1057" s="123" t="str">
        <f t="shared" si="220"/>
        <v/>
      </c>
      <c r="X1057" s="77"/>
      <c r="Y1057" s="123" t="str">
        <f t="shared" si="221"/>
        <v/>
      </c>
      <c r="Z1057" s="80"/>
      <c r="AA1057" s="31"/>
    </row>
    <row r="1058" spans="1:27" s="29" customFormat="1" ht="21" customHeight="1" x14ac:dyDescent="0.2">
      <c r="A1058" s="30"/>
      <c r="B1058" s="49" t="s">
        <v>6</v>
      </c>
      <c r="C1058" s="40">
        <f>IF($J$1="January",Q1051,IF($J$1="February",Q1052,IF($J$1="March",Q1053,IF($J$1="April",Q1054,IF($J$1="May",Q1055,IF($J$1="June",Q1056,IF($J$1="July",Q1057,IF($J$1="August",Q1058,IF($J$1="August",Q1058,IF($J$1="September",Q1059,IF($J$1="October",Q1060,IF($J$1="November",Q1061,IF($J$1="December",Q1062)))))))))))))</f>
        <v>2</v>
      </c>
      <c r="D1058" s="31"/>
      <c r="E1058" s="31"/>
      <c r="F1058" s="49" t="s">
        <v>24</v>
      </c>
      <c r="G1058" s="130">
        <f>IF($J$1="January",X1051,IF($J$1="February",X1052,IF($J$1="March",X1053,IF($J$1="April",X1054,IF($J$1="May",X1055,IF($J$1="June",X1056,IF($J$1="July",X1057,IF($J$1="August",X1058,IF($J$1="August",X1058,IF($J$1="September",X1059,IF($J$1="October",X1060,IF($J$1="November",X1061,IF($J$1="December",X1062)))))))))))))</f>
        <v>2000</v>
      </c>
      <c r="H1058" s="48"/>
      <c r="I1058" s="455" t="s">
        <v>75</v>
      </c>
      <c r="J1058" s="456"/>
      <c r="K1058" s="44">
        <f>G1058</f>
        <v>2000</v>
      </c>
      <c r="L1058" s="56"/>
      <c r="M1058" s="31"/>
      <c r="N1058" s="74"/>
      <c r="O1058" s="75" t="s">
        <v>56</v>
      </c>
      <c r="P1058" s="75"/>
      <c r="Q1058" s="75"/>
      <c r="R1058" s="75" t="str">
        <f t="shared" si="219"/>
        <v/>
      </c>
      <c r="S1058" s="79"/>
      <c r="T1058" s="75" t="s">
        <v>56</v>
      </c>
      <c r="U1058" s="123" t="str">
        <f>IF($J$1="July","",Y1057)</f>
        <v/>
      </c>
      <c r="V1058" s="77"/>
      <c r="W1058" s="123" t="str">
        <f t="shared" si="220"/>
        <v/>
      </c>
      <c r="X1058" s="77"/>
      <c r="Y1058" s="123" t="str">
        <f t="shared" si="221"/>
        <v/>
      </c>
      <c r="Z1058" s="80"/>
      <c r="AA1058" s="31"/>
    </row>
    <row r="1059" spans="1:27" s="29" customFormat="1" ht="21" customHeight="1" x14ac:dyDescent="0.2">
      <c r="A1059" s="30"/>
      <c r="B1059" s="57" t="s">
        <v>73</v>
      </c>
      <c r="C1059" s="40">
        <f>IF($J$1="January",R1051,IF($J$1="February",R1052,IF($J$1="March",R1053,IF($J$1="April",R1054,IF($J$1="May",R1055,IF($J$1="June",R1056,IF($J$1="July",R1057,IF($J$1="August",R1058,IF($J$1="August",R1058,IF($J$1="September",R1059,IF($J$1="October",R1060,IF($J$1="November",R1061,IF($J$1="December",R1062)))))))))))))</f>
        <v>4</v>
      </c>
      <c r="D1059" s="31"/>
      <c r="E1059" s="31"/>
      <c r="F1059" s="49" t="s">
        <v>72</v>
      </c>
      <c r="G1059" s="130">
        <f>IF($J$1="January",Y1051,IF($J$1="February",Y1052,IF($J$1="March",Y1053,IF($J$1="April",Y1054,IF($J$1="May",Y1055,IF($J$1="June",Y1056,IF($J$1="July",Y1057,IF($J$1="August",Y1058,IF($J$1="August",Y1058,IF($J$1="September",Y1059,IF($J$1="October",Y1060,IF($J$1="November",Y1061,IF($J$1="December",Y1062)))))))))))))</f>
        <v>0</v>
      </c>
      <c r="H1059" s="31"/>
      <c r="I1059" s="463" t="s">
        <v>68</v>
      </c>
      <c r="J1059" s="464"/>
      <c r="K1059" s="58">
        <f>K1057-K1058</f>
        <v>21558.333333333332</v>
      </c>
      <c r="L1059" s="59"/>
      <c r="M1059" s="31"/>
      <c r="N1059" s="74"/>
      <c r="O1059" s="75" t="s">
        <v>61</v>
      </c>
      <c r="P1059" s="75"/>
      <c r="Q1059" s="75"/>
      <c r="R1059" s="75" t="str">
        <f t="shared" si="219"/>
        <v/>
      </c>
      <c r="S1059" s="79"/>
      <c r="T1059" s="75" t="s">
        <v>61</v>
      </c>
      <c r="U1059" s="123" t="str">
        <f>IF($J$1="August","",Y1058)</f>
        <v/>
      </c>
      <c r="V1059" s="77"/>
      <c r="W1059" s="123" t="str">
        <f t="shared" si="220"/>
        <v/>
      </c>
      <c r="X1059" s="77"/>
      <c r="Y1059" s="123" t="str">
        <f t="shared" si="221"/>
        <v/>
      </c>
      <c r="Z1059" s="80"/>
      <c r="AA1059" s="31"/>
    </row>
    <row r="1060" spans="1:27" s="29" customFormat="1" ht="21" customHeight="1" x14ac:dyDescent="0.2">
      <c r="A1060" s="30"/>
      <c r="B1060" s="31"/>
      <c r="C1060" s="31"/>
      <c r="D1060" s="31"/>
      <c r="E1060" s="31"/>
      <c r="F1060" s="31"/>
      <c r="G1060" s="31"/>
      <c r="H1060" s="31"/>
      <c r="I1060" s="31"/>
      <c r="J1060" s="31"/>
      <c r="K1060" s="128"/>
      <c r="L1060" s="47"/>
      <c r="M1060" s="31"/>
      <c r="N1060" s="74"/>
      <c r="O1060" s="75" t="s">
        <v>57</v>
      </c>
      <c r="P1060" s="75"/>
      <c r="Q1060" s="75"/>
      <c r="R1060" s="75"/>
      <c r="S1060" s="79"/>
      <c r="T1060" s="75" t="s">
        <v>57</v>
      </c>
      <c r="U1060" s="123" t="str">
        <f>IF($J$1="September","",Y1059)</f>
        <v/>
      </c>
      <c r="V1060" s="77"/>
      <c r="W1060" s="123" t="str">
        <f t="shared" si="220"/>
        <v/>
      </c>
      <c r="X1060" s="77"/>
      <c r="Y1060" s="123" t="str">
        <f t="shared" si="221"/>
        <v/>
      </c>
      <c r="Z1060" s="80"/>
      <c r="AA1060" s="31"/>
    </row>
    <row r="1061" spans="1:27" s="29" customFormat="1" ht="21" customHeight="1" x14ac:dyDescent="0.2">
      <c r="A1061" s="30"/>
      <c r="B1061" s="471" t="s">
        <v>101</v>
      </c>
      <c r="C1061" s="471"/>
      <c r="D1061" s="471"/>
      <c r="E1061" s="471"/>
      <c r="F1061" s="471"/>
      <c r="G1061" s="471"/>
      <c r="H1061" s="471"/>
      <c r="I1061" s="471"/>
      <c r="J1061" s="471"/>
      <c r="K1061" s="471"/>
      <c r="L1061" s="47"/>
      <c r="M1061" s="31"/>
      <c r="N1061" s="74"/>
      <c r="O1061" s="75" t="s">
        <v>62</v>
      </c>
      <c r="P1061" s="75"/>
      <c r="Q1061" s="75"/>
      <c r="R1061" s="75"/>
      <c r="S1061" s="79"/>
      <c r="T1061" s="75" t="s">
        <v>62</v>
      </c>
      <c r="U1061" s="123" t="str">
        <f>IF($J$1="October","",Y1060)</f>
        <v/>
      </c>
      <c r="V1061" s="77"/>
      <c r="W1061" s="123" t="str">
        <f t="shared" si="220"/>
        <v/>
      </c>
      <c r="X1061" s="77"/>
      <c r="Y1061" s="123" t="str">
        <f t="shared" si="221"/>
        <v/>
      </c>
      <c r="Z1061" s="80"/>
      <c r="AA1061" s="31"/>
    </row>
    <row r="1062" spans="1:27" s="29" customFormat="1" ht="21" customHeight="1" x14ac:dyDescent="0.2">
      <c r="A1062" s="30"/>
      <c r="B1062" s="471"/>
      <c r="C1062" s="471"/>
      <c r="D1062" s="471"/>
      <c r="E1062" s="471"/>
      <c r="F1062" s="471"/>
      <c r="G1062" s="471"/>
      <c r="H1062" s="471"/>
      <c r="I1062" s="471"/>
      <c r="J1062" s="471"/>
      <c r="K1062" s="471"/>
      <c r="L1062" s="47"/>
      <c r="M1062" s="31"/>
      <c r="N1062" s="74"/>
      <c r="O1062" s="75" t="s">
        <v>63</v>
      </c>
      <c r="P1062" s="75"/>
      <c r="Q1062" s="75"/>
      <c r="R1062" s="75" t="str">
        <f t="shared" ref="R1062" si="222">IF(Q1062="","",R1061-Q1062)</f>
        <v/>
      </c>
      <c r="S1062" s="79"/>
      <c r="T1062" s="75" t="s">
        <v>63</v>
      </c>
      <c r="U1062" s="123" t="str">
        <f>IF($J$1="November","",Y1061)</f>
        <v/>
      </c>
      <c r="V1062" s="77"/>
      <c r="W1062" s="123" t="str">
        <f t="shared" si="220"/>
        <v/>
      </c>
      <c r="X1062" s="77"/>
      <c r="Y1062" s="123" t="str">
        <f t="shared" si="221"/>
        <v/>
      </c>
      <c r="Z1062" s="80"/>
      <c r="AA1062" s="31"/>
    </row>
    <row r="1063" spans="1:27" s="29" customFormat="1" ht="21" customHeight="1" thickBot="1" x14ac:dyDescent="0.25">
      <c r="A1063" s="60"/>
      <c r="B1063" s="61"/>
      <c r="C1063" s="61"/>
      <c r="D1063" s="61"/>
      <c r="E1063" s="61"/>
      <c r="F1063" s="61"/>
      <c r="G1063" s="61"/>
      <c r="H1063" s="61"/>
      <c r="I1063" s="61"/>
      <c r="J1063" s="61"/>
      <c r="K1063" s="61"/>
      <c r="L1063" s="62"/>
      <c r="N1063" s="81"/>
      <c r="O1063" s="82"/>
      <c r="P1063" s="82"/>
      <c r="Q1063" s="82"/>
      <c r="R1063" s="82"/>
      <c r="S1063" s="82"/>
      <c r="T1063" s="82"/>
      <c r="U1063" s="82"/>
      <c r="V1063" s="82"/>
      <c r="W1063" s="82"/>
      <c r="X1063" s="82"/>
      <c r="Y1063" s="82"/>
      <c r="Z1063" s="83"/>
    </row>
    <row r="1064" spans="1:27" s="29" customFormat="1" ht="21.4" customHeight="1" thickBot="1" x14ac:dyDescent="0.25">
      <c r="N1064" s="66"/>
      <c r="O1064" s="66"/>
      <c r="P1064" s="66"/>
      <c r="Q1064" s="66"/>
      <c r="R1064" s="66"/>
      <c r="S1064" s="66"/>
      <c r="T1064" s="66"/>
      <c r="U1064" s="66"/>
      <c r="V1064" s="66"/>
      <c r="W1064" s="66"/>
      <c r="X1064" s="66"/>
      <c r="Y1064" s="66"/>
      <c r="Z1064" s="66"/>
    </row>
    <row r="1065" spans="1:27" s="29" customFormat="1" ht="21.4" hidden="1" customHeight="1" x14ac:dyDescent="0.2">
      <c r="A1065" s="459" t="s">
        <v>45</v>
      </c>
      <c r="B1065" s="460"/>
      <c r="C1065" s="460"/>
      <c r="D1065" s="460"/>
      <c r="E1065" s="460"/>
      <c r="F1065" s="460"/>
      <c r="G1065" s="460"/>
      <c r="H1065" s="460"/>
      <c r="I1065" s="460"/>
      <c r="J1065" s="460"/>
      <c r="K1065" s="460"/>
      <c r="L1065" s="461"/>
      <c r="M1065" s="28"/>
      <c r="N1065" s="67"/>
      <c r="O1065" s="450" t="s">
        <v>47</v>
      </c>
      <c r="P1065" s="451"/>
      <c r="Q1065" s="451"/>
      <c r="R1065" s="452"/>
      <c r="S1065" s="68"/>
      <c r="T1065" s="450" t="s">
        <v>48</v>
      </c>
      <c r="U1065" s="451"/>
      <c r="V1065" s="451"/>
      <c r="W1065" s="451"/>
      <c r="X1065" s="451"/>
      <c r="Y1065" s="452"/>
      <c r="Z1065" s="69"/>
      <c r="AA1065" s="28"/>
    </row>
    <row r="1066" spans="1:27" s="29" customFormat="1" ht="21.4" hidden="1" customHeight="1" x14ac:dyDescent="0.2">
      <c r="A1066" s="30"/>
      <c r="B1066" s="31"/>
      <c r="C1066" s="453" t="s">
        <v>99</v>
      </c>
      <c r="D1066" s="453"/>
      <c r="E1066" s="453"/>
      <c r="F1066" s="453"/>
      <c r="G1066" s="32" t="str">
        <f>$J$1</f>
        <v>June</v>
      </c>
      <c r="H1066" s="454">
        <f>$K$1</f>
        <v>2021</v>
      </c>
      <c r="I1066" s="454"/>
      <c r="J1066" s="31"/>
      <c r="K1066" s="33"/>
      <c r="L1066" s="34"/>
      <c r="M1066" s="33"/>
      <c r="N1066" s="70"/>
      <c r="O1066" s="71" t="s">
        <v>58</v>
      </c>
      <c r="P1066" s="71" t="s">
        <v>7</v>
      </c>
      <c r="Q1066" s="71" t="s">
        <v>6</v>
      </c>
      <c r="R1066" s="71" t="s">
        <v>59</v>
      </c>
      <c r="S1066" s="72"/>
      <c r="T1066" s="71" t="s">
        <v>58</v>
      </c>
      <c r="U1066" s="71" t="s">
        <v>60</v>
      </c>
      <c r="V1066" s="71" t="s">
        <v>23</v>
      </c>
      <c r="W1066" s="71" t="s">
        <v>22</v>
      </c>
      <c r="X1066" s="71" t="s">
        <v>24</v>
      </c>
      <c r="Y1066" s="71" t="s">
        <v>64</v>
      </c>
      <c r="Z1066" s="73"/>
      <c r="AA1066" s="33"/>
    </row>
    <row r="1067" spans="1:27" s="29" customFormat="1" ht="21.4" hidden="1" customHeight="1" x14ac:dyDescent="0.2">
      <c r="A1067" s="30"/>
      <c r="B1067" s="31"/>
      <c r="C1067" s="31"/>
      <c r="D1067" s="36"/>
      <c r="E1067" s="36"/>
      <c r="F1067" s="36"/>
      <c r="G1067" s="36"/>
      <c r="H1067" s="36"/>
      <c r="I1067" s="31"/>
      <c r="J1067" s="37" t="s">
        <v>1</v>
      </c>
      <c r="K1067" s="38"/>
      <c r="L1067" s="39"/>
      <c r="M1067" s="31"/>
      <c r="N1067" s="74"/>
      <c r="O1067" s="75" t="s">
        <v>50</v>
      </c>
      <c r="P1067" s="75"/>
      <c r="Q1067" s="75"/>
      <c r="R1067" s="75">
        <v>0</v>
      </c>
      <c r="S1067" s="76"/>
      <c r="T1067" s="75" t="s">
        <v>50</v>
      </c>
      <c r="U1067" s="77"/>
      <c r="V1067" s="77"/>
      <c r="W1067" s="77">
        <f>V1067+U1067</f>
        <v>0</v>
      </c>
      <c r="X1067" s="77"/>
      <c r="Y1067" s="77">
        <f>W1067-X1067</f>
        <v>0</v>
      </c>
      <c r="Z1067" s="73"/>
      <c r="AA1067" s="31"/>
    </row>
    <row r="1068" spans="1:27" s="29" customFormat="1" ht="21.4" hidden="1" customHeight="1" x14ac:dyDescent="0.2">
      <c r="A1068" s="30"/>
      <c r="B1068" s="31" t="s">
        <v>0</v>
      </c>
      <c r="C1068" s="41"/>
      <c r="D1068" s="31"/>
      <c r="E1068" s="31"/>
      <c r="F1068" s="31"/>
      <c r="G1068" s="31"/>
      <c r="H1068" s="42"/>
      <c r="I1068" s="36"/>
      <c r="J1068" s="31"/>
      <c r="K1068" s="31"/>
      <c r="L1068" s="43"/>
      <c r="M1068" s="28"/>
      <c r="N1068" s="78"/>
      <c r="O1068" s="75" t="s">
        <v>76</v>
      </c>
      <c r="P1068" s="75"/>
      <c r="Q1068" s="75"/>
      <c r="R1068" s="75">
        <v>0</v>
      </c>
      <c r="S1068" s="79"/>
      <c r="T1068" s="75" t="s">
        <v>76</v>
      </c>
      <c r="U1068" s="123">
        <f>IF($J$1="January","",Y1067)</f>
        <v>0</v>
      </c>
      <c r="V1068" s="77"/>
      <c r="W1068" s="123">
        <f>IF(U1068="","",U1068+V1068)</f>
        <v>0</v>
      </c>
      <c r="X1068" s="77"/>
      <c r="Y1068" s="123">
        <f>IF(W1068="","",W1068-X1068)</f>
        <v>0</v>
      </c>
      <c r="Z1068" s="80"/>
      <c r="AA1068" s="28"/>
    </row>
    <row r="1069" spans="1:27" s="29" customFormat="1" ht="21.4" hidden="1" customHeight="1" x14ac:dyDescent="0.2">
      <c r="A1069" s="30"/>
      <c r="B1069" s="45" t="s">
        <v>46</v>
      </c>
      <c r="C1069" s="46"/>
      <c r="D1069" s="31"/>
      <c r="E1069" s="31"/>
      <c r="F1069" s="462" t="s">
        <v>48</v>
      </c>
      <c r="G1069" s="462"/>
      <c r="H1069" s="31"/>
      <c r="I1069" s="462" t="s">
        <v>49</v>
      </c>
      <c r="J1069" s="462"/>
      <c r="K1069" s="462"/>
      <c r="L1069" s="47"/>
      <c r="M1069" s="31"/>
      <c r="N1069" s="74"/>
      <c r="O1069" s="75" t="s">
        <v>51</v>
      </c>
      <c r="P1069" s="75"/>
      <c r="Q1069" s="75"/>
      <c r="R1069" s="75" t="str">
        <f t="shared" ref="R1069:R1078" si="223">IF(Q1069="","",R1068-Q1069)</f>
        <v/>
      </c>
      <c r="S1069" s="79"/>
      <c r="T1069" s="75" t="s">
        <v>51</v>
      </c>
      <c r="U1069" s="123">
        <f>IF($J$1="February","",Y1068)</f>
        <v>0</v>
      </c>
      <c r="V1069" s="77"/>
      <c r="W1069" s="123">
        <f t="shared" ref="W1069:W1078" si="224">IF(U1069="","",U1069+V1069)</f>
        <v>0</v>
      </c>
      <c r="X1069" s="77"/>
      <c r="Y1069" s="123">
        <f t="shared" ref="Y1069:Y1078" si="225">IF(W1069="","",W1069-X1069)</f>
        <v>0</v>
      </c>
      <c r="Z1069" s="80"/>
      <c r="AA1069" s="31"/>
    </row>
    <row r="1070" spans="1:27" s="29" customFormat="1" ht="21.4" hidden="1" customHeight="1" x14ac:dyDescent="0.2">
      <c r="A1070" s="30"/>
      <c r="B1070" s="31"/>
      <c r="C1070" s="31"/>
      <c r="D1070" s="31"/>
      <c r="E1070" s="31"/>
      <c r="F1070" s="31"/>
      <c r="G1070" s="31"/>
      <c r="H1070" s="48"/>
      <c r="L1070" s="35"/>
      <c r="M1070" s="31"/>
      <c r="N1070" s="74"/>
      <c r="O1070" s="75" t="s">
        <v>52</v>
      </c>
      <c r="P1070" s="75"/>
      <c r="Q1070" s="75"/>
      <c r="R1070" s="75" t="str">
        <f t="shared" si="223"/>
        <v/>
      </c>
      <c r="S1070" s="79"/>
      <c r="T1070" s="75" t="s">
        <v>52</v>
      </c>
      <c r="U1070" s="123">
        <f>IF($J$1="March","",Y1069)</f>
        <v>0</v>
      </c>
      <c r="V1070" s="77"/>
      <c r="W1070" s="123">
        <f t="shared" si="224"/>
        <v>0</v>
      </c>
      <c r="X1070" s="77"/>
      <c r="Y1070" s="123">
        <f t="shared" si="225"/>
        <v>0</v>
      </c>
      <c r="Z1070" s="80"/>
      <c r="AA1070" s="31"/>
    </row>
    <row r="1071" spans="1:27" s="29" customFormat="1" ht="21.4" hidden="1" customHeight="1" x14ac:dyDescent="0.2">
      <c r="A1071" s="30"/>
      <c r="B1071" s="457" t="s">
        <v>47</v>
      </c>
      <c r="C1071" s="458"/>
      <c r="D1071" s="31"/>
      <c r="E1071" s="31"/>
      <c r="F1071" s="49" t="s">
        <v>69</v>
      </c>
      <c r="G1071" s="44">
        <f>IF($J$1="January",U1067,IF($J$1="February",U1068,IF($J$1="March",U1069,IF($J$1="April",U1070,IF($J$1="May",U1071,IF($J$1="June",U1072,IF($J$1="July",U1073,IF($J$1="August",U1074,IF($J$1="August",U1074,IF($J$1="September",U1075,IF($J$1="October",U1076,IF($J$1="November",U1077,IF($J$1="December",U1078)))))))))))))</f>
        <v>0</v>
      </c>
      <c r="H1071" s="48"/>
      <c r="I1071" s="50">
        <f>IF(C1075&gt;0,$K$2,C1073)</f>
        <v>0</v>
      </c>
      <c r="J1071" s="51" t="s">
        <v>66</v>
      </c>
      <c r="K1071" s="52">
        <f>K1067/$K$2*I1071</f>
        <v>0</v>
      </c>
      <c r="L1071" s="53"/>
      <c r="M1071" s="31"/>
      <c r="N1071" s="74"/>
      <c r="O1071" s="75" t="s">
        <v>53</v>
      </c>
      <c r="P1071" s="75"/>
      <c r="Q1071" s="75"/>
      <c r="R1071" s="75" t="str">
        <f t="shared" si="223"/>
        <v/>
      </c>
      <c r="S1071" s="79"/>
      <c r="T1071" s="75" t="s">
        <v>53</v>
      </c>
      <c r="U1071" s="123">
        <f>IF($J$1="April","",Y1070)</f>
        <v>0</v>
      </c>
      <c r="V1071" s="77"/>
      <c r="W1071" s="123">
        <f t="shared" si="224"/>
        <v>0</v>
      </c>
      <c r="X1071" s="77"/>
      <c r="Y1071" s="123">
        <f t="shared" si="225"/>
        <v>0</v>
      </c>
      <c r="Z1071" s="80"/>
      <c r="AA1071" s="31"/>
    </row>
    <row r="1072" spans="1:27" s="29" customFormat="1" ht="21.4" hidden="1" customHeight="1" x14ac:dyDescent="0.2">
      <c r="A1072" s="30"/>
      <c r="B1072" s="40"/>
      <c r="C1072" s="40"/>
      <c r="D1072" s="31"/>
      <c r="E1072" s="31"/>
      <c r="F1072" s="49" t="s">
        <v>23</v>
      </c>
      <c r="G1072" s="44">
        <f>IF($J$1="January",V1067,IF($J$1="February",V1068,IF($J$1="March",V1069,IF($J$1="April",V1070,IF($J$1="May",V1071,IF($J$1="June",V1072,IF($J$1="July",V1073,IF($J$1="August",V1074,IF($J$1="August",V1074,IF($J$1="September",V1075,IF($J$1="October",V1076,IF($J$1="November",V1077,IF($J$1="December",V1078)))))))))))))</f>
        <v>0</v>
      </c>
      <c r="H1072" s="48"/>
      <c r="I1072" s="93"/>
      <c r="J1072" s="51" t="s">
        <v>67</v>
      </c>
      <c r="K1072" s="54">
        <f>K1067/$K$2/8*I1072</f>
        <v>0</v>
      </c>
      <c r="L1072" s="55"/>
      <c r="M1072" s="31"/>
      <c r="N1072" s="74"/>
      <c r="O1072" s="75" t="s">
        <v>54</v>
      </c>
      <c r="P1072" s="75"/>
      <c r="Q1072" s="75"/>
      <c r="R1072" s="75">
        <v>0</v>
      </c>
      <c r="S1072" s="79"/>
      <c r="T1072" s="75" t="s">
        <v>54</v>
      </c>
      <c r="U1072" s="123">
        <f>IF($J$1="May","",Y1071)</f>
        <v>0</v>
      </c>
      <c r="V1072" s="77"/>
      <c r="W1072" s="123">
        <f t="shared" si="224"/>
        <v>0</v>
      </c>
      <c r="X1072" s="77"/>
      <c r="Y1072" s="123">
        <f t="shared" si="225"/>
        <v>0</v>
      </c>
      <c r="Z1072" s="80"/>
      <c r="AA1072" s="31"/>
    </row>
    <row r="1073" spans="1:27" s="29" customFormat="1" ht="21.4" hidden="1" customHeight="1" x14ac:dyDescent="0.2">
      <c r="A1073" s="30"/>
      <c r="B1073" s="49" t="s">
        <v>7</v>
      </c>
      <c r="C1073" s="40">
        <f>IF($J$1="January",P1067,IF($J$1="February",P1068,IF($J$1="March",P1069,IF($J$1="April",P1070,IF($J$1="May",P1071,IF($J$1="June",P1072,IF($J$1="July",P1073,IF($J$1="August",P1074,IF($J$1="August",P1074,IF($J$1="September",P1075,IF($J$1="October",P1076,IF($J$1="November",P1077,IF($J$1="December",P1078)))))))))))))</f>
        <v>0</v>
      </c>
      <c r="D1073" s="31"/>
      <c r="E1073" s="31"/>
      <c r="F1073" s="49" t="s">
        <v>70</v>
      </c>
      <c r="G1073" s="44">
        <f>IF($J$1="January",W1067,IF($J$1="February",W1068,IF($J$1="March",W1069,IF($J$1="April",W1070,IF($J$1="May",W1071,IF($J$1="June",W1072,IF($J$1="July",W1073,IF($J$1="August",W1074,IF($J$1="August",W1074,IF($J$1="September",W1075,IF($J$1="October",W1076,IF($J$1="November",W1077,IF($J$1="December",W1078)))))))))))))</f>
        <v>0</v>
      </c>
      <c r="H1073" s="48"/>
      <c r="I1073" s="455" t="s">
        <v>74</v>
      </c>
      <c r="J1073" s="456"/>
      <c r="K1073" s="54">
        <f>K1071+K1072</f>
        <v>0</v>
      </c>
      <c r="L1073" s="55"/>
      <c r="M1073" s="31"/>
      <c r="N1073" s="74"/>
      <c r="O1073" s="75" t="s">
        <v>55</v>
      </c>
      <c r="P1073" s="75"/>
      <c r="Q1073" s="75"/>
      <c r="R1073" s="75">
        <v>0</v>
      </c>
      <c r="S1073" s="79"/>
      <c r="T1073" s="75" t="s">
        <v>55</v>
      </c>
      <c r="U1073" s="123" t="str">
        <f>IF($J$1="June","",Y1072)</f>
        <v/>
      </c>
      <c r="V1073" s="77"/>
      <c r="W1073" s="123" t="str">
        <f t="shared" si="224"/>
        <v/>
      </c>
      <c r="X1073" s="77"/>
      <c r="Y1073" s="123" t="str">
        <f t="shared" si="225"/>
        <v/>
      </c>
      <c r="Z1073" s="80"/>
      <c r="AA1073" s="31"/>
    </row>
    <row r="1074" spans="1:27" s="29" customFormat="1" ht="21.4" hidden="1" customHeight="1" x14ac:dyDescent="0.2">
      <c r="A1074" s="30"/>
      <c r="B1074" s="49" t="s">
        <v>6</v>
      </c>
      <c r="C1074" s="40">
        <f>IF($J$1="January",Q1067,IF($J$1="February",Q1068,IF($J$1="March",Q1069,IF($J$1="April",Q1070,IF($J$1="May",Q1071,IF($J$1="June",Q1072,IF($J$1="July",Q1073,IF($J$1="August",Q1074,IF($J$1="August",Q1074,IF($J$1="September",Q1075,IF($J$1="October",Q1076,IF($J$1="November",Q1077,IF($J$1="December",Q1078)))))))))))))</f>
        <v>0</v>
      </c>
      <c r="D1074" s="31"/>
      <c r="E1074" s="31"/>
      <c r="F1074" s="49" t="s">
        <v>24</v>
      </c>
      <c r="G1074" s="44">
        <f>IF($J$1="January",X1067,IF($J$1="February",X1068,IF($J$1="March",X1069,IF($J$1="April",X1070,IF($J$1="May",X1071,IF($J$1="June",X1072,IF($J$1="July",X1073,IF($J$1="August",X1074,IF($J$1="August",X1074,IF($J$1="September",X1075,IF($J$1="October",X1076,IF($J$1="November",X1077,IF($J$1="December",X1078)))))))))))))</f>
        <v>0</v>
      </c>
      <c r="H1074" s="48"/>
      <c r="I1074" s="455" t="s">
        <v>75</v>
      </c>
      <c r="J1074" s="456"/>
      <c r="K1074" s="44">
        <f>G1074</f>
        <v>0</v>
      </c>
      <c r="L1074" s="56"/>
      <c r="M1074" s="31"/>
      <c r="N1074" s="74"/>
      <c r="O1074" s="75" t="s">
        <v>56</v>
      </c>
      <c r="P1074" s="75"/>
      <c r="Q1074" s="75"/>
      <c r="R1074" s="75">
        <v>0</v>
      </c>
      <c r="S1074" s="79"/>
      <c r="T1074" s="75" t="s">
        <v>56</v>
      </c>
      <c r="U1074" s="123" t="str">
        <f>IF($J$1="July","",Y1073)</f>
        <v/>
      </c>
      <c r="V1074" s="77"/>
      <c r="W1074" s="123" t="str">
        <f t="shared" si="224"/>
        <v/>
      </c>
      <c r="X1074" s="77"/>
      <c r="Y1074" s="123" t="str">
        <f t="shared" si="225"/>
        <v/>
      </c>
      <c r="Z1074" s="80"/>
      <c r="AA1074" s="31"/>
    </row>
    <row r="1075" spans="1:27" s="29" customFormat="1" ht="21.4" hidden="1" customHeight="1" x14ac:dyDescent="0.2">
      <c r="A1075" s="30"/>
      <c r="B1075" s="57" t="s">
        <v>73</v>
      </c>
      <c r="C1075" s="40">
        <f>IF($J$1="January",R1067,IF($J$1="February",R1068,IF($J$1="March",R1069,IF($J$1="April",R1070,IF($J$1="May",R1071,IF($J$1="June",R1072,IF($J$1="July",R1073,IF($J$1="August",R1074,IF($J$1="August",R1074,IF($J$1="September",R1075,IF($J$1="October",R1076,IF($J$1="November",R1077,IF($J$1="December",R1078)))))))))))))</f>
        <v>0</v>
      </c>
      <c r="D1075" s="31"/>
      <c r="E1075" s="31"/>
      <c r="F1075" s="49" t="s">
        <v>72</v>
      </c>
      <c r="G1075" s="44">
        <f>IF($J$1="January",Y1067,IF($J$1="February",Y1068,IF($J$1="March",Y1069,IF($J$1="April",Y1070,IF($J$1="May",Y1071,IF($J$1="June",Y1072,IF($J$1="July",Y1073,IF($J$1="August",Y1074,IF($J$1="August",Y1074,IF($J$1="September",Y1075,IF($J$1="October",Y1076,IF($J$1="November",Y1077,IF($J$1="December",Y1078)))))))))))))</f>
        <v>0</v>
      </c>
      <c r="H1075" s="31"/>
      <c r="I1075" s="463" t="s">
        <v>68</v>
      </c>
      <c r="J1075" s="464"/>
      <c r="K1075" s="58">
        <f>K1073-K1074</f>
        <v>0</v>
      </c>
      <c r="L1075" s="59"/>
      <c r="M1075" s="31"/>
      <c r="N1075" s="74"/>
      <c r="O1075" s="75" t="s">
        <v>61</v>
      </c>
      <c r="P1075" s="75"/>
      <c r="Q1075" s="75"/>
      <c r="R1075" s="75">
        <v>0</v>
      </c>
      <c r="S1075" s="79"/>
      <c r="T1075" s="75" t="s">
        <v>61</v>
      </c>
      <c r="U1075" s="123" t="str">
        <f>IF($J$1="August","",Y1074)</f>
        <v/>
      </c>
      <c r="V1075" s="77"/>
      <c r="W1075" s="123" t="str">
        <f t="shared" si="224"/>
        <v/>
      </c>
      <c r="X1075" s="77"/>
      <c r="Y1075" s="123" t="str">
        <f t="shared" si="225"/>
        <v/>
      </c>
      <c r="Z1075" s="80"/>
      <c r="AA1075" s="31"/>
    </row>
    <row r="1076" spans="1:27" s="29" customFormat="1" ht="21.4" hidden="1" customHeight="1" x14ac:dyDescent="0.2">
      <c r="A1076" s="30"/>
      <c r="B1076" s="31"/>
      <c r="C1076" s="31"/>
      <c r="D1076" s="31"/>
      <c r="E1076" s="31"/>
      <c r="F1076" s="31"/>
      <c r="G1076" s="31"/>
      <c r="H1076" s="31"/>
      <c r="I1076" s="31"/>
      <c r="J1076" s="31"/>
      <c r="K1076" s="31"/>
      <c r="L1076" s="47"/>
      <c r="M1076" s="31"/>
      <c r="N1076" s="74"/>
      <c r="O1076" s="75" t="s">
        <v>57</v>
      </c>
      <c r="P1076" s="75"/>
      <c r="Q1076" s="75"/>
      <c r="R1076" s="75" t="str">
        <f t="shared" si="223"/>
        <v/>
      </c>
      <c r="S1076" s="79"/>
      <c r="T1076" s="75" t="s">
        <v>57</v>
      </c>
      <c r="U1076" s="123" t="str">
        <f>IF($J$1="September","",Y1075)</f>
        <v/>
      </c>
      <c r="V1076" s="77"/>
      <c r="W1076" s="123" t="str">
        <f t="shared" si="224"/>
        <v/>
      </c>
      <c r="X1076" s="77"/>
      <c r="Y1076" s="123" t="str">
        <f t="shared" si="225"/>
        <v/>
      </c>
      <c r="Z1076" s="80"/>
      <c r="AA1076" s="31"/>
    </row>
    <row r="1077" spans="1:27" s="29" customFormat="1" ht="21.4" hidden="1" customHeight="1" x14ac:dyDescent="0.2">
      <c r="A1077" s="30"/>
      <c r="B1077" s="471" t="s">
        <v>101</v>
      </c>
      <c r="C1077" s="471"/>
      <c r="D1077" s="471"/>
      <c r="E1077" s="471"/>
      <c r="F1077" s="471"/>
      <c r="G1077" s="471"/>
      <c r="H1077" s="471"/>
      <c r="I1077" s="471"/>
      <c r="J1077" s="471"/>
      <c r="K1077" s="471"/>
      <c r="L1077" s="47"/>
      <c r="M1077" s="31"/>
      <c r="N1077" s="74"/>
      <c r="O1077" s="75" t="s">
        <v>62</v>
      </c>
      <c r="P1077" s="75"/>
      <c r="Q1077" s="75"/>
      <c r="R1077" s="75" t="str">
        <f t="shared" si="223"/>
        <v/>
      </c>
      <c r="S1077" s="79"/>
      <c r="T1077" s="75" t="s">
        <v>62</v>
      </c>
      <c r="U1077" s="123" t="str">
        <f>IF($J$1="October","",Y1076)</f>
        <v/>
      </c>
      <c r="V1077" s="77"/>
      <c r="W1077" s="123" t="str">
        <f t="shared" si="224"/>
        <v/>
      </c>
      <c r="X1077" s="77"/>
      <c r="Y1077" s="123" t="str">
        <f t="shared" si="225"/>
        <v/>
      </c>
      <c r="Z1077" s="80"/>
      <c r="AA1077" s="31"/>
    </row>
    <row r="1078" spans="1:27" s="29" customFormat="1" ht="21.4" hidden="1" customHeight="1" x14ac:dyDescent="0.2">
      <c r="A1078" s="30"/>
      <c r="B1078" s="471"/>
      <c r="C1078" s="471"/>
      <c r="D1078" s="471"/>
      <c r="E1078" s="471"/>
      <c r="F1078" s="471"/>
      <c r="G1078" s="471"/>
      <c r="H1078" s="471"/>
      <c r="I1078" s="471"/>
      <c r="J1078" s="471"/>
      <c r="K1078" s="471"/>
      <c r="L1078" s="47"/>
      <c r="M1078" s="31"/>
      <c r="N1078" s="74"/>
      <c r="O1078" s="75" t="s">
        <v>63</v>
      </c>
      <c r="P1078" s="75"/>
      <c r="Q1078" s="75"/>
      <c r="R1078" s="75" t="str">
        <f t="shared" si="223"/>
        <v/>
      </c>
      <c r="S1078" s="79"/>
      <c r="T1078" s="75" t="s">
        <v>63</v>
      </c>
      <c r="U1078" s="123" t="str">
        <f>IF($J$1="November","",Y1077)</f>
        <v/>
      </c>
      <c r="V1078" s="77"/>
      <c r="W1078" s="123" t="str">
        <f t="shared" si="224"/>
        <v/>
      </c>
      <c r="X1078" s="77"/>
      <c r="Y1078" s="123" t="str">
        <f t="shared" si="225"/>
        <v/>
      </c>
      <c r="Z1078" s="80"/>
      <c r="AA1078" s="31"/>
    </row>
    <row r="1079" spans="1:27" s="29" customFormat="1" ht="21.4" hidden="1" customHeight="1" thickBot="1" x14ac:dyDescent="0.25">
      <c r="A1079" s="60"/>
      <c r="B1079" s="61"/>
      <c r="C1079" s="61"/>
      <c r="D1079" s="61"/>
      <c r="E1079" s="61"/>
      <c r="F1079" s="61"/>
      <c r="G1079" s="61"/>
      <c r="H1079" s="61"/>
      <c r="I1079" s="61"/>
      <c r="J1079" s="61"/>
      <c r="K1079" s="61"/>
      <c r="L1079" s="62"/>
      <c r="N1079" s="81"/>
      <c r="O1079" s="82"/>
      <c r="P1079" s="82"/>
      <c r="Q1079" s="82"/>
      <c r="R1079" s="82"/>
      <c r="S1079" s="82"/>
      <c r="T1079" s="82"/>
      <c r="U1079" s="82"/>
      <c r="V1079" s="82"/>
      <c r="W1079" s="82"/>
      <c r="X1079" s="82"/>
      <c r="Y1079" s="82"/>
      <c r="Z1079" s="83"/>
    </row>
    <row r="1080" spans="1:27" s="29" customFormat="1" ht="21.4" hidden="1" customHeight="1" thickBot="1" x14ac:dyDescent="0.25">
      <c r="N1080" s="66"/>
      <c r="O1080" s="66"/>
      <c r="P1080" s="66"/>
      <c r="Q1080" s="66"/>
      <c r="R1080" s="66"/>
      <c r="S1080" s="66"/>
      <c r="T1080" s="66"/>
      <c r="U1080" s="66"/>
      <c r="V1080" s="66"/>
      <c r="W1080" s="66"/>
      <c r="X1080" s="66"/>
      <c r="Y1080" s="66"/>
      <c r="Z1080" s="66"/>
    </row>
    <row r="1081" spans="1:27" s="29" customFormat="1" ht="21.4" hidden="1" customHeight="1" x14ac:dyDescent="0.2">
      <c r="A1081" s="459" t="s">
        <v>45</v>
      </c>
      <c r="B1081" s="460"/>
      <c r="C1081" s="460"/>
      <c r="D1081" s="460"/>
      <c r="E1081" s="460"/>
      <c r="F1081" s="460"/>
      <c r="G1081" s="460"/>
      <c r="H1081" s="460"/>
      <c r="I1081" s="460"/>
      <c r="J1081" s="460"/>
      <c r="K1081" s="460"/>
      <c r="L1081" s="461"/>
      <c r="M1081" s="28"/>
      <c r="N1081" s="67"/>
      <c r="O1081" s="450" t="s">
        <v>47</v>
      </c>
      <c r="P1081" s="451"/>
      <c r="Q1081" s="451"/>
      <c r="R1081" s="452"/>
      <c r="S1081" s="68"/>
      <c r="T1081" s="450" t="s">
        <v>48</v>
      </c>
      <c r="U1081" s="451"/>
      <c r="V1081" s="451"/>
      <c r="W1081" s="451"/>
      <c r="X1081" s="451"/>
      <c r="Y1081" s="452"/>
      <c r="Z1081" s="69"/>
      <c r="AA1081" s="28"/>
    </row>
    <row r="1082" spans="1:27" s="29" customFormat="1" ht="21.4" hidden="1" customHeight="1" x14ac:dyDescent="0.2">
      <c r="A1082" s="30"/>
      <c r="B1082" s="31"/>
      <c r="C1082" s="453" t="s">
        <v>99</v>
      </c>
      <c r="D1082" s="453"/>
      <c r="E1082" s="453"/>
      <c r="F1082" s="453"/>
      <c r="G1082" s="32" t="str">
        <f>$J$1</f>
        <v>June</v>
      </c>
      <c r="H1082" s="454">
        <f>$K$1</f>
        <v>2021</v>
      </c>
      <c r="I1082" s="454"/>
      <c r="J1082" s="31"/>
      <c r="K1082" s="33"/>
      <c r="L1082" s="34"/>
      <c r="M1082" s="33"/>
      <c r="N1082" s="70"/>
      <c r="O1082" s="71" t="s">
        <v>58</v>
      </c>
      <c r="P1082" s="71" t="s">
        <v>7</v>
      </c>
      <c r="Q1082" s="71" t="s">
        <v>6</v>
      </c>
      <c r="R1082" s="71" t="s">
        <v>59</v>
      </c>
      <c r="S1082" s="72"/>
      <c r="T1082" s="71" t="s">
        <v>58</v>
      </c>
      <c r="U1082" s="71" t="s">
        <v>60</v>
      </c>
      <c r="V1082" s="71" t="s">
        <v>23</v>
      </c>
      <c r="W1082" s="71" t="s">
        <v>22</v>
      </c>
      <c r="X1082" s="71" t="s">
        <v>24</v>
      </c>
      <c r="Y1082" s="71" t="s">
        <v>64</v>
      </c>
      <c r="Z1082" s="73"/>
      <c r="AA1082" s="33"/>
    </row>
    <row r="1083" spans="1:27" s="29" customFormat="1" ht="21.4" hidden="1" customHeight="1" x14ac:dyDescent="0.2">
      <c r="A1083" s="30"/>
      <c r="B1083" s="31"/>
      <c r="C1083" s="31"/>
      <c r="D1083" s="36"/>
      <c r="E1083" s="36"/>
      <c r="F1083" s="36"/>
      <c r="G1083" s="36"/>
      <c r="H1083" s="36"/>
      <c r="I1083" s="31"/>
      <c r="J1083" s="37" t="s">
        <v>1</v>
      </c>
      <c r="K1083" s="38">
        <v>21000</v>
      </c>
      <c r="L1083" s="39"/>
      <c r="M1083" s="31"/>
      <c r="N1083" s="74"/>
      <c r="O1083" s="75" t="s">
        <v>50</v>
      </c>
      <c r="P1083" s="75">
        <v>29</v>
      </c>
      <c r="Q1083" s="75">
        <v>2</v>
      </c>
      <c r="R1083" s="75">
        <f>15-Q1083</f>
        <v>13</v>
      </c>
      <c r="S1083" s="76"/>
      <c r="T1083" s="75" t="s">
        <v>50</v>
      </c>
      <c r="U1083" s="77">
        <v>88500</v>
      </c>
      <c r="V1083" s="77"/>
      <c r="W1083" s="77">
        <f>V1083+U1083</f>
        <v>88500</v>
      </c>
      <c r="X1083" s="77">
        <v>5000</v>
      </c>
      <c r="Y1083" s="77">
        <f>W1083-X1083</f>
        <v>83500</v>
      </c>
      <c r="Z1083" s="73"/>
      <c r="AA1083" s="31"/>
    </row>
    <row r="1084" spans="1:27" s="29" customFormat="1" ht="21.4" hidden="1" customHeight="1" x14ac:dyDescent="0.2">
      <c r="A1084" s="30"/>
      <c r="B1084" s="31" t="s">
        <v>0</v>
      </c>
      <c r="C1084" s="41" t="s">
        <v>92</v>
      </c>
      <c r="D1084" s="31"/>
      <c r="E1084" s="31"/>
      <c r="F1084" s="31"/>
      <c r="G1084" s="31"/>
      <c r="H1084" s="42"/>
      <c r="I1084" s="36"/>
      <c r="J1084" s="31"/>
      <c r="K1084" s="31"/>
      <c r="L1084" s="43"/>
      <c r="M1084" s="28"/>
      <c r="N1084" s="78"/>
      <c r="O1084" s="75" t="s">
        <v>76</v>
      </c>
      <c r="P1084" s="75">
        <v>27</v>
      </c>
      <c r="Q1084" s="75">
        <v>2</v>
      </c>
      <c r="R1084" s="75">
        <f>R1083-Q1084</f>
        <v>11</v>
      </c>
      <c r="S1084" s="79"/>
      <c r="T1084" s="75" t="s">
        <v>76</v>
      </c>
      <c r="U1084" s="123">
        <f>IF($J$1="January","",Y1083)</f>
        <v>83500</v>
      </c>
      <c r="V1084" s="77"/>
      <c r="W1084" s="123">
        <f>IF(U1084="","",U1084+V1084)</f>
        <v>83500</v>
      </c>
      <c r="X1084" s="77">
        <v>5000</v>
      </c>
      <c r="Y1084" s="123">
        <f>IF(W1084="","",W1084-X1084)</f>
        <v>78500</v>
      </c>
      <c r="Z1084" s="80"/>
      <c r="AA1084" s="28"/>
    </row>
    <row r="1085" spans="1:27" s="29" customFormat="1" ht="21.4" hidden="1" customHeight="1" x14ac:dyDescent="0.2">
      <c r="A1085" s="30"/>
      <c r="B1085" s="45" t="s">
        <v>46</v>
      </c>
      <c r="C1085" s="46"/>
      <c r="D1085" s="31"/>
      <c r="E1085" s="31"/>
      <c r="F1085" s="462" t="s">
        <v>48</v>
      </c>
      <c r="G1085" s="462"/>
      <c r="H1085" s="31"/>
      <c r="I1085" s="462" t="s">
        <v>49</v>
      </c>
      <c r="J1085" s="462"/>
      <c r="K1085" s="462"/>
      <c r="L1085" s="47"/>
      <c r="M1085" s="31"/>
      <c r="N1085" s="74"/>
      <c r="O1085" s="75" t="s">
        <v>51</v>
      </c>
      <c r="P1085" s="75">
        <v>30</v>
      </c>
      <c r="Q1085" s="75">
        <v>1</v>
      </c>
      <c r="R1085" s="75">
        <f>R1084-Q1085</f>
        <v>10</v>
      </c>
      <c r="S1085" s="79"/>
      <c r="T1085" s="75" t="s">
        <v>51</v>
      </c>
      <c r="U1085" s="123">
        <f>IF($J$1="February","",Y1084)</f>
        <v>78500</v>
      </c>
      <c r="V1085" s="77"/>
      <c r="W1085" s="123">
        <f t="shared" ref="W1085:W1094" si="226">IF(U1085="","",U1085+V1085)</f>
        <v>78500</v>
      </c>
      <c r="X1085" s="77">
        <v>5000</v>
      </c>
      <c r="Y1085" s="123">
        <f t="shared" ref="Y1085:Y1094" si="227">IF(W1085="","",W1085-X1085)</f>
        <v>73500</v>
      </c>
      <c r="Z1085" s="80"/>
      <c r="AA1085" s="31"/>
    </row>
    <row r="1086" spans="1:27" s="29" customFormat="1" ht="21.4" hidden="1" customHeight="1" x14ac:dyDescent="0.2">
      <c r="A1086" s="30"/>
      <c r="B1086" s="31"/>
      <c r="C1086" s="31"/>
      <c r="D1086" s="31"/>
      <c r="E1086" s="31"/>
      <c r="F1086" s="31"/>
      <c r="G1086" s="31"/>
      <c r="H1086" s="48"/>
      <c r="L1086" s="35"/>
      <c r="M1086" s="31"/>
      <c r="N1086" s="74"/>
      <c r="O1086" s="75" t="s">
        <v>52</v>
      </c>
      <c r="P1086" s="75">
        <v>13</v>
      </c>
      <c r="Q1086" s="75">
        <v>17</v>
      </c>
      <c r="R1086" s="75">
        <v>0</v>
      </c>
      <c r="S1086" s="79"/>
      <c r="T1086" s="75" t="s">
        <v>52</v>
      </c>
      <c r="U1086" s="123">
        <f>IF($J$1="March","",Y1085)</f>
        <v>73500</v>
      </c>
      <c r="V1086" s="77">
        <v>12000</v>
      </c>
      <c r="W1086" s="123">
        <f t="shared" si="226"/>
        <v>85500</v>
      </c>
      <c r="X1086" s="77">
        <v>12000</v>
      </c>
      <c r="Y1086" s="123">
        <f t="shared" si="227"/>
        <v>73500</v>
      </c>
      <c r="Z1086" s="80"/>
      <c r="AA1086" s="31"/>
    </row>
    <row r="1087" spans="1:27" s="29" customFormat="1" ht="21.4" hidden="1" customHeight="1" x14ac:dyDescent="0.2">
      <c r="A1087" s="30"/>
      <c r="B1087" s="457" t="s">
        <v>47</v>
      </c>
      <c r="C1087" s="458"/>
      <c r="D1087" s="31"/>
      <c r="E1087" s="31"/>
      <c r="F1087" s="49" t="s">
        <v>69</v>
      </c>
      <c r="G1087" s="131">
        <f>IF($J$1="January",U1083,IF($J$1="February",U1084,IF($J$1="March",U1085,IF($J$1="April",U1086,IF($J$1="May",U1087,IF($J$1="June",U1088,IF($J$1="July",U1089,IF($J$1="August",U1090,IF($J$1="August",U1090,IF($J$1="September",U1091,IF($J$1="October",U1092,IF($J$1="November",U1093,IF($J$1="December",U1094)))))))))))))</f>
        <v>63500</v>
      </c>
      <c r="H1087" s="48"/>
      <c r="I1087" s="50">
        <f>IF(C1091&gt;0,$K$2,C1089)</f>
        <v>4</v>
      </c>
      <c r="J1087" s="51" t="s">
        <v>66</v>
      </c>
      <c r="K1087" s="52">
        <f>K1083/$K$2*I1087</f>
        <v>2800</v>
      </c>
      <c r="L1087" s="53"/>
      <c r="M1087" s="31"/>
      <c r="N1087" s="74"/>
      <c r="O1087" s="75" t="s">
        <v>53</v>
      </c>
      <c r="P1087" s="75">
        <v>27</v>
      </c>
      <c r="Q1087" s="75">
        <v>4</v>
      </c>
      <c r="R1087" s="75">
        <v>0</v>
      </c>
      <c r="S1087" s="79"/>
      <c r="T1087" s="75" t="s">
        <v>53</v>
      </c>
      <c r="U1087" s="123">
        <f>IF($J$1="April","",Y1086)</f>
        <v>73500</v>
      </c>
      <c r="V1087" s="77"/>
      <c r="W1087" s="123">
        <f t="shared" si="226"/>
        <v>73500</v>
      </c>
      <c r="X1087" s="77">
        <v>10000</v>
      </c>
      <c r="Y1087" s="123">
        <f t="shared" si="227"/>
        <v>63500</v>
      </c>
      <c r="Z1087" s="80"/>
      <c r="AA1087" s="31"/>
    </row>
    <row r="1088" spans="1:27" s="29" customFormat="1" ht="21.4" hidden="1" customHeight="1" x14ac:dyDescent="0.2">
      <c r="A1088" s="30"/>
      <c r="B1088" s="40"/>
      <c r="C1088" s="40"/>
      <c r="D1088" s="31"/>
      <c r="E1088" s="31"/>
      <c r="F1088" s="49" t="s">
        <v>23</v>
      </c>
      <c r="G1088" s="131">
        <f>IF($J$1="January",V1083,IF($J$1="February",V1084,IF($J$1="March",V1085,IF($J$1="April",V1086,IF($J$1="May",V1087,IF($J$1="June",V1088,IF($J$1="July",V1089,IF($J$1="August",V1090,IF($J$1="August",V1090,IF($J$1="September",V1091,IF($J$1="October",V1092,IF($J$1="November",V1093,IF($J$1="December",V1094)))))))))))))</f>
        <v>0</v>
      </c>
      <c r="H1088" s="48"/>
      <c r="I1088" s="93"/>
      <c r="J1088" s="51" t="s">
        <v>67</v>
      </c>
      <c r="K1088" s="54">
        <f>K1083/$K$2/8*I1088</f>
        <v>0</v>
      </c>
      <c r="L1088" s="55"/>
      <c r="M1088" s="31"/>
      <c r="N1088" s="74"/>
      <c r="O1088" s="75" t="s">
        <v>54</v>
      </c>
      <c r="P1088" s="75">
        <v>4</v>
      </c>
      <c r="Q1088" s="75">
        <v>26</v>
      </c>
      <c r="R1088" s="75">
        <v>0</v>
      </c>
      <c r="S1088" s="79"/>
      <c r="T1088" s="75" t="s">
        <v>54</v>
      </c>
      <c r="U1088" s="123">
        <f>IF($J$1="May","",Y1087)</f>
        <v>63500</v>
      </c>
      <c r="V1088" s="77"/>
      <c r="W1088" s="123">
        <f t="shared" si="226"/>
        <v>63500</v>
      </c>
      <c r="X1088" s="77">
        <v>2800</v>
      </c>
      <c r="Y1088" s="123">
        <f t="shared" si="227"/>
        <v>60700</v>
      </c>
      <c r="Z1088" s="80"/>
      <c r="AA1088" s="31"/>
    </row>
    <row r="1089" spans="1:27" s="29" customFormat="1" ht="21.4" hidden="1" customHeight="1" x14ac:dyDescent="0.2">
      <c r="A1089" s="30"/>
      <c r="B1089" s="49" t="s">
        <v>7</v>
      </c>
      <c r="C1089" s="40">
        <f>IF($J$1="January",P1083,IF($J$1="February",P1084,IF($J$1="March",P1085,IF($J$1="April",P1086,IF($J$1="May",P1087,IF($J$1="June",P1088,IF($J$1="July",P1089,IF($J$1="August",P1090,IF($J$1="August",P1090,IF($J$1="September",P1091,IF($J$1="October",P1092,IF($J$1="November",P1093,IF($J$1="December",P1094)))))))))))))</f>
        <v>4</v>
      </c>
      <c r="D1089" s="31"/>
      <c r="E1089" s="31"/>
      <c r="F1089" s="49" t="s">
        <v>70</v>
      </c>
      <c r="G1089" s="131">
        <f>IF($J$1="January",W1083,IF($J$1="February",W1084,IF($J$1="March",W1085,IF($J$1="April",W1086,IF($J$1="May",W1087,IF($J$1="June",W1088,IF($J$1="July",W1089,IF($J$1="August",W1090,IF($J$1="August",W1090,IF($J$1="September",W1091,IF($J$1="October",W1092,IF($J$1="November",W1093,IF($J$1="December",W1094)))))))))))))</f>
        <v>63500</v>
      </c>
      <c r="H1089" s="48"/>
      <c r="I1089" s="455" t="s">
        <v>74</v>
      </c>
      <c r="J1089" s="456"/>
      <c r="K1089" s="54">
        <f>K1087+K1088</f>
        <v>2800</v>
      </c>
      <c r="L1089" s="55"/>
      <c r="M1089" s="31"/>
      <c r="N1089" s="74"/>
      <c r="O1089" s="75" t="s">
        <v>55</v>
      </c>
      <c r="P1089" s="75"/>
      <c r="Q1089" s="75"/>
      <c r="R1089" s="75" t="str">
        <f t="shared" ref="R1089" si="228">IF(Q1089="","",R1088-Q1089)</f>
        <v/>
      </c>
      <c r="S1089" s="79"/>
      <c r="T1089" s="75" t="s">
        <v>55</v>
      </c>
      <c r="U1089" s="123" t="str">
        <f>IF($J$1="June","",Y1088)</f>
        <v/>
      </c>
      <c r="V1089" s="77"/>
      <c r="W1089" s="123" t="str">
        <f t="shared" si="226"/>
        <v/>
      </c>
      <c r="X1089" s="77"/>
      <c r="Y1089" s="123" t="str">
        <f t="shared" si="227"/>
        <v/>
      </c>
      <c r="Z1089" s="80"/>
      <c r="AA1089" s="31"/>
    </row>
    <row r="1090" spans="1:27" s="29" customFormat="1" ht="21.4" hidden="1" customHeight="1" x14ac:dyDescent="0.2">
      <c r="A1090" s="30"/>
      <c r="B1090" s="49" t="s">
        <v>6</v>
      </c>
      <c r="C1090" s="40">
        <f>IF($J$1="January",Q1083,IF($J$1="February",Q1084,IF($J$1="March",Q1085,IF($J$1="April",Q1086,IF($J$1="May",Q1087,IF($J$1="June",Q1088,IF($J$1="July",Q1089,IF($J$1="August",Q1090,IF($J$1="August",Q1090,IF($J$1="September",Q1091,IF($J$1="October",Q1092,IF($J$1="November",Q1093,IF($J$1="December",Q1094)))))))))))))</f>
        <v>26</v>
      </c>
      <c r="D1090" s="31"/>
      <c r="E1090" s="31"/>
      <c r="F1090" s="49" t="s">
        <v>24</v>
      </c>
      <c r="G1090" s="131">
        <f>IF($J$1="January",X1083,IF($J$1="February",X1084,IF($J$1="March",X1085,IF($J$1="April",X1086,IF($J$1="May",X1087,IF($J$1="June",X1088,IF($J$1="July",X1089,IF($J$1="August",X1090,IF($J$1="August",X1090,IF($J$1="September",X1091,IF($J$1="October",X1092,IF($J$1="November",X1093,IF($J$1="December",X1094)))))))))))))</f>
        <v>2800</v>
      </c>
      <c r="H1090" s="48"/>
      <c r="I1090" s="455" t="s">
        <v>75</v>
      </c>
      <c r="J1090" s="456"/>
      <c r="K1090" s="44">
        <f>G1090</f>
        <v>2800</v>
      </c>
      <c r="L1090" s="56"/>
      <c r="M1090" s="31"/>
      <c r="N1090" s="74"/>
      <c r="O1090" s="75" t="s">
        <v>56</v>
      </c>
      <c r="P1090" s="75"/>
      <c r="Q1090" s="75"/>
      <c r="R1090" s="75">
        <v>0</v>
      </c>
      <c r="S1090" s="79"/>
      <c r="T1090" s="75" t="s">
        <v>56</v>
      </c>
      <c r="U1090" s="123" t="str">
        <f>IF($J$1="July","",Y1089)</f>
        <v/>
      </c>
      <c r="V1090" s="77"/>
      <c r="W1090" s="123" t="str">
        <f t="shared" si="226"/>
        <v/>
      </c>
      <c r="X1090" s="77"/>
      <c r="Y1090" s="123" t="str">
        <f t="shared" si="227"/>
        <v/>
      </c>
      <c r="Z1090" s="80"/>
      <c r="AA1090" s="31"/>
    </row>
    <row r="1091" spans="1:27" s="29" customFormat="1" ht="21.4" hidden="1" customHeight="1" x14ac:dyDescent="0.2">
      <c r="A1091" s="30"/>
      <c r="B1091" s="57" t="s">
        <v>73</v>
      </c>
      <c r="C1091" s="40">
        <f>IF($J$1="January",R1083,IF($J$1="February",R1084,IF($J$1="March",R1085,IF($J$1="April",R1086,IF($J$1="May",R1087,IF($J$1="June",R1088,IF($J$1="July",R1089,IF($J$1="August",R1090,IF($J$1="August",R1090,IF($J$1="September",R1091,IF($J$1="October",R1092,IF($J$1="November",R1093,IF($J$1="December",R1094)))))))))))))</f>
        <v>0</v>
      </c>
      <c r="D1091" s="31"/>
      <c r="E1091" s="31"/>
      <c r="F1091" s="49" t="s">
        <v>72</v>
      </c>
      <c r="G1091" s="131">
        <f>IF($J$1="January",Y1083,IF($J$1="February",Y1084,IF($J$1="March",Y1085,IF($J$1="April",Y1086,IF($J$1="May",Y1087,IF($J$1="June",Y1088,IF($J$1="July",Y1089,IF($J$1="August",Y1090,IF($J$1="August",Y1090,IF($J$1="September",Y1091,IF($J$1="October",Y1092,IF($J$1="November",Y1093,IF($J$1="December",Y1094)))))))))))))</f>
        <v>60700</v>
      </c>
      <c r="H1091" s="31"/>
      <c r="I1091" s="463" t="s">
        <v>68</v>
      </c>
      <c r="J1091" s="464"/>
      <c r="K1091" s="58"/>
      <c r="L1091" s="59"/>
      <c r="M1091" s="31"/>
      <c r="N1091" s="74"/>
      <c r="O1091" s="75" t="s">
        <v>61</v>
      </c>
      <c r="P1091" s="75"/>
      <c r="Q1091" s="75"/>
      <c r="R1091" s="75">
        <v>0</v>
      </c>
      <c r="S1091" s="79"/>
      <c r="T1091" s="75" t="s">
        <v>61</v>
      </c>
      <c r="U1091" s="123" t="str">
        <f>IF($J$1="August","",Y1090)</f>
        <v/>
      </c>
      <c r="V1091" s="77"/>
      <c r="W1091" s="123" t="str">
        <f t="shared" si="226"/>
        <v/>
      </c>
      <c r="X1091" s="77"/>
      <c r="Y1091" s="123" t="str">
        <f t="shared" si="227"/>
        <v/>
      </c>
      <c r="Z1091" s="80"/>
      <c r="AA1091" s="31"/>
    </row>
    <row r="1092" spans="1:27" s="29" customFormat="1" ht="21.4" hidden="1" customHeight="1" x14ac:dyDescent="0.2">
      <c r="A1092" s="30"/>
      <c r="B1092" s="31"/>
      <c r="C1092" s="31"/>
      <c r="D1092" s="31"/>
      <c r="E1092" s="31"/>
      <c r="F1092" s="31"/>
      <c r="G1092" s="31"/>
      <c r="H1092" s="31"/>
      <c r="I1092" s="31"/>
      <c r="J1092" s="31"/>
      <c r="K1092" s="31"/>
      <c r="L1092" s="47"/>
      <c r="M1092" s="31"/>
      <c r="N1092" s="74"/>
      <c r="O1092" s="75" t="s">
        <v>57</v>
      </c>
      <c r="P1092" s="75"/>
      <c r="Q1092" s="75"/>
      <c r="R1092" s="75">
        <v>0</v>
      </c>
      <c r="S1092" s="79"/>
      <c r="T1092" s="75" t="s">
        <v>57</v>
      </c>
      <c r="U1092" s="123" t="str">
        <f>IF($J$1="September","",Y1091)</f>
        <v/>
      </c>
      <c r="V1092" s="77"/>
      <c r="W1092" s="123" t="str">
        <f t="shared" si="226"/>
        <v/>
      </c>
      <c r="X1092" s="77"/>
      <c r="Y1092" s="123" t="str">
        <f t="shared" si="227"/>
        <v/>
      </c>
      <c r="Z1092" s="80"/>
      <c r="AA1092" s="31"/>
    </row>
    <row r="1093" spans="1:27" s="29" customFormat="1" ht="21.4" hidden="1" customHeight="1" x14ac:dyDescent="0.2">
      <c r="A1093" s="30"/>
      <c r="B1093" s="471" t="s">
        <v>101</v>
      </c>
      <c r="C1093" s="471"/>
      <c r="D1093" s="471"/>
      <c r="E1093" s="471"/>
      <c r="F1093" s="471"/>
      <c r="G1093" s="471"/>
      <c r="H1093" s="471"/>
      <c r="I1093" s="471"/>
      <c r="J1093" s="471"/>
      <c r="K1093" s="471"/>
      <c r="L1093" s="47"/>
      <c r="M1093" s="31"/>
      <c r="N1093" s="74"/>
      <c r="O1093" s="75" t="s">
        <v>62</v>
      </c>
      <c r="P1093" s="75"/>
      <c r="Q1093" s="75"/>
      <c r="R1093" s="75">
        <v>0</v>
      </c>
      <c r="S1093" s="79"/>
      <c r="T1093" s="75" t="s">
        <v>62</v>
      </c>
      <c r="U1093" s="123" t="str">
        <f>IF($J$1="October","",Y1092)</f>
        <v/>
      </c>
      <c r="V1093" s="77"/>
      <c r="W1093" s="123" t="str">
        <f t="shared" si="226"/>
        <v/>
      </c>
      <c r="X1093" s="77"/>
      <c r="Y1093" s="123" t="str">
        <f t="shared" si="227"/>
        <v/>
      </c>
      <c r="Z1093" s="80"/>
      <c r="AA1093" s="31"/>
    </row>
    <row r="1094" spans="1:27" s="29" customFormat="1" ht="21.4" hidden="1" customHeight="1" x14ac:dyDescent="0.2">
      <c r="A1094" s="30"/>
      <c r="B1094" s="471"/>
      <c r="C1094" s="471"/>
      <c r="D1094" s="471"/>
      <c r="E1094" s="471"/>
      <c r="F1094" s="471"/>
      <c r="G1094" s="471"/>
      <c r="H1094" s="471"/>
      <c r="I1094" s="471"/>
      <c r="J1094" s="471"/>
      <c r="K1094" s="471"/>
      <c r="L1094" s="47"/>
      <c r="M1094" s="31"/>
      <c r="N1094" s="74"/>
      <c r="O1094" s="75" t="s">
        <v>63</v>
      </c>
      <c r="P1094" s="75"/>
      <c r="Q1094" s="75"/>
      <c r="R1094" s="75">
        <v>0</v>
      </c>
      <c r="S1094" s="79"/>
      <c r="T1094" s="75" t="s">
        <v>63</v>
      </c>
      <c r="U1094" s="123" t="str">
        <f>IF($J$1="November","",Y1093)</f>
        <v/>
      </c>
      <c r="V1094" s="77"/>
      <c r="W1094" s="123" t="str">
        <f t="shared" si="226"/>
        <v/>
      </c>
      <c r="X1094" s="77"/>
      <c r="Y1094" s="123" t="str">
        <f t="shared" si="227"/>
        <v/>
      </c>
      <c r="Z1094" s="80"/>
      <c r="AA1094" s="31"/>
    </row>
    <row r="1095" spans="1:27" s="29" customFormat="1" ht="21.4" hidden="1" customHeight="1" thickBot="1" x14ac:dyDescent="0.25">
      <c r="A1095" s="60"/>
      <c r="B1095" s="61"/>
      <c r="C1095" s="61"/>
      <c r="D1095" s="61"/>
      <c r="E1095" s="61"/>
      <c r="F1095" s="61"/>
      <c r="G1095" s="61"/>
      <c r="H1095" s="61"/>
      <c r="I1095" s="61"/>
      <c r="J1095" s="61"/>
      <c r="K1095" s="61"/>
      <c r="L1095" s="62"/>
      <c r="N1095" s="81"/>
      <c r="O1095" s="82"/>
      <c r="P1095" s="82"/>
      <c r="Q1095" s="82"/>
      <c r="R1095" s="82"/>
      <c r="S1095" s="82"/>
      <c r="T1095" s="82"/>
      <c r="U1095" s="82"/>
      <c r="V1095" s="82"/>
      <c r="W1095" s="82"/>
      <c r="X1095" s="82"/>
      <c r="Y1095" s="82"/>
      <c r="Z1095" s="83"/>
    </row>
    <row r="1096" spans="1:27" s="29" customFormat="1" ht="21.4" hidden="1" customHeight="1" thickBot="1" x14ac:dyDescent="0.25">
      <c r="N1096" s="66"/>
      <c r="O1096" s="66"/>
      <c r="P1096" s="66"/>
      <c r="Q1096" s="66"/>
      <c r="R1096" s="66"/>
      <c r="S1096" s="66"/>
      <c r="T1096" s="66"/>
      <c r="U1096" s="66"/>
      <c r="V1096" s="66"/>
      <c r="W1096" s="66"/>
      <c r="X1096" s="66"/>
      <c r="Y1096" s="66"/>
      <c r="Z1096" s="66"/>
    </row>
    <row r="1097" spans="1:27" s="29" customFormat="1" ht="21.4" hidden="1" customHeight="1" x14ac:dyDescent="0.2">
      <c r="A1097" s="465" t="s">
        <v>45</v>
      </c>
      <c r="B1097" s="466"/>
      <c r="C1097" s="466"/>
      <c r="D1097" s="466"/>
      <c r="E1097" s="466"/>
      <c r="F1097" s="466"/>
      <c r="G1097" s="466"/>
      <c r="H1097" s="466"/>
      <c r="I1097" s="466"/>
      <c r="J1097" s="466"/>
      <c r="K1097" s="466"/>
      <c r="L1097" s="467"/>
      <c r="M1097" s="28"/>
      <c r="N1097" s="67"/>
      <c r="O1097" s="450" t="s">
        <v>47</v>
      </c>
      <c r="P1097" s="451"/>
      <c r="Q1097" s="451"/>
      <c r="R1097" s="452"/>
      <c r="S1097" s="68"/>
      <c r="T1097" s="450" t="s">
        <v>48</v>
      </c>
      <c r="U1097" s="451"/>
      <c r="V1097" s="451"/>
      <c r="W1097" s="451"/>
      <c r="X1097" s="451"/>
      <c r="Y1097" s="452"/>
      <c r="Z1097" s="69"/>
      <c r="AA1097" s="28"/>
    </row>
    <row r="1098" spans="1:27" s="29" customFormat="1" ht="21.4" hidden="1" customHeight="1" x14ac:dyDescent="0.2">
      <c r="A1098" s="30"/>
      <c r="B1098" s="31"/>
      <c r="C1098" s="453" t="s">
        <v>99</v>
      </c>
      <c r="D1098" s="453"/>
      <c r="E1098" s="453"/>
      <c r="F1098" s="453"/>
      <c r="G1098" s="32" t="str">
        <f>$J$1</f>
        <v>June</v>
      </c>
      <c r="H1098" s="454">
        <f>$K$1</f>
        <v>2021</v>
      </c>
      <c r="I1098" s="454"/>
      <c r="J1098" s="31"/>
      <c r="K1098" s="33"/>
      <c r="L1098" s="34"/>
      <c r="M1098" s="33"/>
      <c r="N1098" s="70"/>
      <c r="O1098" s="71" t="s">
        <v>58</v>
      </c>
      <c r="P1098" s="71" t="s">
        <v>7</v>
      </c>
      <c r="Q1098" s="71" t="s">
        <v>6</v>
      </c>
      <c r="R1098" s="71" t="s">
        <v>59</v>
      </c>
      <c r="S1098" s="72"/>
      <c r="T1098" s="71" t="s">
        <v>58</v>
      </c>
      <c r="U1098" s="71" t="s">
        <v>60</v>
      </c>
      <c r="V1098" s="71" t="s">
        <v>23</v>
      </c>
      <c r="W1098" s="71" t="s">
        <v>22</v>
      </c>
      <c r="X1098" s="71" t="s">
        <v>24</v>
      </c>
      <c r="Y1098" s="71" t="s">
        <v>64</v>
      </c>
      <c r="Z1098" s="73"/>
      <c r="AA1098" s="33"/>
    </row>
    <row r="1099" spans="1:27" s="29" customFormat="1" ht="21.4" hidden="1" customHeight="1" x14ac:dyDescent="0.2">
      <c r="A1099" s="30"/>
      <c r="B1099" s="31"/>
      <c r="C1099" s="31"/>
      <c r="D1099" s="36"/>
      <c r="E1099" s="36"/>
      <c r="F1099" s="36"/>
      <c r="G1099" s="36"/>
      <c r="H1099" s="36"/>
      <c r="I1099" s="31"/>
      <c r="J1099" s="37" t="s">
        <v>1</v>
      </c>
      <c r="K1099" s="38"/>
      <c r="L1099" s="39"/>
      <c r="M1099" s="31"/>
      <c r="N1099" s="74"/>
      <c r="O1099" s="75" t="s">
        <v>50</v>
      </c>
      <c r="P1099" s="75">
        <v>22</v>
      </c>
      <c r="Q1099" s="75">
        <v>9</v>
      </c>
      <c r="R1099" s="75"/>
      <c r="S1099" s="76"/>
      <c r="T1099" s="75" t="s">
        <v>50</v>
      </c>
      <c r="U1099" s="77"/>
      <c r="V1099" s="77"/>
      <c r="W1099" s="77">
        <f>V1099+U1099</f>
        <v>0</v>
      </c>
      <c r="X1099" s="77"/>
      <c r="Y1099" s="77">
        <f>W1099-X1099</f>
        <v>0</v>
      </c>
      <c r="Z1099" s="73"/>
      <c r="AA1099" s="31"/>
    </row>
    <row r="1100" spans="1:27" s="29" customFormat="1" ht="21.4" hidden="1" customHeight="1" x14ac:dyDescent="0.2">
      <c r="A1100" s="30"/>
      <c r="B1100" s="31" t="s">
        <v>0</v>
      </c>
      <c r="C1100" s="41"/>
      <c r="D1100" s="31"/>
      <c r="E1100" s="31"/>
      <c r="F1100" s="31"/>
      <c r="G1100" s="31"/>
      <c r="H1100" s="42"/>
      <c r="I1100" s="36"/>
      <c r="J1100" s="31"/>
      <c r="K1100" s="31"/>
      <c r="L1100" s="43"/>
      <c r="M1100" s="28"/>
      <c r="N1100" s="78"/>
      <c r="O1100" s="75" t="s">
        <v>76</v>
      </c>
      <c r="P1100" s="75"/>
      <c r="Q1100" s="75"/>
      <c r="R1100" s="75" t="str">
        <f t="shared" ref="R1100:R1107" si="229">IF(Q1100="","",R1099-Q1100)</f>
        <v/>
      </c>
      <c r="S1100" s="79"/>
      <c r="T1100" s="75" t="s">
        <v>76</v>
      </c>
      <c r="U1100" s="123">
        <f>Y1099</f>
        <v>0</v>
      </c>
      <c r="V1100" s="77"/>
      <c r="W1100" s="123">
        <f>IF(U1100="","",U1100+V1100)</f>
        <v>0</v>
      </c>
      <c r="X1100" s="77"/>
      <c r="Y1100" s="123">
        <f>IF(W1100="","",W1100-X1100)</f>
        <v>0</v>
      </c>
      <c r="Z1100" s="80"/>
      <c r="AA1100" s="28"/>
    </row>
    <row r="1101" spans="1:27" s="29" customFormat="1" ht="21.4" hidden="1" customHeight="1" x14ac:dyDescent="0.2">
      <c r="A1101" s="30"/>
      <c r="B1101" s="45" t="s">
        <v>46</v>
      </c>
      <c r="C1101" s="46"/>
      <c r="D1101" s="31"/>
      <c r="E1101" s="31"/>
      <c r="F1101" s="462" t="s">
        <v>48</v>
      </c>
      <c r="G1101" s="462"/>
      <c r="H1101" s="31"/>
      <c r="I1101" s="462" t="s">
        <v>49</v>
      </c>
      <c r="J1101" s="462"/>
      <c r="K1101" s="462"/>
      <c r="L1101" s="47"/>
      <c r="M1101" s="31"/>
      <c r="N1101" s="74"/>
      <c r="O1101" s="75" t="s">
        <v>51</v>
      </c>
      <c r="P1101" s="75"/>
      <c r="Q1101" s="75"/>
      <c r="R1101" s="75" t="str">
        <f t="shared" si="229"/>
        <v/>
      </c>
      <c r="S1101" s="79"/>
      <c r="T1101" s="75" t="s">
        <v>51</v>
      </c>
      <c r="U1101" s="123">
        <f>IF($J$1="April",Y1100,Y1100)</f>
        <v>0</v>
      </c>
      <c r="V1101" s="77"/>
      <c r="W1101" s="123">
        <f t="shared" ref="W1101:W1110" si="230">IF(U1101="","",U1101+V1101)</f>
        <v>0</v>
      </c>
      <c r="X1101" s="77"/>
      <c r="Y1101" s="123">
        <f t="shared" ref="Y1101:Y1110" si="231">IF(W1101="","",W1101-X1101)</f>
        <v>0</v>
      </c>
      <c r="Z1101" s="80"/>
      <c r="AA1101" s="31"/>
    </row>
    <row r="1102" spans="1:27" s="29" customFormat="1" ht="21.4" hidden="1" customHeight="1" x14ac:dyDescent="0.2">
      <c r="A1102" s="30"/>
      <c r="B1102" s="31"/>
      <c r="C1102" s="31"/>
      <c r="D1102" s="31"/>
      <c r="E1102" s="31"/>
      <c r="F1102" s="31"/>
      <c r="G1102" s="31"/>
      <c r="H1102" s="48"/>
      <c r="L1102" s="35"/>
      <c r="M1102" s="31"/>
      <c r="N1102" s="74"/>
      <c r="O1102" s="75" t="s">
        <v>52</v>
      </c>
      <c r="P1102" s="75"/>
      <c r="Q1102" s="75"/>
      <c r="R1102" s="75">
        <v>0</v>
      </c>
      <c r="S1102" s="79"/>
      <c r="T1102" s="75" t="s">
        <v>52</v>
      </c>
      <c r="U1102" s="123">
        <f>IF($J$1="April",Y1101,Y1101)</f>
        <v>0</v>
      </c>
      <c r="V1102" s="77"/>
      <c r="W1102" s="123">
        <f t="shared" si="230"/>
        <v>0</v>
      </c>
      <c r="X1102" s="77"/>
      <c r="Y1102" s="123">
        <f t="shared" si="231"/>
        <v>0</v>
      </c>
      <c r="Z1102" s="80"/>
      <c r="AA1102" s="31"/>
    </row>
    <row r="1103" spans="1:27" s="29" customFormat="1" ht="21.4" hidden="1" customHeight="1" x14ac:dyDescent="0.2">
      <c r="A1103" s="30"/>
      <c r="B1103" s="457" t="s">
        <v>47</v>
      </c>
      <c r="C1103" s="458"/>
      <c r="D1103" s="31"/>
      <c r="E1103" s="31"/>
      <c r="F1103" s="49" t="s">
        <v>69</v>
      </c>
      <c r="G1103" s="44">
        <f>IF($J$1="January",U1099,IF($J$1="February",U1100,IF($J$1="March",U1101,IF($J$1="April",U1102,IF($J$1="May",U1103,IF($J$1="June",U1104,IF($J$1="July",U1105,IF($J$1="August",U1106,IF($J$1="August",U1106,IF($J$1="September",U1107,IF($J$1="October",U1108,IF($J$1="November",U1109,IF($J$1="December",U1110)))))))))))))</f>
        <v>0</v>
      </c>
      <c r="H1103" s="48"/>
      <c r="I1103" s="50"/>
      <c r="J1103" s="51" t="s">
        <v>66</v>
      </c>
      <c r="K1103" s="52">
        <f>K1099/$K$2*I1103</f>
        <v>0</v>
      </c>
      <c r="L1103" s="53"/>
      <c r="M1103" s="31"/>
      <c r="N1103" s="74"/>
      <c r="O1103" s="75" t="s">
        <v>53</v>
      </c>
      <c r="P1103" s="75"/>
      <c r="Q1103" s="75"/>
      <c r="R1103" s="75">
        <v>0</v>
      </c>
      <c r="S1103" s="79"/>
      <c r="T1103" s="75" t="s">
        <v>53</v>
      </c>
      <c r="U1103" s="123">
        <f>IF($J$1="May",Y1102,Y1102)</f>
        <v>0</v>
      </c>
      <c r="V1103" s="77"/>
      <c r="W1103" s="123">
        <f t="shared" si="230"/>
        <v>0</v>
      </c>
      <c r="X1103" s="77"/>
      <c r="Y1103" s="123">
        <f t="shared" si="231"/>
        <v>0</v>
      </c>
      <c r="Z1103" s="80"/>
      <c r="AA1103" s="31"/>
    </row>
    <row r="1104" spans="1:27" s="29" customFormat="1" ht="21.4" hidden="1" customHeight="1" x14ac:dyDescent="0.2">
      <c r="A1104" s="30"/>
      <c r="B1104" s="40"/>
      <c r="C1104" s="40"/>
      <c r="D1104" s="31"/>
      <c r="E1104" s="31"/>
      <c r="F1104" s="49" t="s">
        <v>23</v>
      </c>
      <c r="G1104" s="44">
        <f>IF($J$1="January",V1099,IF($J$1="February",V1100,IF($J$1="March",V1101,IF($J$1="April",V1102,IF($J$1="May",V1103,IF($J$1="June",V1104,IF($J$1="July",V1105,IF($J$1="August",V1106,IF($J$1="August",V1106,IF($J$1="September",V1107,IF($J$1="October",V1108,IF($J$1="November",V1109,IF($J$1="December",V1110)))))))))))))</f>
        <v>0</v>
      </c>
      <c r="H1104" s="48"/>
      <c r="I1104" s="93"/>
      <c r="J1104" s="51" t="s">
        <v>67</v>
      </c>
      <c r="K1104" s="54">
        <f>K1099/$K$2/8*I1104</f>
        <v>0</v>
      </c>
      <c r="L1104" s="55"/>
      <c r="M1104" s="31"/>
      <c r="N1104" s="74"/>
      <c r="O1104" s="75" t="s">
        <v>54</v>
      </c>
      <c r="P1104" s="75"/>
      <c r="Q1104" s="75"/>
      <c r="R1104" s="75" t="str">
        <f t="shared" si="229"/>
        <v/>
      </c>
      <c r="S1104" s="79"/>
      <c r="T1104" s="75" t="s">
        <v>54</v>
      </c>
      <c r="U1104" s="123">
        <f>IF($J$1="May",Y1103,Y1103)</f>
        <v>0</v>
      </c>
      <c r="V1104" s="77"/>
      <c r="W1104" s="123">
        <f t="shared" si="230"/>
        <v>0</v>
      </c>
      <c r="X1104" s="77"/>
      <c r="Y1104" s="123">
        <f t="shared" si="231"/>
        <v>0</v>
      </c>
      <c r="Z1104" s="80"/>
      <c r="AA1104" s="31"/>
    </row>
    <row r="1105" spans="1:27" s="29" customFormat="1" ht="21.4" hidden="1" customHeight="1" x14ac:dyDescent="0.2">
      <c r="A1105" s="30"/>
      <c r="B1105" s="49" t="s">
        <v>7</v>
      </c>
      <c r="C1105" s="40">
        <f>IF($J$1="January",P1099,IF($J$1="February",P1100,IF($J$1="March",P1101,IF($J$1="April",P1102,IF($J$1="May",P1103,IF($J$1="June",P1104,IF($J$1="July",P1105,IF($J$1="August",P1106,IF($J$1="August",P1106,IF($J$1="September",P1107,IF($J$1="October",P1108,IF($J$1="November",P1109,IF($J$1="December",P1110)))))))))))))</f>
        <v>0</v>
      </c>
      <c r="D1105" s="31"/>
      <c r="E1105" s="31"/>
      <c r="F1105" s="49" t="s">
        <v>70</v>
      </c>
      <c r="G1105" s="44">
        <f>IF($J$1="January",W1099,IF($J$1="February",W1100,IF($J$1="March",W1101,IF($J$1="April",W1102,IF($J$1="May",W1103,IF($J$1="June",W1104,IF($J$1="July",W1105,IF($J$1="August",W1106,IF($J$1="August",W1106,IF($J$1="September",W1107,IF($J$1="October",W1108,IF($J$1="November",W1109,IF($J$1="December",W1110)))))))))))))</f>
        <v>0</v>
      </c>
      <c r="H1105" s="48"/>
      <c r="I1105" s="455" t="s">
        <v>74</v>
      </c>
      <c r="J1105" s="456"/>
      <c r="K1105" s="54">
        <f>K1103+K1104</f>
        <v>0</v>
      </c>
      <c r="L1105" s="55"/>
      <c r="M1105" s="31"/>
      <c r="N1105" s="74"/>
      <c r="O1105" s="75" t="s">
        <v>55</v>
      </c>
      <c r="P1105" s="75"/>
      <c r="Q1105" s="75"/>
      <c r="R1105" s="75">
        <v>0</v>
      </c>
      <c r="S1105" s="79"/>
      <c r="T1105" s="75" t="s">
        <v>55</v>
      </c>
      <c r="U1105" s="123" t="str">
        <f>IF($J$1="July",Y1104,"")</f>
        <v/>
      </c>
      <c r="V1105" s="77"/>
      <c r="W1105" s="123" t="str">
        <f t="shared" si="230"/>
        <v/>
      </c>
      <c r="X1105" s="77"/>
      <c r="Y1105" s="123" t="str">
        <f t="shared" si="231"/>
        <v/>
      </c>
      <c r="Z1105" s="80"/>
      <c r="AA1105" s="31"/>
    </row>
    <row r="1106" spans="1:27" s="29" customFormat="1" ht="21.4" hidden="1" customHeight="1" x14ac:dyDescent="0.2">
      <c r="A1106" s="30"/>
      <c r="B1106" s="49" t="s">
        <v>6</v>
      </c>
      <c r="C1106" s="40">
        <f>IF($J$1="January",Q1099,IF($J$1="February",Q1100,IF($J$1="March",Q1101,IF($J$1="April",Q1102,IF($J$1="May",Q1103,IF($J$1="June",Q1104,IF($J$1="July",Q1105,IF($J$1="August",Q1106,IF($J$1="August",Q1106,IF($J$1="September",Q1107,IF($J$1="October",Q1108,IF($J$1="November",Q1109,IF($J$1="December",Q1110)))))))))))))</f>
        <v>0</v>
      </c>
      <c r="D1106" s="31"/>
      <c r="E1106" s="31"/>
      <c r="F1106" s="49" t="s">
        <v>24</v>
      </c>
      <c r="G1106" s="44">
        <f>IF($J$1="January",X1099,IF($J$1="February",X1100,IF($J$1="March",X1101,IF($J$1="April",X1102,IF($J$1="May",X1103,IF($J$1="June",X1104,IF($J$1="July",X1105,IF($J$1="August",X1106,IF($J$1="August",X1106,IF($J$1="September",X1107,IF($J$1="October",X1108,IF($J$1="November",X1109,IF($J$1="December",X1110)))))))))))))</f>
        <v>0</v>
      </c>
      <c r="H1106" s="48"/>
      <c r="I1106" s="455" t="s">
        <v>75</v>
      </c>
      <c r="J1106" s="456"/>
      <c r="K1106" s="44">
        <f>G1106</f>
        <v>0</v>
      </c>
      <c r="L1106" s="56"/>
      <c r="M1106" s="31"/>
      <c r="N1106" s="74"/>
      <c r="O1106" s="75" t="s">
        <v>56</v>
      </c>
      <c r="P1106" s="75"/>
      <c r="Q1106" s="75"/>
      <c r="R1106" s="75">
        <v>0</v>
      </c>
      <c r="S1106" s="79"/>
      <c r="T1106" s="75" t="s">
        <v>56</v>
      </c>
      <c r="U1106" s="123" t="str">
        <f>IF($J$1="August",Y1105,"")</f>
        <v/>
      </c>
      <c r="V1106" s="77"/>
      <c r="W1106" s="123" t="str">
        <f t="shared" si="230"/>
        <v/>
      </c>
      <c r="X1106" s="77"/>
      <c r="Y1106" s="123" t="str">
        <f t="shared" si="231"/>
        <v/>
      </c>
      <c r="Z1106" s="80"/>
      <c r="AA1106" s="31"/>
    </row>
    <row r="1107" spans="1:27" s="29" customFormat="1" ht="21.4" hidden="1" customHeight="1" x14ac:dyDescent="0.2">
      <c r="A1107" s="30"/>
      <c r="B1107" s="57" t="s">
        <v>73</v>
      </c>
      <c r="C1107" s="40" t="str">
        <f>IF($J$1="January",R1099,IF($J$1="February",R1100,IF($J$1="March",R1101,IF($J$1="April",R1102,IF($J$1="May",R1103,IF($J$1="June",R1104,IF($J$1="July",R1105,IF($J$1="August",R1106,IF($J$1="August",R1106,IF($J$1="September",R1107,IF($J$1="October",R1108,IF($J$1="November",R1109,IF($J$1="December",R1110)))))))))))))</f>
        <v/>
      </c>
      <c r="D1107" s="31"/>
      <c r="E1107" s="31"/>
      <c r="F1107" s="49" t="s">
        <v>72</v>
      </c>
      <c r="G1107" s="44">
        <f>IF($J$1="January",Y1099,IF($J$1="February",Y1100,IF($J$1="March",Y1101,IF($J$1="April",Y1102,IF($J$1="May",Y1103,IF($J$1="June",Y1104,IF($J$1="July",Y1105,IF($J$1="August",Y1106,IF($J$1="August",Y1106,IF($J$1="September",Y1107,IF($J$1="October",Y1108,IF($J$1="November",Y1109,IF($J$1="December",Y1110)))))))))))))</f>
        <v>0</v>
      </c>
      <c r="H1107" s="31"/>
      <c r="I1107" s="463" t="s">
        <v>68</v>
      </c>
      <c r="J1107" s="464"/>
      <c r="K1107" s="58">
        <f>K1105-K1106</f>
        <v>0</v>
      </c>
      <c r="L1107" s="59"/>
      <c r="M1107" s="31"/>
      <c r="N1107" s="74"/>
      <c r="O1107" s="75" t="s">
        <v>61</v>
      </c>
      <c r="P1107" s="75"/>
      <c r="Q1107" s="75"/>
      <c r="R1107" s="75" t="str">
        <f t="shared" si="229"/>
        <v/>
      </c>
      <c r="S1107" s="79"/>
      <c r="T1107" s="75" t="s">
        <v>61</v>
      </c>
      <c r="U1107" s="123" t="str">
        <f>IF($J$1="May",Y1106,Y1106)</f>
        <v/>
      </c>
      <c r="V1107" s="77"/>
      <c r="W1107" s="123" t="str">
        <f t="shared" si="230"/>
        <v/>
      </c>
      <c r="X1107" s="77"/>
      <c r="Y1107" s="123" t="str">
        <f t="shared" si="231"/>
        <v/>
      </c>
      <c r="Z1107" s="80"/>
      <c r="AA1107" s="31"/>
    </row>
    <row r="1108" spans="1:27" s="29" customFormat="1" ht="21.4" hidden="1" customHeight="1" x14ac:dyDescent="0.2">
      <c r="A1108" s="30"/>
      <c r="B1108" s="31"/>
      <c r="C1108" s="31"/>
      <c r="D1108" s="31"/>
      <c r="E1108" s="31"/>
      <c r="F1108" s="31"/>
      <c r="G1108" s="31"/>
      <c r="H1108" s="31"/>
      <c r="I1108" s="31"/>
      <c r="J1108" s="31"/>
      <c r="K1108" s="31"/>
      <c r="L1108" s="47"/>
      <c r="M1108" s="31"/>
      <c r="N1108" s="74"/>
      <c r="O1108" s="75" t="s">
        <v>57</v>
      </c>
      <c r="P1108" s="75"/>
      <c r="Q1108" s="75"/>
      <c r="R1108" s="75">
        <v>0</v>
      </c>
      <c r="S1108" s="79"/>
      <c r="T1108" s="75" t="s">
        <v>57</v>
      </c>
      <c r="U1108" s="123" t="str">
        <f t="shared" ref="U1108:U1110" si="232">Y1107</f>
        <v/>
      </c>
      <c r="V1108" s="77"/>
      <c r="W1108" s="123" t="str">
        <f t="shared" si="230"/>
        <v/>
      </c>
      <c r="X1108" s="77"/>
      <c r="Y1108" s="123" t="str">
        <f t="shared" si="231"/>
        <v/>
      </c>
      <c r="Z1108" s="80"/>
      <c r="AA1108" s="31"/>
    </row>
    <row r="1109" spans="1:27" s="29" customFormat="1" ht="21.4" hidden="1" customHeight="1" x14ac:dyDescent="0.2">
      <c r="A1109" s="30"/>
      <c r="B1109" s="471" t="s">
        <v>101</v>
      </c>
      <c r="C1109" s="471"/>
      <c r="D1109" s="471"/>
      <c r="E1109" s="471"/>
      <c r="F1109" s="471"/>
      <c r="G1109" s="471"/>
      <c r="H1109" s="471"/>
      <c r="I1109" s="471"/>
      <c r="J1109" s="471"/>
      <c r="K1109" s="471"/>
      <c r="L1109" s="47"/>
      <c r="M1109" s="31"/>
      <c r="N1109" s="74"/>
      <c r="O1109" s="75" t="s">
        <v>62</v>
      </c>
      <c r="P1109" s="75"/>
      <c r="Q1109" s="75"/>
      <c r="R1109" s="75">
        <v>0</v>
      </c>
      <c r="S1109" s="79"/>
      <c r="T1109" s="75" t="s">
        <v>62</v>
      </c>
      <c r="U1109" s="123" t="str">
        <f t="shared" si="232"/>
        <v/>
      </c>
      <c r="V1109" s="77"/>
      <c r="W1109" s="123"/>
      <c r="X1109" s="77"/>
      <c r="Y1109" s="123" t="str">
        <f t="shared" si="231"/>
        <v/>
      </c>
      <c r="Z1109" s="80"/>
      <c r="AA1109" s="31"/>
    </row>
    <row r="1110" spans="1:27" s="29" customFormat="1" ht="21.4" hidden="1" customHeight="1" x14ac:dyDescent="0.2">
      <c r="A1110" s="30"/>
      <c r="B1110" s="471"/>
      <c r="C1110" s="471"/>
      <c r="D1110" s="471"/>
      <c r="E1110" s="471"/>
      <c r="F1110" s="471"/>
      <c r="G1110" s="471"/>
      <c r="H1110" s="471"/>
      <c r="I1110" s="471"/>
      <c r="J1110" s="471"/>
      <c r="K1110" s="471"/>
      <c r="L1110" s="47"/>
      <c r="M1110" s="31"/>
      <c r="N1110" s="74"/>
      <c r="O1110" s="75" t="s">
        <v>63</v>
      </c>
      <c r="P1110" s="75"/>
      <c r="Q1110" s="75"/>
      <c r="R1110" s="75">
        <v>0</v>
      </c>
      <c r="S1110" s="79"/>
      <c r="T1110" s="75" t="s">
        <v>63</v>
      </c>
      <c r="U1110" s="123" t="str">
        <f t="shared" si="232"/>
        <v/>
      </c>
      <c r="V1110" s="77"/>
      <c r="W1110" s="123" t="str">
        <f t="shared" si="230"/>
        <v/>
      </c>
      <c r="X1110" s="77"/>
      <c r="Y1110" s="123" t="str">
        <f t="shared" si="231"/>
        <v/>
      </c>
      <c r="Z1110" s="80"/>
      <c r="AA1110" s="31"/>
    </row>
    <row r="1111" spans="1:27" s="29" customFormat="1" ht="21.4" hidden="1" customHeight="1" thickBot="1" x14ac:dyDescent="0.25">
      <c r="A1111" s="60"/>
      <c r="B1111" s="61"/>
      <c r="C1111" s="61"/>
      <c r="D1111" s="61"/>
      <c r="E1111" s="61"/>
      <c r="F1111" s="61"/>
      <c r="G1111" s="61"/>
      <c r="H1111" s="61"/>
      <c r="I1111" s="61"/>
      <c r="J1111" s="61"/>
      <c r="K1111" s="61"/>
      <c r="L1111" s="62"/>
      <c r="N1111" s="81"/>
      <c r="O1111" s="82"/>
      <c r="P1111" s="82"/>
      <c r="Q1111" s="82"/>
      <c r="R1111" s="82"/>
      <c r="S1111" s="82"/>
      <c r="T1111" s="82"/>
      <c r="U1111" s="82"/>
      <c r="V1111" s="82"/>
      <c r="W1111" s="82"/>
      <c r="X1111" s="82"/>
      <c r="Y1111" s="82"/>
      <c r="Z1111" s="83"/>
    </row>
    <row r="1112" spans="1:27" s="31" customFormat="1" ht="21.4" hidden="1" customHeight="1" thickBot="1" x14ac:dyDescent="0.25">
      <c r="N1112" s="79"/>
      <c r="O1112" s="79"/>
      <c r="P1112" s="79"/>
      <c r="Q1112" s="79"/>
      <c r="R1112" s="79"/>
      <c r="S1112" s="79"/>
      <c r="T1112" s="79"/>
      <c r="U1112" s="79"/>
      <c r="V1112" s="79"/>
      <c r="W1112" s="79"/>
      <c r="X1112" s="79"/>
      <c r="Y1112" s="79"/>
      <c r="Z1112" s="79"/>
    </row>
    <row r="1113" spans="1:27" s="29" customFormat="1" ht="21.4" hidden="1" customHeight="1" x14ac:dyDescent="0.2">
      <c r="A1113" s="459" t="s">
        <v>45</v>
      </c>
      <c r="B1113" s="460"/>
      <c r="C1113" s="460"/>
      <c r="D1113" s="460"/>
      <c r="E1113" s="460"/>
      <c r="F1113" s="460"/>
      <c r="G1113" s="460"/>
      <c r="H1113" s="460"/>
      <c r="I1113" s="460"/>
      <c r="J1113" s="460"/>
      <c r="K1113" s="460"/>
      <c r="L1113" s="461"/>
      <c r="M1113" s="28"/>
      <c r="N1113" s="67"/>
      <c r="O1113" s="450" t="s">
        <v>47</v>
      </c>
      <c r="P1113" s="451"/>
      <c r="Q1113" s="451"/>
      <c r="R1113" s="452"/>
      <c r="S1113" s="68"/>
      <c r="T1113" s="450" t="s">
        <v>48</v>
      </c>
      <c r="U1113" s="451"/>
      <c r="V1113" s="451"/>
      <c r="W1113" s="451"/>
      <c r="X1113" s="451"/>
      <c r="Y1113" s="452"/>
      <c r="Z1113" s="69"/>
      <c r="AA1113" s="28"/>
    </row>
    <row r="1114" spans="1:27" s="29" customFormat="1" ht="21.4" hidden="1" customHeight="1" x14ac:dyDescent="0.2">
      <c r="A1114" s="30"/>
      <c r="B1114" s="31"/>
      <c r="C1114" s="453" t="s">
        <v>99</v>
      </c>
      <c r="D1114" s="453"/>
      <c r="E1114" s="453"/>
      <c r="F1114" s="453"/>
      <c r="G1114" s="32" t="str">
        <f>$J$1</f>
        <v>June</v>
      </c>
      <c r="H1114" s="454">
        <f>$K$1</f>
        <v>2021</v>
      </c>
      <c r="I1114" s="454"/>
      <c r="J1114" s="31"/>
      <c r="K1114" s="33"/>
      <c r="L1114" s="34"/>
      <c r="M1114" s="33"/>
      <c r="N1114" s="70"/>
      <c r="O1114" s="71" t="s">
        <v>58</v>
      </c>
      <c r="P1114" s="71" t="s">
        <v>7</v>
      </c>
      <c r="Q1114" s="71" t="s">
        <v>6</v>
      </c>
      <c r="R1114" s="71" t="s">
        <v>59</v>
      </c>
      <c r="S1114" s="72"/>
      <c r="T1114" s="71" t="s">
        <v>58</v>
      </c>
      <c r="U1114" s="71" t="s">
        <v>60</v>
      </c>
      <c r="V1114" s="71" t="s">
        <v>23</v>
      </c>
      <c r="W1114" s="71" t="s">
        <v>22</v>
      </c>
      <c r="X1114" s="71" t="s">
        <v>24</v>
      </c>
      <c r="Y1114" s="71" t="s">
        <v>64</v>
      </c>
      <c r="Z1114" s="73"/>
      <c r="AA1114" s="33"/>
    </row>
    <row r="1115" spans="1:27" s="29" customFormat="1" ht="21.4" hidden="1" customHeight="1" x14ac:dyDescent="0.2">
      <c r="A1115" s="30"/>
      <c r="B1115" s="31"/>
      <c r="C1115" s="31"/>
      <c r="D1115" s="36"/>
      <c r="E1115" s="36"/>
      <c r="F1115" s="36"/>
      <c r="G1115" s="36"/>
      <c r="H1115" s="36"/>
      <c r="I1115" s="31"/>
      <c r="J1115" s="37" t="s">
        <v>1</v>
      </c>
      <c r="K1115" s="38"/>
      <c r="L1115" s="39"/>
      <c r="M1115" s="31"/>
      <c r="N1115" s="74"/>
      <c r="O1115" s="75" t="s">
        <v>50</v>
      </c>
      <c r="P1115" s="75"/>
      <c r="Q1115" s="75"/>
      <c r="R1115" s="75"/>
      <c r="S1115" s="76"/>
      <c r="T1115" s="75" t="s">
        <v>50</v>
      </c>
      <c r="U1115" s="77"/>
      <c r="V1115" s="77"/>
      <c r="W1115" s="77">
        <f>V1115+U1115</f>
        <v>0</v>
      </c>
      <c r="X1115" s="77"/>
      <c r="Y1115" s="77">
        <f>W1115-X1115</f>
        <v>0</v>
      </c>
      <c r="Z1115" s="73"/>
      <c r="AA1115" s="31"/>
    </row>
    <row r="1116" spans="1:27" s="29" customFormat="1" ht="21.4" hidden="1" customHeight="1" x14ac:dyDescent="0.2">
      <c r="A1116" s="30"/>
      <c r="B1116" s="31" t="s">
        <v>0</v>
      </c>
      <c r="C1116" s="41"/>
      <c r="D1116" s="31"/>
      <c r="E1116" s="31"/>
      <c r="F1116" s="31"/>
      <c r="G1116" s="31"/>
      <c r="H1116" s="42"/>
      <c r="I1116" s="36"/>
      <c r="J1116" s="31"/>
      <c r="K1116" s="31"/>
      <c r="L1116" s="43"/>
      <c r="M1116" s="28"/>
      <c r="N1116" s="78"/>
      <c r="O1116" s="75" t="s">
        <v>76</v>
      </c>
      <c r="P1116" s="75"/>
      <c r="Q1116" s="75"/>
      <c r="R1116" s="75" t="str">
        <f>IF(Q1116="","",R1115-Q1116)</f>
        <v/>
      </c>
      <c r="S1116" s="79"/>
      <c r="T1116" s="75" t="s">
        <v>76</v>
      </c>
      <c r="U1116" s="123">
        <f>Y1115</f>
        <v>0</v>
      </c>
      <c r="V1116" s="77"/>
      <c r="W1116" s="123">
        <f>IF(U1116="","",U1116+V1116)</f>
        <v>0</v>
      </c>
      <c r="X1116" s="77"/>
      <c r="Y1116" s="123">
        <f>IF(W1116="","",W1116-X1116)</f>
        <v>0</v>
      </c>
      <c r="Z1116" s="80"/>
      <c r="AA1116" s="28"/>
    </row>
    <row r="1117" spans="1:27" s="29" customFormat="1" ht="21.4" hidden="1" customHeight="1" x14ac:dyDescent="0.2">
      <c r="A1117" s="30"/>
      <c r="B1117" s="45" t="s">
        <v>46</v>
      </c>
      <c r="C1117" s="46"/>
      <c r="D1117" s="31"/>
      <c r="E1117" s="31"/>
      <c r="F1117" s="462" t="s">
        <v>48</v>
      </c>
      <c r="G1117" s="462"/>
      <c r="H1117" s="31"/>
      <c r="I1117" s="462" t="s">
        <v>49</v>
      </c>
      <c r="J1117" s="462"/>
      <c r="K1117" s="462"/>
      <c r="L1117" s="47"/>
      <c r="M1117" s="31"/>
      <c r="N1117" s="74"/>
      <c r="O1117" s="75" t="s">
        <v>51</v>
      </c>
      <c r="P1117" s="75"/>
      <c r="Q1117" s="75"/>
      <c r="R1117" s="75" t="str">
        <f t="shared" ref="R1117:R1126" si="233">IF(Q1117="","",R1116-Q1117)</f>
        <v/>
      </c>
      <c r="S1117" s="79"/>
      <c r="T1117" s="75" t="s">
        <v>51</v>
      </c>
      <c r="U1117" s="123">
        <f>IF($J$1="April",Y1116,Y1116)</f>
        <v>0</v>
      </c>
      <c r="V1117" s="77"/>
      <c r="W1117" s="123">
        <f t="shared" ref="W1117:W1126" si="234">IF(U1117="","",U1117+V1117)</f>
        <v>0</v>
      </c>
      <c r="X1117" s="77"/>
      <c r="Y1117" s="123">
        <f t="shared" ref="Y1117:Y1126" si="235">IF(W1117="","",W1117-X1117)</f>
        <v>0</v>
      </c>
      <c r="Z1117" s="80"/>
      <c r="AA1117" s="31"/>
    </row>
    <row r="1118" spans="1:27" s="29" customFormat="1" ht="21.4" hidden="1" customHeight="1" x14ac:dyDescent="0.2">
      <c r="A1118" s="30"/>
      <c r="B1118" s="31"/>
      <c r="C1118" s="31"/>
      <c r="D1118" s="31"/>
      <c r="E1118" s="31"/>
      <c r="F1118" s="31"/>
      <c r="G1118" s="31"/>
      <c r="H1118" s="48"/>
      <c r="L1118" s="35"/>
      <c r="M1118" s="31"/>
      <c r="N1118" s="74"/>
      <c r="O1118" s="75" t="s">
        <v>52</v>
      </c>
      <c r="P1118" s="75"/>
      <c r="Q1118" s="75"/>
      <c r="R1118" s="75" t="str">
        <f t="shared" si="233"/>
        <v/>
      </c>
      <c r="S1118" s="79"/>
      <c r="T1118" s="75" t="s">
        <v>52</v>
      </c>
      <c r="U1118" s="123">
        <f>IF($J$1="April",Y1117,Y1117)</f>
        <v>0</v>
      </c>
      <c r="V1118" s="77"/>
      <c r="W1118" s="123">
        <f t="shared" si="234"/>
        <v>0</v>
      </c>
      <c r="X1118" s="77"/>
      <c r="Y1118" s="123">
        <f t="shared" si="235"/>
        <v>0</v>
      </c>
      <c r="Z1118" s="80"/>
      <c r="AA1118" s="31"/>
    </row>
    <row r="1119" spans="1:27" s="29" customFormat="1" ht="21.4" hidden="1" customHeight="1" x14ac:dyDescent="0.2">
      <c r="A1119" s="30"/>
      <c r="B1119" s="457" t="s">
        <v>47</v>
      </c>
      <c r="C1119" s="458"/>
      <c r="D1119" s="31"/>
      <c r="E1119" s="31"/>
      <c r="F1119" s="49" t="s">
        <v>69</v>
      </c>
      <c r="G1119" s="44">
        <f>IF($J$1="January",U1115,IF($J$1="February",U1116,IF($J$1="March",U1117,IF($J$1="April",U1118,IF($J$1="May",U1119,IF($J$1="June",U1120,IF($J$1="July",U1121,IF($J$1="August",U1122,IF($J$1="August",U1122,IF($J$1="September",U1123,IF($J$1="October",U1124,IF($J$1="November",U1125,IF($J$1="December",U1126)))))))))))))</f>
        <v>0</v>
      </c>
      <c r="H1119" s="48"/>
      <c r="I1119" s="50"/>
      <c r="J1119" s="51" t="s">
        <v>66</v>
      </c>
      <c r="K1119" s="52">
        <f>K1115/$K$2*I1119</f>
        <v>0</v>
      </c>
      <c r="L1119" s="53"/>
      <c r="M1119" s="31"/>
      <c r="N1119" s="74"/>
      <c r="O1119" s="75" t="s">
        <v>53</v>
      </c>
      <c r="P1119" s="75"/>
      <c r="Q1119" s="75"/>
      <c r="R1119" s="75" t="str">
        <f t="shared" si="233"/>
        <v/>
      </c>
      <c r="S1119" s="79"/>
      <c r="T1119" s="75" t="s">
        <v>53</v>
      </c>
      <c r="U1119" s="123">
        <f>IF($J$1="May",Y1118,Y1118)</f>
        <v>0</v>
      </c>
      <c r="V1119" s="77"/>
      <c r="W1119" s="123">
        <f t="shared" si="234"/>
        <v>0</v>
      </c>
      <c r="X1119" s="77"/>
      <c r="Y1119" s="123">
        <f t="shared" si="235"/>
        <v>0</v>
      </c>
      <c r="Z1119" s="80"/>
      <c r="AA1119" s="31"/>
    </row>
    <row r="1120" spans="1:27" s="29" customFormat="1" ht="21.4" hidden="1" customHeight="1" x14ac:dyDescent="0.2">
      <c r="A1120" s="30"/>
      <c r="B1120" s="40"/>
      <c r="C1120" s="40"/>
      <c r="D1120" s="31"/>
      <c r="E1120" s="31"/>
      <c r="F1120" s="49" t="s">
        <v>23</v>
      </c>
      <c r="G1120" s="44">
        <f>IF($J$1="January",V1115,IF($J$1="February",V1116,IF($J$1="March",V1117,IF($J$1="April",V1118,IF($J$1="May",V1119,IF($J$1="June",V1120,IF($J$1="July",V1121,IF($J$1="August",V1122,IF($J$1="August",V1122,IF($J$1="September",V1123,IF($J$1="October",V1124,IF($J$1="November",V1125,IF($J$1="December",V1126)))))))))))))</f>
        <v>0</v>
      </c>
      <c r="H1120" s="48"/>
      <c r="I1120" s="93"/>
      <c r="J1120" s="51" t="s">
        <v>67</v>
      </c>
      <c r="K1120" s="54">
        <f>K1115/$K$2/8*I1120</f>
        <v>0</v>
      </c>
      <c r="L1120" s="55"/>
      <c r="M1120" s="31"/>
      <c r="N1120" s="74"/>
      <c r="O1120" s="75" t="s">
        <v>54</v>
      </c>
      <c r="P1120" s="75"/>
      <c r="Q1120" s="75"/>
      <c r="R1120" s="75" t="str">
        <f t="shared" si="233"/>
        <v/>
      </c>
      <c r="S1120" s="79"/>
      <c r="T1120" s="75" t="s">
        <v>54</v>
      </c>
      <c r="U1120" s="123">
        <f>IF($J$1="May",Y1119,Y1119)</f>
        <v>0</v>
      </c>
      <c r="V1120" s="77"/>
      <c r="W1120" s="123">
        <f t="shared" si="234"/>
        <v>0</v>
      </c>
      <c r="X1120" s="77"/>
      <c r="Y1120" s="123">
        <f t="shared" si="235"/>
        <v>0</v>
      </c>
      <c r="Z1120" s="80"/>
      <c r="AA1120" s="31"/>
    </row>
    <row r="1121" spans="1:27" s="29" customFormat="1" ht="21.4" hidden="1" customHeight="1" x14ac:dyDescent="0.2">
      <c r="A1121" s="30"/>
      <c r="B1121" s="49" t="s">
        <v>7</v>
      </c>
      <c r="C1121" s="40">
        <f>IF($J$1="January",P1115,IF($J$1="February",P1116,IF($J$1="March",P1117,IF($J$1="April",P1118,IF($J$1="May",P1119,IF($J$1="June",P1120,IF($J$1="July",P1121,IF($J$1="August",P1122,IF($J$1="August",P1122,IF($J$1="September",P1123,IF($J$1="October",P1124,IF($J$1="November",P1125,IF($J$1="December",P1126)))))))))))))</f>
        <v>0</v>
      </c>
      <c r="D1121" s="31"/>
      <c r="E1121" s="31"/>
      <c r="F1121" s="49" t="s">
        <v>70</v>
      </c>
      <c r="G1121" s="44">
        <f>IF($J$1="January",W1115,IF($J$1="February",W1116,IF($J$1="March",W1117,IF($J$1="April",W1118,IF($J$1="May",W1119,IF($J$1="June",W1120,IF($J$1="July",W1121,IF($J$1="August",W1122,IF($J$1="August",W1122,IF($J$1="September",W1123,IF($J$1="October",W1124,IF($J$1="November",W1125,IF($J$1="December",W1126)))))))))))))</f>
        <v>0</v>
      </c>
      <c r="H1121" s="48"/>
      <c r="I1121" s="455" t="s">
        <v>74</v>
      </c>
      <c r="J1121" s="456"/>
      <c r="K1121" s="54">
        <f>K1119+K1120</f>
        <v>0</v>
      </c>
      <c r="L1121" s="55"/>
      <c r="M1121" s="31"/>
      <c r="N1121" s="74"/>
      <c r="O1121" s="75" t="s">
        <v>55</v>
      </c>
      <c r="P1121" s="75"/>
      <c r="Q1121" s="75"/>
      <c r="R1121" s="75" t="str">
        <f t="shared" si="233"/>
        <v/>
      </c>
      <c r="S1121" s="79"/>
      <c r="T1121" s="75" t="s">
        <v>55</v>
      </c>
      <c r="U1121" s="123" t="str">
        <f>IF($J$1="July",Y1120,"")</f>
        <v/>
      </c>
      <c r="V1121" s="77"/>
      <c r="W1121" s="123" t="str">
        <f t="shared" si="234"/>
        <v/>
      </c>
      <c r="X1121" s="77"/>
      <c r="Y1121" s="123" t="str">
        <f t="shared" si="235"/>
        <v/>
      </c>
      <c r="Z1121" s="80"/>
      <c r="AA1121" s="31"/>
    </row>
    <row r="1122" spans="1:27" s="29" customFormat="1" ht="21.4" hidden="1" customHeight="1" x14ac:dyDescent="0.2">
      <c r="A1122" s="30"/>
      <c r="B1122" s="49" t="s">
        <v>6</v>
      </c>
      <c r="C1122" s="40">
        <f>IF($J$1="January",Q1115,IF($J$1="February",Q1116,IF($J$1="March",Q1117,IF($J$1="April",Q1118,IF($J$1="May",Q1119,IF($J$1="June",Q1120,IF($J$1="July",Q1121,IF($J$1="August",Q1122,IF($J$1="August",Q1122,IF($J$1="September",Q1123,IF($J$1="October",Q1124,IF($J$1="November",Q1125,IF($J$1="December",Q1126)))))))))))))</f>
        <v>0</v>
      </c>
      <c r="D1122" s="31"/>
      <c r="E1122" s="31"/>
      <c r="F1122" s="49" t="s">
        <v>24</v>
      </c>
      <c r="G1122" s="44">
        <f>IF($J$1="January",X1115,IF($J$1="February",X1116,IF($J$1="March",X1117,IF($J$1="April",X1118,IF($J$1="May",X1119,IF($J$1="June",X1120,IF($J$1="July",X1121,IF($J$1="August",X1122,IF($J$1="August",X1122,IF($J$1="September",X1123,IF($J$1="October",X1124,IF($J$1="November",X1125,IF($J$1="December",X1126)))))))))))))</f>
        <v>0</v>
      </c>
      <c r="H1122" s="48"/>
      <c r="I1122" s="455" t="s">
        <v>75</v>
      </c>
      <c r="J1122" s="456"/>
      <c r="K1122" s="44">
        <f>G1122</f>
        <v>0</v>
      </c>
      <c r="L1122" s="56"/>
      <c r="M1122" s="31"/>
      <c r="N1122" s="74"/>
      <c r="O1122" s="75" t="s">
        <v>56</v>
      </c>
      <c r="P1122" s="75"/>
      <c r="Q1122" s="75"/>
      <c r="R1122" s="75" t="str">
        <f t="shared" si="233"/>
        <v/>
      </c>
      <c r="S1122" s="79"/>
      <c r="T1122" s="75" t="s">
        <v>56</v>
      </c>
      <c r="U1122" s="123" t="str">
        <f>IF($J$1="August",Y1121,"")</f>
        <v/>
      </c>
      <c r="V1122" s="77"/>
      <c r="W1122" s="123" t="str">
        <f t="shared" si="234"/>
        <v/>
      </c>
      <c r="X1122" s="77"/>
      <c r="Y1122" s="123" t="str">
        <f t="shared" si="235"/>
        <v/>
      </c>
      <c r="Z1122" s="80"/>
      <c r="AA1122" s="31"/>
    </row>
    <row r="1123" spans="1:27" s="29" customFormat="1" ht="21.4" hidden="1" customHeight="1" x14ac:dyDescent="0.2">
      <c r="A1123" s="30"/>
      <c r="B1123" s="57" t="s">
        <v>73</v>
      </c>
      <c r="C1123" s="40" t="str">
        <f>IF($J$1="January",R1115,IF($J$1="February",R1116,IF($J$1="March",R1117,IF($J$1="April",R1118,IF($J$1="May",R1119,IF($J$1="June",R1120,IF($J$1="July",R1121,IF($J$1="August",R1122,IF($J$1="August",R1122,IF($J$1="September",R1123,IF($J$1="October",R1124,IF($J$1="November",R1125,IF($J$1="December",R1126)))))))))))))</f>
        <v/>
      </c>
      <c r="D1123" s="31"/>
      <c r="E1123" s="31"/>
      <c r="F1123" s="49" t="s">
        <v>72</v>
      </c>
      <c r="G1123" s="44">
        <f>IF($J$1="January",Y1115,IF($J$1="February",Y1116,IF($J$1="March",Y1117,IF($J$1="April",Y1118,IF($J$1="May",Y1119,IF($J$1="June",Y1120,IF($J$1="July",Y1121,IF($J$1="August",Y1122,IF($J$1="August",Y1122,IF($J$1="September",Y1123,IF($J$1="October",Y1124,IF($J$1="November",Y1125,IF($J$1="December",Y1126)))))))))))))</f>
        <v>0</v>
      </c>
      <c r="H1123" s="31"/>
      <c r="I1123" s="463" t="s">
        <v>68</v>
      </c>
      <c r="J1123" s="464"/>
      <c r="K1123" s="58">
        <f>K1121-K1122</f>
        <v>0</v>
      </c>
      <c r="L1123" s="59"/>
      <c r="M1123" s="31"/>
      <c r="N1123" s="74"/>
      <c r="O1123" s="75" t="s">
        <v>61</v>
      </c>
      <c r="P1123" s="75"/>
      <c r="Q1123" s="75"/>
      <c r="R1123" s="75" t="str">
        <f t="shared" si="233"/>
        <v/>
      </c>
      <c r="S1123" s="79"/>
      <c r="T1123" s="75" t="s">
        <v>61</v>
      </c>
      <c r="U1123" s="123" t="str">
        <f>IF($J$1="Sept",Y1122,"")</f>
        <v/>
      </c>
      <c r="V1123" s="77"/>
      <c r="W1123" s="123" t="str">
        <f t="shared" si="234"/>
        <v/>
      </c>
      <c r="X1123" s="77"/>
      <c r="Y1123" s="123" t="str">
        <f t="shared" si="235"/>
        <v/>
      </c>
      <c r="Z1123" s="80"/>
      <c r="AA1123" s="31"/>
    </row>
    <row r="1124" spans="1:27" s="29" customFormat="1" ht="21.4" hidden="1" customHeight="1" x14ac:dyDescent="0.2">
      <c r="A1124" s="30"/>
      <c r="B1124" s="31"/>
      <c r="C1124" s="31"/>
      <c r="D1124" s="31"/>
      <c r="E1124" s="31"/>
      <c r="F1124" s="31"/>
      <c r="G1124" s="31"/>
      <c r="H1124" s="31"/>
      <c r="I1124" s="31"/>
      <c r="J1124" s="31"/>
      <c r="K1124" s="31"/>
      <c r="L1124" s="47"/>
      <c r="M1124" s="31"/>
      <c r="N1124" s="74"/>
      <c r="O1124" s="75" t="s">
        <v>57</v>
      </c>
      <c r="P1124" s="75"/>
      <c r="Q1124" s="75"/>
      <c r="R1124" s="75" t="str">
        <f t="shared" si="233"/>
        <v/>
      </c>
      <c r="S1124" s="79"/>
      <c r="T1124" s="75" t="s">
        <v>57</v>
      </c>
      <c r="U1124" s="123" t="str">
        <f>IF($J$1="October",Y1123,"")</f>
        <v/>
      </c>
      <c r="V1124" s="77"/>
      <c r="W1124" s="123" t="str">
        <f t="shared" si="234"/>
        <v/>
      </c>
      <c r="X1124" s="77"/>
      <c r="Y1124" s="123" t="str">
        <f t="shared" si="235"/>
        <v/>
      </c>
      <c r="Z1124" s="80"/>
      <c r="AA1124" s="31"/>
    </row>
    <row r="1125" spans="1:27" s="29" customFormat="1" ht="21.4" hidden="1" customHeight="1" x14ac:dyDescent="0.2">
      <c r="A1125" s="30"/>
      <c r="B1125" s="471" t="s">
        <v>101</v>
      </c>
      <c r="C1125" s="471"/>
      <c r="D1125" s="471"/>
      <c r="E1125" s="471"/>
      <c r="F1125" s="471"/>
      <c r="G1125" s="471"/>
      <c r="H1125" s="471"/>
      <c r="I1125" s="471"/>
      <c r="J1125" s="471"/>
      <c r="K1125" s="471"/>
      <c r="L1125" s="47"/>
      <c r="M1125" s="31"/>
      <c r="N1125" s="74"/>
      <c r="O1125" s="75" t="s">
        <v>62</v>
      </c>
      <c r="P1125" s="75"/>
      <c r="Q1125" s="75"/>
      <c r="R1125" s="75" t="str">
        <f t="shared" si="233"/>
        <v/>
      </c>
      <c r="S1125" s="79"/>
      <c r="T1125" s="75" t="s">
        <v>62</v>
      </c>
      <c r="U1125" s="123" t="str">
        <f>IF($J$1="November",Y1124,"")</f>
        <v/>
      </c>
      <c r="V1125" s="77"/>
      <c r="W1125" s="123" t="str">
        <f t="shared" si="234"/>
        <v/>
      </c>
      <c r="X1125" s="77"/>
      <c r="Y1125" s="123" t="str">
        <f t="shared" si="235"/>
        <v/>
      </c>
      <c r="Z1125" s="80"/>
      <c r="AA1125" s="31"/>
    </row>
    <row r="1126" spans="1:27" s="29" customFormat="1" ht="21.4" hidden="1" customHeight="1" x14ac:dyDescent="0.2">
      <c r="A1126" s="30"/>
      <c r="B1126" s="471"/>
      <c r="C1126" s="471"/>
      <c r="D1126" s="471"/>
      <c r="E1126" s="471"/>
      <c r="F1126" s="471"/>
      <c r="G1126" s="471"/>
      <c r="H1126" s="471"/>
      <c r="I1126" s="471"/>
      <c r="J1126" s="471"/>
      <c r="K1126" s="471"/>
      <c r="L1126" s="47"/>
      <c r="M1126" s="31"/>
      <c r="N1126" s="74"/>
      <c r="O1126" s="75" t="s">
        <v>63</v>
      </c>
      <c r="P1126" s="75"/>
      <c r="Q1126" s="75"/>
      <c r="R1126" s="75" t="str">
        <f t="shared" si="233"/>
        <v/>
      </c>
      <c r="S1126" s="79"/>
      <c r="T1126" s="75" t="s">
        <v>63</v>
      </c>
      <c r="U1126" s="123" t="str">
        <f>IF($J$1="Dec",Y1125,"")</f>
        <v/>
      </c>
      <c r="V1126" s="77"/>
      <c r="W1126" s="123" t="str">
        <f t="shared" si="234"/>
        <v/>
      </c>
      <c r="X1126" s="77"/>
      <c r="Y1126" s="123" t="str">
        <f t="shared" si="235"/>
        <v/>
      </c>
      <c r="Z1126" s="80"/>
      <c r="AA1126" s="31"/>
    </row>
    <row r="1127" spans="1:27" s="29" customFormat="1" ht="21.4" hidden="1" customHeight="1" thickBot="1" x14ac:dyDescent="0.25">
      <c r="A1127" s="60"/>
      <c r="B1127" s="61"/>
      <c r="C1127" s="61"/>
      <c r="D1127" s="61"/>
      <c r="E1127" s="61"/>
      <c r="F1127" s="61"/>
      <c r="G1127" s="61"/>
      <c r="H1127" s="61"/>
      <c r="I1127" s="61"/>
      <c r="J1127" s="61"/>
      <c r="K1127" s="61"/>
      <c r="L1127" s="62"/>
      <c r="N1127" s="81"/>
      <c r="O1127" s="82"/>
      <c r="P1127" s="82"/>
      <c r="Q1127" s="82"/>
      <c r="R1127" s="82"/>
      <c r="S1127" s="82"/>
      <c r="T1127" s="82"/>
      <c r="U1127" s="82"/>
      <c r="V1127" s="82"/>
      <c r="W1127" s="82"/>
      <c r="X1127" s="82"/>
      <c r="Y1127" s="82"/>
      <c r="Z1127" s="83"/>
    </row>
    <row r="1128" spans="1:27" s="31" customFormat="1" ht="21.4" hidden="1" customHeight="1" thickBot="1" x14ac:dyDescent="0.25">
      <c r="N1128" s="79"/>
      <c r="O1128" s="79"/>
      <c r="P1128" s="79"/>
      <c r="Q1128" s="79"/>
      <c r="R1128" s="79"/>
      <c r="S1128" s="79"/>
      <c r="T1128" s="79"/>
      <c r="U1128" s="79"/>
      <c r="V1128" s="79"/>
      <c r="W1128" s="79"/>
      <c r="X1128" s="79"/>
      <c r="Y1128" s="79"/>
      <c r="Z1128" s="79"/>
    </row>
    <row r="1129" spans="1:27" s="29" customFormat="1" ht="21.4" hidden="1" customHeight="1" x14ac:dyDescent="0.2">
      <c r="A1129" s="500" t="s">
        <v>45</v>
      </c>
      <c r="B1129" s="501"/>
      <c r="C1129" s="501"/>
      <c r="D1129" s="501"/>
      <c r="E1129" s="501"/>
      <c r="F1129" s="501"/>
      <c r="G1129" s="501"/>
      <c r="H1129" s="501"/>
      <c r="I1129" s="501"/>
      <c r="J1129" s="501"/>
      <c r="K1129" s="501"/>
      <c r="L1129" s="502"/>
      <c r="M1129" s="28"/>
      <c r="N1129" s="67"/>
      <c r="O1129" s="450" t="s">
        <v>47</v>
      </c>
      <c r="P1129" s="451"/>
      <c r="Q1129" s="451"/>
      <c r="R1129" s="452"/>
      <c r="S1129" s="68"/>
      <c r="T1129" s="450" t="s">
        <v>48</v>
      </c>
      <c r="U1129" s="451"/>
      <c r="V1129" s="451"/>
      <c r="W1129" s="451"/>
      <c r="X1129" s="451"/>
      <c r="Y1129" s="452"/>
      <c r="Z1129" s="69"/>
      <c r="AA1129" s="28"/>
    </row>
    <row r="1130" spans="1:27" s="29" customFormat="1" ht="21.4" hidden="1" customHeight="1" x14ac:dyDescent="0.2">
      <c r="A1130" s="30"/>
      <c r="B1130" s="31"/>
      <c r="C1130" s="453" t="s">
        <v>99</v>
      </c>
      <c r="D1130" s="453"/>
      <c r="E1130" s="453"/>
      <c r="F1130" s="453"/>
      <c r="G1130" s="32" t="str">
        <f>$J$1</f>
        <v>June</v>
      </c>
      <c r="H1130" s="454">
        <f>$K$1</f>
        <v>2021</v>
      </c>
      <c r="I1130" s="454"/>
      <c r="J1130" s="31"/>
      <c r="K1130" s="33"/>
      <c r="L1130" s="34"/>
      <c r="M1130" s="33"/>
      <c r="N1130" s="70"/>
      <c r="O1130" s="71" t="s">
        <v>58</v>
      </c>
      <c r="P1130" s="71" t="s">
        <v>7</v>
      </c>
      <c r="Q1130" s="71" t="s">
        <v>6</v>
      </c>
      <c r="R1130" s="71" t="s">
        <v>59</v>
      </c>
      <c r="S1130" s="72"/>
      <c r="T1130" s="71" t="s">
        <v>58</v>
      </c>
      <c r="U1130" s="71" t="s">
        <v>60</v>
      </c>
      <c r="V1130" s="71" t="s">
        <v>23</v>
      </c>
      <c r="W1130" s="71" t="s">
        <v>22</v>
      </c>
      <c r="X1130" s="71" t="s">
        <v>24</v>
      </c>
      <c r="Y1130" s="71" t="s">
        <v>64</v>
      </c>
      <c r="Z1130" s="73"/>
      <c r="AA1130" s="33"/>
    </row>
    <row r="1131" spans="1:27" s="29" customFormat="1" ht="21.4" hidden="1" customHeight="1" x14ac:dyDescent="0.2">
      <c r="A1131" s="30"/>
      <c r="B1131" s="31"/>
      <c r="C1131" s="31"/>
      <c r="D1131" s="36"/>
      <c r="E1131" s="36"/>
      <c r="F1131" s="36"/>
      <c r="G1131" s="36"/>
      <c r="H1131" s="36"/>
      <c r="I1131" s="31"/>
      <c r="J1131" s="37" t="s">
        <v>1</v>
      </c>
      <c r="K1131" s="38">
        <v>800</v>
      </c>
      <c r="L1131" s="39"/>
      <c r="M1131" s="31"/>
      <c r="N1131" s="74"/>
      <c r="O1131" s="75" t="s">
        <v>50</v>
      </c>
      <c r="P1131" s="75"/>
      <c r="Q1131" s="75"/>
      <c r="R1131" s="75">
        <v>0</v>
      </c>
      <c r="S1131" s="76"/>
      <c r="T1131" s="75" t="s">
        <v>50</v>
      </c>
      <c r="U1131" s="77"/>
      <c r="V1131" s="77"/>
      <c r="W1131" s="77">
        <f>V1131+U1131</f>
        <v>0</v>
      </c>
      <c r="X1131" s="77"/>
      <c r="Y1131" s="77">
        <f>W1131-X1131</f>
        <v>0</v>
      </c>
      <c r="Z1131" s="73"/>
      <c r="AA1131" s="31"/>
    </row>
    <row r="1132" spans="1:27" s="29" customFormat="1" ht="21.4" hidden="1" customHeight="1" x14ac:dyDescent="0.2">
      <c r="A1132" s="30"/>
      <c r="B1132" s="31" t="s">
        <v>0</v>
      </c>
      <c r="C1132" s="41"/>
      <c r="D1132" s="31"/>
      <c r="E1132" s="31"/>
      <c r="F1132" s="31"/>
      <c r="G1132" s="31"/>
      <c r="H1132" s="42"/>
      <c r="I1132" s="36"/>
      <c r="J1132" s="31"/>
      <c r="K1132" s="31"/>
      <c r="L1132" s="43"/>
      <c r="M1132" s="28"/>
      <c r="N1132" s="78"/>
      <c r="O1132" s="75" t="s">
        <v>76</v>
      </c>
      <c r="P1132" s="75"/>
      <c r="Q1132" s="75"/>
      <c r="R1132" s="75" t="str">
        <f>IF(Q1132="","",R1131-Q1132)</f>
        <v/>
      </c>
      <c r="S1132" s="79"/>
      <c r="T1132" s="75" t="s">
        <v>76</v>
      </c>
      <c r="U1132" s="123"/>
      <c r="V1132" s="77"/>
      <c r="W1132" s="123" t="str">
        <f>IF(U1132="","",U1132+V1132)</f>
        <v/>
      </c>
      <c r="X1132" s="77"/>
      <c r="Y1132" s="123" t="str">
        <f>IF(W1132="","",W1132-X1132)</f>
        <v/>
      </c>
      <c r="Z1132" s="80"/>
      <c r="AA1132" s="28"/>
    </row>
    <row r="1133" spans="1:27" s="29" customFormat="1" ht="21.4" hidden="1" customHeight="1" x14ac:dyDescent="0.2">
      <c r="A1133" s="30"/>
      <c r="B1133" s="45" t="s">
        <v>46</v>
      </c>
      <c r="C1133" s="46"/>
      <c r="D1133" s="31"/>
      <c r="E1133" s="31"/>
      <c r="F1133" s="462" t="s">
        <v>48</v>
      </c>
      <c r="G1133" s="462"/>
      <c r="H1133" s="31"/>
      <c r="I1133" s="462" t="s">
        <v>49</v>
      </c>
      <c r="J1133" s="462"/>
      <c r="K1133" s="462"/>
      <c r="L1133" s="47"/>
      <c r="M1133" s="31"/>
      <c r="N1133" s="74"/>
      <c r="O1133" s="75" t="s">
        <v>51</v>
      </c>
      <c r="P1133" s="75"/>
      <c r="Q1133" s="75"/>
      <c r="R1133" s="75" t="str">
        <f t="shared" ref="R1133:R1142" si="236">IF(Q1133="","",R1132-Q1133)</f>
        <v/>
      </c>
      <c r="S1133" s="79"/>
      <c r="T1133" s="75" t="s">
        <v>51</v>
      </c>
      <c r="U1133" s="123"/>
      <c r="V1133" s="77"/>
      <c r="W1133" s="123" t="str">
        <f t="shared" ref="W1133:W1142" si="237">IF(U1133="","",U1133+V1133)</f>
        <v/>
      </c>
      <c r="X1133" s="77"/>
      <c r="Y1133" s="123" t="str">
        <f t="shared" ref="Y1133:Y1142" si="238">IF(W1133="","",W1133-X1133)</f>
        <v/>
      </c>
      <c r="Z1133" s="80"/>
      <c r="AA1133" s="31"/>
    </row>
    <row r="1134" spans="1:27" s="29" customFormat="1" ht="21.4" hidden="1" customHeight="1" x14ac:dyDescent="0.2">
      <c r="A1134" s="30"/>
      <c r="B1134" s="31"/>
      <c r="C1134" s="31"/>
      <c r="D1134" s="31"/>
      <c r="E1134" s="31"/>
      <c r="F1134" s="31"/>
      <c r="G1134" s="31"/>
      <c r="H1134" s="48"/>
      <c r="L1134" s="35"/>
      <c r="M1134" s="31"/>
      <c r="N1134" s="74"/>
      <c r="O1134" s="75" t="s">
        <v>52</v>
      </c>
      <c r="P1134" s="75"/>
      <c r="Q1134" s="75"/>
      <c r="R1134" s="75" t="str">
        <f t="shared" si="236"/>
        <v/>
      </c>
      <c r="S1134" s="79"/>
      <c r="T1134" s="75" t="s">
        <v>52</v>
      </c>
      <c r="U1134" s="123"/>
      <c r="V1134" s="77"/>
      <c r="W1134" s="123" t="str">
        <f t="shared" si="237"/>
        <v/>
      </c>
      <c r="X1134" s="77"/>
      <c r="Y1134" s="123" t="str">
        <f t="shared" si="238"/>
        <v/>
      </c>
      <c r="Z1134" s="80"/>
      <c r="AA1134" s="31"/>
    </row>
    <row r="1135" spans="1:27" s="29" customFormat="1" ht="21.4" hidden="1" customHeight="1" x14ac:dyDescent="0.2">
      <c r="A1135" s="30"/>
      <c r="B1135" s="457" t="s">
        <v>47</v>
      </c>
      <c r="C1135" s="458"/>
      <c r="D1135" s="31"/>
      <c r="E1135" s="31"/>
      <c r="F1135" s="49" t="s">
        <v>69</v>
      </c>
      <c r="G1135" s="44">
        <f>IF($J$1="January",U1131,IF($J$1="February",U1132,IF($J$1="March",U1133,IF($J$1="April",U1134,IF($J$1="May",U1135,IF($J$1="June",U1136,IF($J$1="July",U1137,IF($J$1="August",U1138,IF($J$1="August",U1138,IF($J$1="September",U1139,IF($J$1="October",U1140,IF($J$1="November",U1141,IF($J$1="December",U1142)))))))))))))</f>
        <v>0</v>
      </c>
      <c r="H1135" s="48"/>
      <c r="I1135" s="50">
        <v>31</v>
      </c>
      <c r="J1135" s="51" t="s">
        <v>66</v>
      </c>
      <c r="K1135" s="52">
        <f>K1131*I1135</f>
        <v>24800</v>
      </c>
      <c r="L1135" s="53"/>
      <c r="M1135" s="31"/>
      <c r="N1135" s="74"/>
      <c r="O1135" s="75" t="s">
        <v>53</v>
      </c>
      <c r="P1135" s="75"/>
      <c r="Q1135" s="75"/>
      <c r="R1135" s="75" t="str">
        <f t="shared" si="236"/>
        <v/>
      </c>
      <c r="S1135" s="79"/>
      <c r="T1135" s="75" t="s">
        <v>53</v>
      </c>
      <c r="U1135" s="123"/>
      <c r="V1135" s="77"/>
      <c r="W1135" s="123" t="str">
        <f t="shared" si="237"/>
        <v/>
      </c>
      <c r="X1135" s="77"/>
      <c r="Y1135" s="123" t="str">
        <f t="shared" si="238"/>
        <v/>
      </c>
      <c r="Z1135" s="80"/>
      <c r="AA1135" s="31"/>
    </row>
    <row r="1136" spans="1:27" s="29" customFormat="1" ht="21.4" hidden="1" customHeight="1" x14ac:dyDescent="0.2">
      <c r="A1136" s="30"/>
      <c r="B1136" s="40"/>
      <c r="C1136" s="40"/>
      <c r="D1136" s="31"/>
      <c r="E1136" s="31"/>
      <c r="F1136" s="49" t="s">
        <v>23</v>
      </c>
      <c r="G1136" s="44">
        <f>IF($J$1="January",V1131,IF($J$1="February",V1132,IF($J$1="March",V1133,IF($J$1="April",V1134,IF($J$1="May",V1135,IF($J$1="June",V1136,IF($J$1="July",V1137,IF($J$1="August",V1138,IF($J$1="August",V1138,IF($J$1="September",V1139,IF($J$1="October",V1140,IF($J$1="November",V1141,IF($J$1="December",V1142)))))))))))))</f>
        <v>0</v>
      </c>
      <c r="H1136" s="48"/>
      <c r="I1136" s="50"/>
      <c r="J1136" s="51" t="s">
        <v>67</v>
      </c>
      <c r="K1136" s="54">
        <f>K1131/8*I1136</f>
        <v>0</v>
      </c>
      <c r="L1136" s="55"/>
      <c r="M1136" s="31"/>
      <c r="N1136" s="74"/>
      <c r="O1136" s="75" t="s">
        <v>54</v>
      </c>
      <c r="P1136" s="75"/>
      <c r="Q1136" s="75"/>
      <c r="R1136" s="75" t="str">
        <f t="shared" si="236"/>
        <v/>
      </c>
      <c r="S1136" s="79"/>
      <c r="T1136" s="75" t="s">
        <v>54</v>
      </c>
      <c r="U1136" s="123"/>
      <c r="V1136" s="77"/>
      <c r="W1136" s="123" t="str">
        <f t="shared" si="237"/>
        <v/>
      </c>
      <c r="X1136" s="77"/>
      <c r="Y1136" s="123" t="str">
        <f t="shared" si="238"/>
        <v/>
      </c>
      <c r="Z1136" s="80"/>
      <c r="AA1136" s="31"/>
    </row>
    <row r="1137" spans="1:27" s="29" customFormat="1" ht="21.4" hidden="1" customHeight="1" x14ac:dyDescent="0.2">
      <c r="A1137" s="30"/>
      <c r="B1137" s="49" t="s">
        <v>7</v>
      </c>
      <c r="C1137" s="40">
        <f>IF($J$1="January",P1131,IF($J$1="February",P1132,IF($J$1="March",P1133,IF($J$1="April",P1134,IF($J$1="May",P1135,IF($J$1="June",P1136,IF($J$1="July",P1137,IF($J$1="August",P1138,IF($J$1="August",P1138,IF($J$1="September",P1139,IF($J$1="October",P1140,IF($J$1="November",P1141,IF($J$1="December",P1142)))))))))))))</f>
        <v>0</v>
      </c>
      <c r="D1137" s="31"/>
      <c r="E1137" s="31"/>
      <c r="F1137" s="49" t="s">
        <v>70</v>
      </c>
      <c r="G1137" s="44" t="str">
        <f>IF($J$1="January",W1131,IF($J$1="February",W1132,IF($J$1="March",W1133,IF($J$1="April",W1134,IF($J$1="May",W1135,IF($J$1="June",W1136,IF($J$1="July",W1137,IF($J$1="August",W1138,IF($J$1="August",W1138,IF($J$1="September",W1139,IF($J$1="October",W1140,IF($J$1="November",W1141,IF($J$1="December",W1142)))))))))))))</f>
        <v/>
      </c>
      <c r="H1137" s="48"/>
      <c r="I1137" s="455" t="s">
        <v>74</v>
      </c>
      <c r="J1137" s="456"/>
      <c r="K1137" s="54">
        <f>K1135+K1136</f>
        <v>24800</v>
      </c>
      <c r="L1137" s="55"/>
      <c r="M1137" s="31"/>
      <c r="N1137" s="74"/>
      <c r="O1137" s="75" t="s">
        <v>55</v>
      </c>
      <c r="P1137" s="75"/>
      <c r="Q1137" s="75"/>
      <c r="R1137" s="75" t="str">
        <f t="shared" si="236"/>
        <v/>
      </c>
      <c r="S1137" s="79"/>
      <c r="T1137" s="75" t="s">
        <v>55</v>
      </c>
      <c r="U1137" s="123"/>
      <c r="V1137" s="77"/>
      <c r="W1137" s="123" t="str">
        <f t="shared" si="237"/>
        <v/>
      </c>
      <c r="X1137" s="77"/>
      <c r="Y1137" s="123" t="str">
        <f t="shared" si="238"/>
        <v/>
      </c>
      <c r="Z1137" s="80"/>
      <c r="AA1137" s="31"/>
    </row>
    <row r="1138" spans="1:27" s="29" customFormat="1" ht="21.4" hidden="1" customHeight="1" x14ac:dyDescent="0.2">
      <c r="A1138" s="30"/>
      <c r="B1138" s="49" t="s">
        <v>6</v>
      </c>
      <c r="C1138" s="40">
        <f>IF($J$1="January",Q1131,IF($J$1="February",Q1132,IF($J$1="March",Q1133,IF($J$1="April",Q1134,IF($J$1="May",Q1135,IF($J$1="June",Q1136,IF($J$1="July",Q1137,IF($J$1="August",Q1138,IF($J$1="August",Q1138,IF($J$1="September",Q1139,IF($J$1="October",Q1140,IF($J$1="November",Q1141,IF($J$1="December",Q1142)))))))))))))</f>
        <v>0</v>
      </c>
      <c r="D1138" s="31"/>
      <c r="E1138" s="31"/>
      <c r="F1138" s="49" t="s">
        <v>24</v>
      </c>
      <c r="G1138" s="44">
        <f>IF($J$1="January",X1131,IF($J$1="February",X1132,IF($J$1="March",X1133,IF($J$1="April",X1134,IF($J$1="May",X1135,IF($J$1="June",X1136,IF($J$1="July",X1137,IF($J$1="August",X1138,IF($J$1="August",X1138,IF($J$1="September",X1139,IF($J$1="October",X1140,IF($J$1="November",X1141,IF($J$1="December",X1142)))))))))))))</f>
        <v>0</v>
      </c>
      <c r="H1138" s="48"/>
      <c r="I1138" s="455" t="s">
        <v>75</v>
      </c>
      <c r="J1138" s="456"/>
      <c r="K1138" s="44">
        <f>G1138</f>
        <v>0</v>
      </c>
      <c r="L1138" s="56"/>
      <c r="M1138" s="31"/>
      <c r="N1138" s="74"/>
      <c r="O1138" s="75" t="s">
        <v>56</v>
      </c>
      <c r="P1138" s="75"/>
      <c r="Q1138" s="75"/>
      <c r="R1138" s="75" t="str">
        <f t="shared" si="236"/>
        <v/>
      </c>
      <c r="S1138" s="79"/>
      <c r="T1138" s="75" t="s">
        <v>56</v>
      </c>
      <c r="U1138" s="123"/>
      <c r="V1138" s="77"/>
      <c r="W1138" s="123" t="str">
        <f t="shared" si="237"/>
        <v/>
      </c>
      <c r="X1138" s="77"/>
      <c r="Y1138" s="123" t="str">
        <f t="shared" si="238"/>
        <v/>
      </c>
      <c r="Z1138" s="80"/>
      <c r="AA1138" s="31"/>
    </row>
    <row r="1139" spans="1:27" s="29" customFormat="1" ht="21.4" hidden="1" customHeight="1" x14ac:dyDescent="0.2">
      <c r="A1139" s="30"/>
      <c r="B1139" s="57" t="s">
        <v>73</v>
      </c>
      <c r="C1139" s="40" t="str">
        <f>IF($J$1="January",R1131,IF($J$1="February",R1132,IF($J$1="March",R1133,IF($J$1="April",R1134,IF($J$1="May",R1135,IF($J$1="June",R1136,IF($J$1="July",R1137,IF($J$1="August",R1138,IF($J$1="August",R1138,IF($J$1="September",R1139,IF($J$1="October",R1140,IF($J$1="November",R1141,IF($J$1="December",R1142)))))))))))))</f>
        <v/>
      </c>
      <c r="D1139" s="31"/>
      <c r="E1139" s="31"/>
      <c r="F1139" s="49" t="s">
        <v>72</v>
      </c>
      <c r="G1139" s="44" t="str">
        <f>IF($J$1="January",Y1131,IF($J$1="February",Y1132,IF($J$1="March",Y1133,IF($J$1="April",Y1134,IF($J$1="May",Y1135,IF($J$1="June",Y1136,IF($J$1="July",Y1137,IF($J$1="August",Y1138,IF($J$1="August",Y1138,IF($J$1="September",Y1139,IF($J$1="October",Y1140,IF($J$1="November",Y1141,IF($J$1="December",Y1142)))))))))))))</f>
        <v/>
      </c>
      <c r="H1139" s="31"/>
      <c r="I1139" s="463" t="s">
        <v>68</v>
      </c>
      <c r="J1139" s="464"/>
      <c r="K1139" s="58"/>
      <c r="L1139" s="59"/>
      <c r="M1139" s="31"/>
      <c r="N1139" s="74"/>
      <c r="O1139" s="75" t="s">
        <v>61</v>
      </c>
      <c r="P1139" s="75"/>
      <c r="Q1139" s="75"/>
      <c r="R1139" s="75" t="str">
        <f t="shared" si="236"/>
        <v/>
      </c>
      <c r="S1139" s="79"/>
      <c r="T1139" s="75" t="s">
        <v>61</v>
      </c>
      <c r="U1139" s="123"/>
      <c r="V1139" s="77"/>
      <c r="W1139" s="123" t="str">
        <f t="shared" si="237"/>
        <v/>
      </c>
      <c r="X1139" s="77"/>
      <c r="Y1139" s="123" t="str">
        <f t="shared" si="238"/>
        <v/>
      </c>
      <c r="Z1139" s="80"/>
      <c r="AA1139" s="31"/>
    </row>
    <row r="1140" spans="1:27" s="29" customFormat="1" ht="21.4" hidden="1" customHeight="1" x14ac:dyDescent="0.2">
      <c r="A1140" s="30"/>
      <c r="B1140" s="31"/>
      <c r="C1140" s="31"/>
      <c r="D1140" s="31"/>
      <c r="E1140" s="31"/>
      <c r="F1140" s="31"/>
      <c r="G1140" s="31"/>
      <c r="H1140" s="31"/>
      <c r="I1140" s="31"/>
      <c r="J1140" s="31"/>
      <c r="K1140" s="31"/>
      <c r="L1140" s="47"/>
      <c r="M1140" s="31"/>
      <c r="N1140" s="74"/>
      <c r="O1140" s="75" t="s">
        <v>57</v>
      </c>
      <c r="P1140" s="75"/>
      <c r="Q1140" s="75"/>
      <c r="R1140" s="75" t="str">
        <f t="shared" si="236"/>
        <v/>
      </c>
      <c r="S1140" s="79"/>
      <c r="T1140" s="75" t="s">
        <v>57</v>
      </c>
      <c r="U1140" s="123"/>
      <c r="V1140" s="77"/>
      <c r="W1140" s="123" t="str">
        <f t="shared" si="237"/>
        <v/>
      </c>
      <c r="X1140" s="77"/>
      <c r="Y1140" s="123" t="str">
        <f t="shared" si="238"/>
        <v/>
      </c>
      <c r="Z1140" s="80"/>
      <c r="AA1140" s="31"/>
    </row>
    <row r="1141" spans="1:27" s="29" customFormat="1" ht="21.4" hidden="1" customHeight="1" x14ac:dyDescent="0.2">
      <c r="A1141" s="30"/>
      <c r="B1141" s="471" t="s">
        <v>101</v>
      </c>
      <c r="C1141" s="471"/>
      <c r="D1141" s="471"/>
      <c r="E1141" s="471"/>
      <c r="F1141" s="471"/>
      <c r="G1141" s="471"/>
      <c r="H1141" s="471"/>
      <c r="I1141" s="471"/>
      <c r="J1141" s="471"/>
      <c r="K1141" s="471"/>
      <c r="L1141" s="47"/>
      <c r="M1141" s="31"/>
      <c r="N1141" s="74"/>
      <c r="O1141" s="75" t="s">
        <v>62</v>
      </c>
      <c r="P1141" s="75"/>
      <c r="Q1141" s="75"/>
      <c r="R1141" s="75" t="str">
        <f t="shared" si="236"/>
        <v/>
      </c>
      <c r="S1141" s="79"/>
      <c r="T1141" s="75" t="s">
        <v>62</v>
      </c>
      <c r="U1141" s="123"/>
      <c r="V1141" s="77"/>
      <c r="W1141" s="123" t="str">
        <f t="shared" si="237"/>
        <v/>
      </c>
      <c r="X1141" s="77"/>
      <c r="Y1141" s="123" t="str">
        <f t="shared" si="238"/>
        <v/>
      </c>
      <c r="Z1141" s="80"/>
      <c r="AA1141" s="31"/>
    </row>
    <row r="1142" spans="1:27" s="29" customFormat="1" ht="21.4" hidden="1" customHeight="1" x14ac:dyDescent="0.2">
      <c r="A1142" s="30"/>
      <c r="B1142" s="471"/>
      <c r="C1142" s="471"/>
      <c r="D1142" s="471"/>
      <c r="E1142" s="471"/>
      <c r="F1142" s="471"/>
      <c r="G1142" s="471"/>
      <c r="H1142" s="471"/>
      <c r="I1142" s="471"/>
      <c r="J1142" s="471"/>
      <c r="K1142" s="471"/>
      <c r="L1142" s="47"/>
      <c r="M1142" s="31"/>
      <c r="N1142" s="74"/>
      <c r="O1142" s="75" t="s">
        <v>63</v>
      </c>
      <c r="P1142" s="75"/>
      <c r="Q1142" s="75"/>
      <c r="R1142" s="75" t="str">
        <f t="shared" si="236"/>
        <v/>
      </c>
      <c r="S1142" s="79"/>
      <c r="T1142" s="75" t="s">
        <v>63</v>
      </c>
      <c r="U1142" s="123"/>
      <c r="V1142" s="77"/>
      <c r="W1142" s="123" t="str">
        <f t="shared" si="237"/>
        <v/>
      </c>
      <c r="X1142" s="77"/>
      <c r="Y1142" s="123" t="str">
        <f t="shared" si="238"/>
        <v/>
      </c>
      <c r="Z1142" s="80"/>
      <c r="AA1142" s="31"/>
    </row>
    <row r="1143" spans="1:27" s="29" customFormat="1" ht="21.4" hidden="1" customHeight="1" thickBot="1" x14ac:dyDescent="0.25">
      <c r="A1143" s="60"/>
      <c r="B1143" s="61"/>
      <c r="C1143" s="61"/>
      <c r="D1143" s="61"/>
      <c r="E1143" s="61"/>
      <c r="F1143" s="61"/>
      <c r="G1143" s="61"/>
      <c r="H1143" s="61"/>
      <c r="I1143" s="61"/>
      <c r="J1143" s="61"/>
      <c r="K1143" s="61"/>
      <c r="L1143" s="62"/>
      <c r="N1143" s="81"/>
      <c r="O1143" s="82"/>
      <c r="P1143" s="82"/>
      <c r="Q1143" s="82"/>
      <c r="R1143" s="82"/>
      <c r="S1143" s="82"/>
      <c r="T1143" s="82"/>
      <c r="U1143" s="82"/>
      <c r="V1143" s="82"/>
      <c r="W1143" s="82"/>
      <c r="X1143" s="82"/>
      <c r="Y1143" s="82"/>
      <c r="Z1143" s="83"/>
    </row>
    <row r="1144" spans="1:27" s="29" customFormat="1" ht="21.4" hidden="1" customHeight="1" x14ac:dyDescent="0.2">
      <c r="A1144" s="477" t="s">
        <v>45</v>
      </c>
      <c r="B1144" s="478"/>
      <c r="C1144" s="478"/>
      <c r="D1144" s="478"/>
      <c r="E1144" s="478"/>
      <c r="F1144" s="478"/>
      <c r="G1144" s="478"/>
      <c r="H1144" s="478"/>
      <c r="I1144" s="478"/>
      <c r="J1144" s="478"/>
      <c r="K1144" s="478"/>
      <c r="L1144" s="479"/>
      <c r="M1144" s="65"/>
      <c r="N1144" s="67"/>
      <c r="O1144" s="450" t="s">
        <v>47</v>
      </c>
      <c r="P1144" s="451"/>
      <c r="Q1144" s="451"/>
      <c r="R1144" s="452"/>
      <c r="S1144" s="68"/>
      <c r="T1144" s="450" t="s">
        <v>48</v>
      </c>
      <c r="U1144" s="451"/>
      <c r="V1144" s="451"/>
      <c r="W1144" s="451"/>
      <c r="X1144" s="451"/>
      <c r="Y1144" s="452"/>
      <c r="Z1144" s="66"/>
    </row>
    <row r="1145" spans="1:27" s="29" customFormat="1" ht="21.4" hidden="1" customHeight="1" x14ac:dyDescent="0.2">
      <c r="A1145" s="30"/>
      <c r="B1145" s="31"/>
      <c r="C1145" s="453" t="s">
        <v>99</v>
      </c>
      <c r="D1145" s="453"/>
      <c r="E1145" s="453"/>
      <c r="F1145" s="453"/>
      <c r="G1145" s="32" t="str">
        <f>$J$1</f>
        <v>June</v>
      </c>
      <c r="H1145" s="454">
        <f>$K$1</f>
        <v>2021</v>
      </c>
      <c r="I1145" s="454"/>
      <c r="J1145" s="31"/>
      <c r="K1145" s="33"/>
      <c r="L1145" s="34"/>
      <c r="M1145" s="33"/>
      <c r="N1145" s="70"/>
      <c r="O1145" s="71" t="s">
        <v>58</v>
      </c>
      <c r="P1145" s="71" t="s">
        <v>7</v>
      </c>
      <c r="Q1145" s="71" t="s">
        <v>6</v>
      </c>
      <c r="R1145" s="71" t="s">
        <v>59</v>
      </c>
      <c r="S1145" s="72"/>
      <c r="T1145" s="71" t="s">
        <v>58</v>
      </c>
      <c r="U1145" s="71" t="s">
        <v>60</v>
      </c>
      <c r="V1145" s="71" t="s">
        <v>23</v>
      </c>
      <c r="W1145" s="71" t="s">
        <v>22</v>
      </c>
      <c r="X1145" s="71" t="s">
        <v>24</v>
      </c>
      <c r="Y1145" s="71" t="s">
        <v>64</v>
      </c>
      <c r="Z1145" s="66"/>
    </row>
    <row r="1146" spans="1:27" s="29" customFormat="1" ht="21.4" hidden="1" customHeight="1" x14ac:dyDescent="0.2">
      <c r="A1146" s="30"/>
      <c r="B1146" s="31"/>
      <c r="C1146" s="31"/>
      <c r="D1146" s="36"/>
      <c r="E1146" s="36"/>
      <c r="F1146" s="36"/>
      <c r="G1146" s="36"/>
      <c r="H1146" s="36"/>
      <c r="I1146" s="31"/>
      <c r="J1146" s="37" t="s">
        <v>1</v>
      </c>
      <c r="K1146" s="38"/>
      <c r="L1146" s="39"/>
      <c r="M1146" s="31"/>
      <c r="N1146" s="74"/>
      <c r="O1146" s="75" t="s">
        <v>50</v>
      </c>
      <c r="P1146" s="75"/>
      <c r="Q1146" s="75"/>
      <c r="R1146" s="75">
        <v>0</v>
      </c>
      <c r="S1146" s="76"/>
      <c r="T1146" s="75" t="s">
        <v>50</v>
      </c>
      <c r="U1146" s="77"/>
      <c r="V1146" s="77"/>
      <c r="W1146" s="77">
        <f>V1146+U1146</f>
        <v>0</v>
      </c>
      <c r="X1146" s="77"/>
      <c r="Y1146" s="77">
        <f>W1146-X1146</f>
        <v>0</v>
      </c>
      <c r="Z1146" s="66"/>
    </row>
    <row r="1147" spans="1:27" s="29" customFormat="1" ht="21.4" hidden="1" customHeight="1" x14ac:dyDescent="0.2">
      <c r="A1147" s="30"/>
      <c r="B1147" s="31" t="s">
        <v>0</v>
      </c>
      <c r="C1147" s="64"/>
      <c r="D1147" s="31"/>
      <c r="E1147" s="31"/>
      <c r="F1147" s="31"/>
      <c r="G1147" s="31"/>
      <c r="H1147" s="42"/>
      <c r="I1147" s="36"/>
      <c r="J1147" s="31"/>
      <c r="K1147" s="31"/>
      <c r="L1147" s="43"/>
      <c r="M1147" s="65"/>
      <c r="N1147" s="78"/>
      <c r="O1147" s="75" t="s">
        <v>76</v>
      </c>
      <c r="P1147" s="75"/>
      <c r="Q1147" s="75"/>
      <c r="R1147" s="75">
        <v>0</v>
      </c>
      <c r="S1147" s="79"/>
      <c r="T1147" s="75" t="s">
        <v>76</v>
      </c>
      <c r="U1147" s="123">
        <f>Y1146</f>
        <v>0</v>
      </c>
      <c r="V1147" s="77"/>
      <c r="W1147" s="123">
        <f>IF(U1147="","",U1147+V1147)</f>
        <v>0</v>
      </c>
      <c r="X1147" s="77"/>
      <c r="Y1147" s="123">
        <f>IF(W1147="","",W1147-X1147)</f>
        <v>0</v>
      </c>
      <c r="Z1147" s="66"/>
    </row>
    <row r="1148" spans="1:27" s="29" customFormat="1" ht="21.4" hidden="1" customHeight="1" x14ac:dyDescent="0.2">
      <c r="A1148" s="30"/>
      <c r="B1148" s="45" t="s">
        <v>46</v>
      </c>
      <c r="C1148" s="46"/>
      <c r="D1148" s="31"/>
      <c r="E1148" s="31"/>
      <c r="F1148" s="462" t="s">
        <v>48</v>
      </c>
      <c r="G1148" s="462"/>
      <c r="H1148" s="31"/>
      <c r="I1148" s="462" t="s">
        <v>49</v>
      </c>
      <c r="J1148" s="462"/>
      <c r="K1148" s="462"/>
      <c r="L1148" s="47"/>
      <c r="M1148" s="31"/>
      <c r="N1148" s="74"/>
      <c r="O1148" s="75" t="s">
        <v>51</v>
      </c>
      <c r="P1148" s="75"/>
      <c r="Q1148" s="75"/>
      <c r="R1148" s="75">
        <v>0</v>
      </c>
      <c r="S1148" s="79"/>
      <c r="T1148" s="75" t="s">
        <v>51</v>
      </c>
      <c r="U1148" s="123">
        <f>IF($J$1="April",Y1147,Y1147)</f>
        <v>0</v>
      </c>
      <c r="V1148" s="77"/>
      <c r="W1148" s="123">
        <f t="shared" ref="W1148:W1157" si="239">IF(U1148="","",U1148+V1148)</f>
        <v>0</v>
      </c>
      <c r="X1148" s="77"/>
      <c r="Y1148" s="123">
        <f t="shared" ref="Y1148:Y1157" si="240">IF(W1148="","",W1148-X1148)</f>
        <v>0</v>
      </c>
      <c r="Z1148" s="66"/>
    </row>
    <row r="1149" spans="1:27" s="29" customFormat="1" ht="21.4" hidden="1" customHeight="1" x14ac:dyDescent="0.2">
      <c r="A1149" s="30"/>
      <c r="B1149" s="31"/>
      <c r="C1149" s="31"/>
      <c r="D1149" s="31"/>
      <c r="E1149" s="31"/>
      <c r="F1149" s="31"/>
      <c r="G1149" s="31"/>
      <c r="H1149" s="48"/>
      <c r="L1149" s="35"/>
      <c r="M1149" s="31"/>
      <c r="N1149" s="74"/>
      <c r="O1149" s="75" t="s">
        <v>52</v>
      </c>
      <c r="P1149" s="75"/>
      <c r="Q1149" s="75"/>
      <c r="R1149" s="75" t="str">
        <f t="shared" ref="R1149:R1157" si="241">IF(Q1149="","",R1148-Q1149)</f>
        <v/>
      </c>
      <c r="S1149" s="79"/>
      <c r="T1149" s="75" t="s">
        <v>52</v>
      </c>
      <c r="U1149" s="123">
        <f>IF($J$1="April",Y1148,Y1148)</f>
        <v>0</v>
      </c>
      <c r="V1149" s="77"/>
      <c r="W1149" s="123">
        <f t="shared" si="239"/>
        <v>0</v>
      </c>
      <c r="X1149" s="77"/>
      <c r="Y1149" s="123">
        <f t="shared" si="240"/>
        <v>0</v>
      </c>
      <c r="Z1149" s="66"/>
    </row>
    <row r="1150" spans="1:27" s="29" customFormat="1" ht="21.4" hidden="1" customHeight="1" x14ac:dyDescent="0.2">
      <c r="A1150" s="30"/>
      <c r="B1150" s="457" t="s">
        <v>47</v>
      </c>
      <c r="C1150" s="458"/>
      <c r="D1150" s="31"/>
      <c r="E1150" s="31"/>
      <c r="F1150" s="49" t="s">
        <v>69</v>
      </c>
      <c r="G1150" s="44">
        <f>IF($J$1="January",U1146,IF($J$1="February",U1147,IF($J$1="March",U1148,IF($J$1="April",U1149,IF($J$1="May",U1150,IF($J$1="June",U1151,IF($J$1="July",U1152,IF($J$1="August",U1153,IF($J$1="August",U1153,IF($J$1="September",U1154,IF($J$1="October",U1155,IF($J$1="November",U1156,IF($J$1="December",U1157)))))))))))))</f>
        <v>0</v>
      </c>
      <c r="H1150" s="48"/>
      <c r="I1150" s="50"/>
      <c r="J1150" s="51" t="s">
        <v>66</v>
      </c>
      <c r="K1150" s="52">
        <f>K1146/$K$2*I1150</f>
        <v>0</v>
      </c>
      <c r="L1150" s="53"/>
      <c r="M1150" s="31"/>
      <c r="N1150" s="74"/>
      <c r="O1150" s="75" t="s">
        <v>53</v>
      </c>
      <c r="P1150" s="75"/>
      <c r="Q1150" s="75"/>
      <c r="R1150" s="75" t="str">
        <f t="shared" si="241"/>
        <v/>
      </c>
      <c r="S1150" s="79"/>
      <c r="T1150" s="75" t="s">
        <v>53</v>
      </c>
      <c r="U1150" s="123">
        <f>IF($J$1="May",Y1149,Y1149)</f>
        <v>0</v>
      </c>
      <c r="V1150" s="77"/>
      <c r="W1150" s="123">
        <f t="shared" si="239"/>
        <v>0</v>
      </c>
      <c r="X1150" s="77"/>
      <c r="Y1150" s="123">
        <f t="shared" si="240"/>
        <v>0</v>
      </c>
      <c r="Z1150" s="66"/>
    </row>
    <row r="1151" spans="1:27" s="29" customFormat="1" ht="21.4" hidden="1" customHeight="1" x14ac:dyDescent="0.2">
      <c r="A1151" s="30"/>
      <c r="B1151" s="40"/>
      <c r="C1151" s="40"/>
      <c r="D1151" s="31"/>
      <c r="E1151" s="31"/>
      <c r="F1151" s="49" t="s">
        <v>23</v>
      </c>
      <c r="G1151" s="44">
        <f>IF($J$1="January",V1146,IF($J$1="February",V1147,IF($J$1="March",V1148,IF($J$1="April",V1149,IF($J$1="May",V1150,IF($J$1="June",V1151,IF($J$1="July",V1152,IF($J$1="August",V1153,IF($J$1="August",V1153,IF($J$1="September",V1154,IF($J$1="October",V1155,IF($J$1="November",V1156,IF($J$1="December",V1157)))))))))))))</f>
        <v>0</v>
      </c>
      <c r="H1151" s="48"/>
      <c r="I1151" s="93"/>
      <c r="J1151" s="51" t="s">
        <v>67</v>
      </c>
      <c r="K1151" s="54">
        <f>K1146/$K$2/8*I1151</f>
        <v>0</v>
      </c>
      <c r="L1151" s="55"/>
      <c r="M1151" s="31"/>
      <c r="N1151" s="74"/>
      <c r="O1151" s="75" t="s">
        <v>54</v>
      </c>
      <c r="P1151" s="75"/>
      <c r="Q1151" s="75"/>
      <c r="R1151" s="75" t="str">
        <f t="shared" si="241"/>
        <v/>
      </c>
      <c r="S1151" s="79"/>
      <c r="T1151" s="75" t="s">
        <v>54</v>
      </c>
      <c r="U1151" s="123">
        <f>IF($J$1="May",Y1150,Y1150)</f>
        <v>0</v>
      </c>
      <c r="V1151" s="77"/>
      <c r="W1151" s="123">
        <f t="shared" si="239"/>
        <v>0</v>
      </c>
      <c r="X1151" s="77"/>
      <c r="Y1151" s="123">
        <f t="shared" si="240"/>
        <v>0</v>
      </c>
      <c r="Z1151" s="66"/>
    </row>
    <row r="1152" spans="1:27" s="29" customFormat="1" ht="21.4" hidden="1" customHeight="1" x14ac:dyDescent="0.2">
      <c r="A1152" s="30"/>
      <c r="B1152" s="49" t="s">
        <v>7</v>
      </c>
      <c r="C1152" s="40">
        <f>IF($J$1="January",P1146,IF($J$1="February",P1147,IF($J$1="March",P1148,IF($J$1="April",P1149,IF($J$1="May",P1150,IF($J$1="June",P1151,IF($J$1="July",P1152,IF($J$1="August",P1153,IF($J$1="August",P1153,IF($J$1="September",P1154,IF($J$1="October",P1155,IF($J$1="November",P1156,IF($J$1="December",P1157)))))))))))))</f>
        <v>0</v>
      </c>
      <c r="D1152" s="31"/>
      <c r="E1152" s="31"/>
      <c r="F1152" s="49" t="s">
        <v>70</v>
      </c>
      <c r="G1152" s="44">
        <f>IF($J$1="January",W1146,IF($J$1="February",W1147,IF($J$1="March",W1148,IF($J$1="April",W1149,IF($J$1="May",W1150,IF($J$1="June",W1151,IF($J$1="July",W1152,IF($J$1="August",W1153,IF($J$1="August",W1153,IF($J$1="September",W1154,IF($J$1="October",W1155,IF($J$1="November",W1156,IF($J$1="December",W1157)))))))))))))</f>
        <v>0</v>
      </c>
      <c r="H1152" s="48"/>
      <c r="I1152" s="455" t="s">
        <v>74</v>
      </c>
      <c r="J1152" s="456"/>
      <c r="K1152" s="54">
        <f>K1150+K1151</f>
        <v>0</v>
      </c>
      <c r="L1152" s="55"/>
      <c r="M1152" s="31"/>
      <c r="N1152" s="74"/>
      <c r="O1152" s="75" t="s">
        <v>55</v>
      </c>
      <c r="P1152" s="75"/>
      <c r="Q1152" s="75"/>
      <c r="R1152" s="75" t="str">
        <f t="shared" si="241"/>
        <v/>
      </c>
      <c r="S1152" s="79"/>
      <c r="T1152" s="75" t="s">
        <v>55</v>
      </c>
      <c r="U1152" s="123" t="str">
        <f>IF($J$1="July",Y1151,"")</f>
        <v/>
      </c>
      <c r="V1152" s="77"/>
      <c r="W1152" s="123" t="str">
        <f t="shared" si="239"/>
        <v/>
      </c>
      <c r="X1152" s="77"/>
      <c r="Y1152" s="123" t="str">
        <f t="shared" si="240"/>
        <v/>
      </c>
      <c r="Z1152" s="66"/>
    </row>
    <row r="1153" spans="1:27" s="29" customFormat="1" ht="21.4" hidden="1" customHeight="1" x14ac:dyDescent="0.2">
      <c r="A1153" s="30"/>
      <c r="B1153" s="49" t="s">
        <v>6</v>
      </c>
      <c r="C1153" s="40">
        <f>IF($J$1="January",Q1146,IF($J$1="February",Q1147,IF($J$1="March",Q1148,IF($J$1="April",Q1149,IF($J$1="May",Q1150,IF($J$1="June",Q1151,IF($J$1="July",Q1152,IF($J$1="August",Q1153,IF($J$1="August",Q1153,IF($J$1="September",Q1154,IF($J$1="October",Q1155,IF($J$1="November",Q1156,IF($J$1="December",Q1157)))))))))))))</f>
        <v>0</v>
      </c>
      <c r="D1153" s="31"/>
      <c r="E1153" s="31"/>
      <c r="F1153" s="49" t="s">
        <v>24</v>
      </c>
      <c r="G1153" s="44">
        <f>IF($J$1="January",X1146,IF($J$1="February",X1147,IF($J$1="March",X1148,IF($J$1="April",X1149,IF($J$1="May",X1150,IF($J$1="June",X1151,IF($J$1="July",X1152,IF($J$1="August",X1153,IF($J$1="August",X1153,IF($J$1="September",X1154,IF($J$1="October",X1155,IF($J$1="November",X1156,IF($J$1="December",X1157)))))))))))))</f>
        <v>0</v>
      </c>
      <c r="H1153" s="48"/>
      <c r="I1153" s="455" t="s">
        <v>75</v>
      </c>
      <c r="J1153" s="456"/>
      <c r="K1153" s="44">
        <f>G1153</f>
        <v>0</v>
      </c>
      <c r="L1153" s="56"/>
      <c r="M1153" s="31"/>
      <c r="N1153" s="74"/>
      <c r="O1153" s="75" t="s">
        <v>56</v>
      </c>
      <c r="P1153" s="75"/>
      <c r="Q1153" s="75"/>
      <c r="R1153" s="75" t="str">
        <f t="shared" si="241"/>
        <v/>
      </c>
      <c r="S1153" s="79"/>
      <c r="T1153" s="75" t="s">
        <v>56</v>
      </c>
      <c r="U1153" s="123" t="str">
        <f>IF($J$1="August",Y1152,"")</f>
        <v/>
      </c>
      <c r="V1153" s="77"/>
      <c r="W1153" s="123" t="str">
        <f t="shared" si="239"/>
        <v/>
      </c>
      <c r="X1153" s="77"/>
      <c r="Y1153" s="123" t="str">
        <f t="shared" si="240"/>
        <v/>
      </c>
      <c r="Z1153" s="66"/>
    </row>
    <row r="1154" spans="1:27" s="29" customFormat="1" ht="21.4" hidden="1" customHeight="1" x14ac:dyDescent="0.2">
      <c r="A1154" s="30"/>
      <c r="B1154" s="57" t="s">
        <v>73</v>
      </c>
      <c r="C1154" s="40" t="str">
        <f>IF($J$1="January",R1146,IF($J$1="February",R1147,IF($J$1="March",R1148,IF($J$1="April",R1149,IF($J$1="May",R1150,IF($J$1="June",R1151,IF($J$1="July",R1152,IF($J$1="August",R1153,IF($J$1="August",R1153,IF($J$1="September",R1154,IF($J$1="October",R1155,IF($J$1="November",R1156,IF($J$1="December",R1157)))))))))))))</f>
        <v/>
      </c>
      <c r="D1154" s="31"/>
      <c r="E1154" s="31"/>
      <c r="F1154" s="49" t="s">
        <v>72</v>
      </c>
      <c r="G1154" s="44">
        <f>IF($J$1="January",Y1146,IF($J$1="February",Y1147,IF($J$1="March",Y1148,IF($J$1="April",Y1149,IF($J$1="May",Y1150,IF($J$1="June",Y1151,IF($J$1="July",Y1152,IF($J$1="August",Y1153,IF($J$1="August",Y1153,IF($J$1="September",Y1154,IF($J$1="October",Y1155,IF($J$1="November",Y1156,IF($J$1="December",Y1157)))))))))))))</f>
        <v>0</v>
      </c>
      <c r="H1154" s="31"/>
      <c r="I1154" s="463" t="s">
        <v>68</v>
      </c>
      <c r="J1154" s="464"/>
      <c r="K1154" s="58">
        <f>K1152-K1153</f>
        <v>0</v>
      </c>
      <c r="L1154" s="59"/>
      <c r="M1154" s="31"/>
      <c r="N1154" s="74"/>
      <c r="O1154" s="75" t="s">
        <v>61</v>
      </c>
      <c r="P1154" s="75"/>
      <c r="Q1154" s="75"/>
      <c r="R1154" s="75" t="str">
        <f t="shared" si="241"/>
        <v/>
      </c>
      <c r="S1154" s="79"/>
      <c r="T1154" s="75" t="s">
        <v>61</v>
      </c>
      <c r="U1154" s="123" t="str">
        <f>IF($J$1="Sept",Y1153,"")</f>
        <v/>
      </c>
      <c r="V1154" s="77"/>
      <c r="W1154" s="123" t="str">
        <f t="shared" si="239"/>
        <v/>
      </c>
      <c r="X1154" s="77"/>
      <c r="Y1154" s="123" t="str">
        <f t="shared" si="240"/>
        <v/>
      </c>
      <c r="Z1154" s="66"/>
    </row>
    <row r="1155" spans="1:27" s="29" customFormat="1" ht="21.4" hidden="1" customHeight="1" x14ac:dyDescent="0.2">
      <c r="A1155" s="30"/>
      <c r="B1155" s="31"/>
      <c r="C1155" s="31"/>
      <c r="D1155" s="31"/>
      <c r="E1155" s="31"/>
      <c r="F1155" s="31"/>
      <c r="G1155" s="31"/>
      <c r="H1155" s="31"/>
      <c r="I1155" s="31"/>
      <c r="J1155" s="31"/>
      <c r="K1155" s="31"/>
      <c r="L1155" s="47"/>
      <c r="M1155" s="31"/>
      <c r="N1155" s="74"/>
      <c r="O1155" s="75" t="s">
        <v>57</v>
      </c>
      <c r="P1155" s="75"/>
      <c r="Q1155" s="75"/>
      <c r="R1155" s="75" t="str">
        <f t="shared" si="241"/>
        <v/>
      </c>
      <c r="S1155" s="79"/>
      <c r="T1155" s="75" t="s">
        <v>57</v>
      </c>
      <c r="U1155" s="123" t="str">
        <f>IF($J$1="October",Y1154,"")</f>
        <v/>
      </c>
      <c r="V1155" s="77"/>
      <c r="W1155" s="123" t="str">
        <f t="shared" si="239"/>
        <v/>
      </c>
      <c r="X1155" s="77"/>
      <c r="Y1155" s="123" t="str">
        <f t="shared" si="240"/>
        <v/>
      </c>
      <c r="Z1155" s="66"/>
    </row>
    <row r="1156" spans="1:27" s="29" customFormat="1" ht="21.4" hidden="1" customHeight="1" x14ac:dyDescent="0.2">
      <c r="A1156" s="30"/>
      <c r="B1156" s="471" t="s">
        <v>101</v>
      </c>
      <c r="C1156" s="471"/>
      <c r="D1156" s="471"/>
      <c r="E1156" s="471"/>
      <c r="F1156" s="471"/>
      <c r="G1156" s="471"/>
      <c r="H1156" s="471"/>
      <c r="I1156" s="471"/>
      <c r="J1156" s="471"/>
      <c r="K1156" s="471"/>
      <c r="L1156" s="47"/>
      <c r="M1156" s="31"/>
      <c r="N1156" s="74"/>
      <c r="O1156" s="75" t="s">
        <v>62</v>
      </c>
      <c r="P1156" s="75"/>
      <c r="Q1156" s="75"/>
      <c r="R1156" s="75" t="str">
        <f t="shared" si="241"/>
        <v/>
      </c>
      <c r="S1156" s="79"/>
      <c r="T1156" s="75" t="s">
        <v>62</v>
      </c>
      <c r="U1156" s="123" t="str">
        <f>IF($J$1="November",Y1155,"")</f>
        <v/>
      </c>
      <c r="V1156" s="77"/>
      <c r="W1156" s="123" t="str">
        <f t="shared" si="239"/>
        <v/>
      </c>
      <c r="X1156" s="77"/>
      <c r="Y1156" s="123" t="str">
        <f t="shared" si="240"/>
        <v/>
      </c>
      <c r="Z1156" s="66"/>
    </row>
    <row r="1157" spans="1:27" s="29" customFormat="1" ht="21.4" hidden="1" customHeight="1" x14ac:dyDescent="0.2">
      <c r="A1157" s="30"/>
      <c r="B1157" s="471"/>
      <c r="C1157" s="471"/>
      <c r="D1157" s="471"/>
      <c r="E1157" s="471"/>
      <c r="F1157" s="471"/>
      <c r="G1157" s="471"/>
      <c r="H1157" s="471"/>
      <c r="I1157" s="471"/>
      <c r="J1157" s="471"/>
      <c r="K1157" s="471"/>
      <c r="L1157" s="47"/>
      <c r="M1157" s="31"/>
      <c r="N1157" s="74"/>
      <c r="O1157" s="75" t="s">
        <v>63</v>
      </c>
      <c r="P1157" s="75"/>
      <c r="Q1157" s="75"/>
      <c r="R1157" s="75" t="str">
        <f t="shared" si="241"/>
        <v/>
      </c>
      <c r="S1157" s="79"/>
      <c r="T1157" s="75" t="s">
        <v>63</v>
      </c>
      <c r="U1157" s="123" t="str">
        <f>IF($J$1="Dec",Y1156,"")</f>
        <v/>
      </c>
      <c r="V1157" s="77"/>
      <c r="W1157" s="123" t="str">
        <f t="shared" si="239"/>
        <v/>
      </c>
      <c r="X1157" s="77"/>
      <c r="Y1157" s="123" t="str">
        <f t="shared" si="240"/>
        <v/>
      </c>
      <c r="Z1157" s="66"/>
    </row>
    <row r="1158" spans="1:27" s="29" customFormat="1" ht="21.4" hidden="1" customHeight="1" thickBot="1" x14ac:dyDescent="0.25">
      <c r="A1158" s="60"/>
      <c r="B1158" s="61"/>
      <c r="C1158" s="61"/>
      <c r="D1158" s="61"/>
      <c r="E1158" s="61"/>
      <c r="F1158" s="61"/>
      <c r="G1158" s="61"/>
      <c r="H1158" s="61"/>
      <c r="I1158" s="61"/>
      <c r="J1158" s="61"/>
      <c r="K1158" s="61"/>
      <c r="L1158" s="62"/>
      <c r="N1158" s="81"/>
      <c r="O1158" s="82"/>
      <c r="P1158" s="82"/>
      <c r="Q1158" s="82"/>
      <c r="R1158" s="82"/>
      <c r="S1158" s="82"/>
      <c r="T1158" s="82"/>
      <c r="U1158" s="82"/>
      <c r="V1158" s="82"/>
      <c r="W1158" s="82"/>
      <c r="X1158" s="82"/>
      <c r="Y1158" s="82"/>
      <c r="Z1158" s="66"/>
    </row>
    <row r="1159" spans="1:27" ht="21.4" hidden="1" customHeight="1" thickBot="1" x14ac:dyDescent="0.3"/>
    <row r="1160" spans="1:27" s="29" customFormat="1" ht="21.4" hidden="1" customHeight="1" x14ac:dyDescent="0.2">
      <c r="A1160" s="481" t="s">
        <v>45</v>
      </c>
      <c r="B1160" s="482"/>
      <c r="C1160" s="482"/>
      <c r="D1160" s="482"/>
      <c r="E1160" s="482"/>
      <c r="F1160" s="482"/>
      <c r="G1160" s="482"/>
      <c r="H1160" s="482"/>
      <c r="I1160" s="482"/>
      <c r="J1160" s="482"/>
      <c r="K1160" s="482"/>
      <c r="L1160" s="483"/>
      <c r="M1160" s="109"/>
      <c r="N1160" s="67"/>
      <c r="O1160" s="450" t="s">
        <v>47</v>
      </c>
      <c r="P1160" s="451"/>
      <c r="Q1160" s="451"/>
      <c r="R1160" s="452"/>
      <c r="S1160" s="68"/>
      <c r="T1160" s="450" t="s">
        <v>48</v>
      </c>
      <c r="U1160" s="451"/>
      <c r="V1160" s="451"/>
      <c r="W1160" s="451"/>
      <c r="X1160" s="451"/>
      <c r="Y1160" s="452"/>
      <c r="Z1160" s="69"/>
      <c r="AA1160" s="109"/>
    </row>
    <row r="1161" spans="1:27" s="29" customFormat="1" ht="21.4" hidden="1" customHeight="1" x14ac:dyDescent="0.2">
      <c r="A1161" s="30"/>
      <c r="B1161" s="31"/>
      <c r="C1161" s="453" t="s">
        <v>99</v>
      </c>
      <c r="D1161" s="453"/>
      <c r="E1161" s="453"/>
      <c r="F1161" s="453"/>
      <c r="G1161" s="32" t="str">
        <f>$J$1</f>
        <v>June</v>
      </c>
      <c r="H1161" s="454">
        <f>$K$1</f>
        <v>2021</v>
      </c>
      <c r="I1161" s="454"/>
      <c r="J1161" s="31"/>
      <c r="K1161" s="33"/>
      <c r="L1161" s="34"/>
      <c r="M1161" s="33"/>
      <c r="N1161" s="70"/>
      <c r="O1161" s="71" t="s">
        <v>58</v>
      </c>
      <c r="P1161" s="71" t="s">
        <v>7</v>
      </c>
      <c r="Q1161" s="71" t="s">
        <v>6</v>
      </c>
      <c r="R1161" s="71" t="s">
        <v>59</v>
      </c>
      <c r="S1161" s="72"/>
      <c r="T1161" s="71" t="s">
        <v>58</v>
      </c>
      <c r="U1161" s="71" t="s">
        <v>60</v>
      </c>
      <c r="V1161" s="71" t="s">
        <v>23</v>
      </c>
      <c r="W1161" s="71" t="s">
        <v>22</v>
      </c>
      <c r="X1161" s="71" t="s">
        <v>24</v>
      </c>
      <c r="Y1161" s="71" t="s">
        <v>64</v>
      </c>
      <c r="Z1161" s="73"/>
      <c r="AA1161" s="33"/>
    </row>
    <row r="1162" spans="1:27" s="29" customFormat="1" ht="21.4" hidden="1" customHeight="1" x14ac:dyDescent="0.2">
      <c r="A1162" s="30"/>
      <c r="B1162" s="31"/>
      <c r="C1162" s="31"/>
      <c r="D1162" s="36"/>
      <c r="E1162" s="36"/>
      <c r="F1162" s="36"/>
      <c r="G1162" s="36"/>
      <c r="H1162" s="36"/>
      <c r="I1162" s="31"/>
      <c r="J1162" s="37" t="s">
        <v>1</v>
      </c>
      <c r="K1162" s="38"/>
      <c r="L1162" s="39"/>
      <c r="M1162" s="31"/>
      <c r="N1162" s="74"/>
      <c r="O1162" s="75" t="s">
        <v>50</v>
      </c>
      <c r="P1162" s="75"/>
      <c r="Q1162" s="75"/>
      <c r="R1162" s="75">
        <v>0</v>
      </c>
      <c r="S1162" s="76"/>
      <c r="T1162" s="75" t="s">
        <v>50</v>
      </c>
      <c r="U1162" s="77"/>
      <c r="V1162" s="77"/>
      <c r="W1162" s="77">
        <f>V1162+U1162</f>
        <v>0</v>
      </c>
      <c r="X1162" s="77"/>
      <c r="Y1162" s="77">
        <f>W1162-X1162</f>
        <v>0</v>
      </c>
      <c r="Z1162" s="73"/>
      <c r="AA1162" s="31"/>
    </row>
    <row r="1163" spans="1:27" s="29" customFormat="1" ht="21.4" hidden="1" customHeight="1" x14ac:dyDescent="0.2">
      <c r="A1163" s="30"/>
      <c r="B1163" s="31" t="s">
        <v>0</v>
      </c>
      <c r="C1163" s="86"/>
      <c r="D1163" s="31"/>
      <c r="E1163" s="31"/>
      <c r="F1163" s="31"/>
      <c r="G1163" s="31"/>
      <c r="H1163" s="42"/>
      <c r="I1163" s="36"/>
      <c r="J1163" s="31"/>
      <c r="K1163" s="31"/>
      <c r="L1163" s="43"/>
      <c r="M1163" s="109"/>
      <c r="N1163" s="78"/>
      <c r="O1163" s="75" t="s">
        <v>76</v>
      </c>
      <c r="P1163" s="75"/>
      <c r="Q1163" s="75"/>
      <c r="R1163" s="75">
        <v>0</v>
      </c>
      <c r="S1163" s="79"/>
      <c r="T1163" s="75" t="s">
        <v>76</v>
      </c>
      <c r="U1163" s="123">
        <f>Y1162</f>
        <v>0</v>
      </c>
      <c r="V1163" s="77"/>
      <c r="W1163" s="123">
        <f>IF(U1163="","",U1163+V1163)</f>
        <v>0</v>
      </c>
      <c r="X1163" s="77"/>
      <c r="Y1163" s="123">
        <f>IF(W1163="","",W1163-X1163)</f>
        <v>0</v>
      </c>
      <c r="Z1163" s="80"/>
      <c r="AA1163" s="109"/>
    </row>
    <row r="1164" spans="1:27" s="29" customFormat="1" ht="21.4" hidden="1" customHeight="1" x14ac:dyDescent="0.2">
      <c r="A1164" s="30"/>
      <c r="B1164" s="45" t="s">
        <v>46</v>
      </c>
      <c r="C1164" s="46"/>
      <c r="D1164" s="31"/>
      <c r="E1164" s="31"/>
      <c r="F1164" s="463" t="s">
        <v>48</v>
      </c>
      <c r="G1164" s="464"/>
      <c r="H1164" s="31"/>
      <c r="I1164" s="463" t="s">
        <v>49</v>
      </c>
      <c r="J1164" s="524"/>
      <c r="K1164" s="464"/>
      <c r="L1164" s="47"/>
      <c r="M1164" s="31"/>
      <c r="N1164" s="74"/>
      <c r="O1164" s="75" t="s">
        <v>51</v>
      </c>
      <c r="P1164" s="75"/>
      <c r="Q1164" s="75"/>
      <c r="R1164" s="75" t="str">
        <f>IF(Q1164="","",R1163-Q1164)</f>
        <v/>
      </c>
      <c r="S1164" s="79"/>
      <c r="T1164" s="75" t="s">
        <v>51</v>
      </c>
      <c r="U1164" s="123">
        <f>IF($J$1="April",Y1163,Y1163)</f>
        <v>0</v>
      </c>
      <c r="V1164" s="77"/>
      <c r="W1164" s="123">
        <f t="shared" ref="W1164:W1173" si="242">IF(U1164="","",U1164+V1164)</f>
        <v>0</v>
      </c>
      <c r="X1164" s="77"/>
      <c r="Y1164" s="123">
        <f t="shared" ref="Y1164:Y1173" si="243">IF(W1164="","",W1164-X1164)</f>
        <v>0</v>
      </c>
      <c r="Z1164" s="80"/>
      <c r="AA1164" s="31"/>
    </row>
    <row r="1165" spans="1:27" s="29" customFormat="1" ht="21.4" hidden="1" customHeight="1" x14ac:dyDescent="0.2">
      <c r="A1165" s="30"/>
      <c r="B1165" s="31"/>
      <c r="C1165" s="31"/>
      <c r="D1165" s="31"/>
      <c r="E1165" s="31"/>
      <c r="F1165" s="31"/>
      <c r="G1165" s="31"/>
      <c r="H1165" s="48"/>
      <c r="L1165" s="35"/>
      <c r="M1165" s="31"/>
      <c r="N1165" s="74"/>
      <c r="O1165" s="75" t="s">
        <v>52</v>
      </c>
      <c r="P1165" s="75"/>
      <c r="Q1165" s="75"/>
      <c r="R1165" s="75">
        <v>0</v>
      </c>
      <c r="S1165" s="79"/>
      <c r="T1165" s="75" t="s">
        <v>52</v>
      </c>
      <c r="U1165" s="123">
        <f>IF($J$1="April",Y1164,Y1164)</f>
        <v>0</v>
      </c>
      <c r="V1165" s="77"/>
      <c r="W1165" s="123">
        <f t="shared" si="242"/>
        <v>0</v>
      </c>
      <c r="X1165" s="77"/>
      <c r="Y1165" s="123">
        <f t="shared" si="243"/>
        <v>0</v>
      </c>
      <c r="Z1165" s="80"/>
      <c r="AA1165" s="31"/>
    </row>
    <row r="1166" spans="1:27" s="29" customFormat="1" ht="21.4" hidden="1" customHeight="1" x14ac:dyDescent="0.2">
      <c r="A1166" s="30"/>
      <c r="B1166" s="457" t="s">
        <v>47</v>
      </c>
      <c r="C1166" s="458"/>
      <c r="D1166" s="31"/>
      <c r="E1166" s="31"/>
      <c r="F1166" s="49" t="s">
        <v>69</v>
      </c>
      <c r="G1166" s="44">
        <f>IF($J$1="January",U1162,IF($J$1="February",U1163,IF($J$1="March",U1164,IF($J$1="April",U1165,IF($J$1="May",U1166,IF($J$1="June",U1167,IF($J$1="July",U1168,IF($J$1="August",U1169,IF($J$1="August",U1169,IF($J$1="September",U1170,IF($J$1="October",U1171,IF($J$1="November",U1172,IF($J$1="December",U1173)))))))))))))</f>
        <v>0</v>
      </c>
      <c r="H1166" s="48"/>
      <c r="I1166" s="50"/>
      <c r="J1166" s="51" t="s">
        <v>66</v>
      </c>
      <c r="K1166" s="52">
        <f>K1162/$K$2*I1166</f>
        <v>0</v>
      </c>
      <c r="L1166" s="53"/>
      <c r="M1166" s="31"/>
      <c r="N1166" s="74"/>
      <c r="O1166" s="75" t="s">
        <v>53</v>
      </c>
      <c r="P1166" s="75"/>
      <c r="Q1166" s="75"/>
      <c r="R1166" s="75">
        <v>0</v>
      </c>
      <c r="S1166" s="79"/>
      <c r="T1166" s="75" t="s">
        <v>53</v>
      </c>
      <c r="U1166" s="123">
        <f>IF($J$1="May",Y1165,Y1165)</f>
        <v>0</v>
      </c>
      <c r="V1166" s="77"/>
      <c r="W1166" s="123">
        <f t="shared" si="242"/>
        <v>0</v>
      </c>
      <c r="X1166" s="77"/>
      <c r="Y1166" s="123">
        <f t="shared" si="243"/>
        <v>0</v>
      </c>
      <c r="Z1166" s="80"/>
      <c r="AA1166" s="31"/>
    </row>
    <row r="1167" spans="1:27" s="29" customFormat="1" ht="21.4" hidden="1" customHeight="1" x14ac:dyDescent="0.2">
      <c r="A1167" s="30"/>
      <c r="B1167" s="40"/>
      <c r="C1167" s="40"/>
      <c r="D1167" s="31"/>
      <c r="E1167" s="31"/>
      <c r="F1167" s="49" t="s">
        <v>23</v>
      </c>
      <c r="G1167" s="44">
        <f>IF($J$1="January",V1162,IF($J$1="February",V1163,IF($J$1="March",V1164,IF($J$1="April",V1165,IF($J$1="May",V1166,IF($J$1="June",V1167,IF($J$1="July",V1168,IF($J$1="August",V1169,IF($J$1="August",V1169,IF($J$1="September",V1170,IF($J$1="October",V1171,IF($J$1="November",V1172,IF($J$1="December",V1173)))))))))))))</f>
        <v>0</v>
      </c>
      <c r="H1167" s="48"/>
      <c r="I1167" s="129"/>
      <c r="J1167" s="51" t="s">
        <v>67</v>
      </c>
      <c r="K1167" s="54">
        <f>K1162/$K$2/8*I1167</f>
        <v>0</v>
      </c>
      <c r="L1167" s="55"/>
      <c r="M1167" s="31"/>
      <c r="N1167" s="74"/>
      <c r="O1167" s="75" t="s">
        <v>54</v>
      </c>
      <c r="P1167" s="75"/>
      <c r="Q1167" s="75"/>
      <c r="R1167" s="75">
        <v>0</v>
      </c>
      <c r="S1167" s="79"/>
      <c r="T1167" s="75" t="s">
        <v>54</v>
      </c>
      <c r="U1167" s="123">
        <f>IF($J$1="May",Y1166,Y1166)</f>
        <v>0</v>
      </c>
      <c r="V1167" s="77"/>
      <c r="W1167" s="123">
        <f t="shared" si="242"/>
        <v>0</v>
      </c>
      <c r="X1167" s="77"/>
      <c r="Y1167" s="123">
        <f t="shared" si="243"/>
        <v>0</v>
      </c>
      <c r="Z1167" s="80"/>
      <c r="AA1167" s="31"/>
    </row>
    <row r="1168" spans="1:27" s="29" customFormat="1" ht="21.4" hidden="1" customHeight="1" x14ac:dyDescent="0.2">
      <c r="A1168" s="30"/>
      <c r="B1168" s="49" t="s">
        <v>7</v>
      </c>
      <c r="C1168" s="40">
        <f>IF($J$1="January",P1162,IF($J$1="February",P1163,IF($J$1="March",P1164,IF($J$1="April",P1165,IF($J$1="May",P1166,IF($J$1="June",P1167,IF($J$1="July",P1168,IF($J$1="August",P1169,IF($J$1="August",P1169,IF($J$1="September",P1170,IF($J$1="October",P1171,IF($J$1="November",P1172,IF($J$1="December",P1173)))))))))))))</f>
        <v>0</v>
      </c>
      <c r="D1168" s="31"/>
      <c r="E1168" s="31"/>
      <c r="F1168" s="49" t="s">
        <v>70</v>
      </c>
      <c r="G1168" s="44">
        <f>IF($J$1="January",W1162,IF($J$1="February",W1163,IF($J$1="March",W1164,IF($J$1="April",W1165,IF($J$1="May",W1166,IF($J$1="June",W1167,IF($J$1="July",W1168,IF($J$1="August",W1169,IF($J$1="August",W1169,IF($J$1="September",W1170,IF($J$1="October",W1171,IF($J$1="November",W1172,IF($J$1="December",W1173)))))))))))))</f>
        <v>0</v>
      </c>
      <c r="H1168" s="48"/>
      <c r="I1168" s="455" t="s">
        <v>74</v>
      </c>
      <c r="J1168" s="456"/>
      <c r="K1168" s="54">
        <f>K1166+K1167</f>
        <v>0</v>
      </c>
      <c r="L1168" s="55"/>
      <c r="M1168" s="31"/>
      <c r="N1168" s="74"/>
      <c r="O1168" s="75" t="s">
        <v>55</v>
      </c>
      <c r="P1168" s="75"/>
      <c r="Q1168" s="75"/>
      <c r="R1168" s="75">
        <v>0</v>
      </c>
      <c r="S1168" s="79"/>
      <c r="T1168" s="75" t="s">
        <v>55</v>
      </c>
      <c r="U1168" s="123" t="str">
        <f>IF($J$1="July",Y1167,"")</f>
        <v/>
      </c>
      <c r="V1168" s="77"/>
      <c r="W1168" s="123" t="str">
        <f t="shared" si="242"/>
        <v/>
      </c>
      <c r="X1168" s="77"/>
      <c r="Y1168" s="123" t="str">
        <f t="shared" si="243"/>
        <v/>
      </c>
      <c r="Z1168" s="80"/>
      <c r="AA1168" s="31"/>
    </row>
    <row r="1169" spans="1:27" s="29" customFormat="1" ht="21.4" hidden="1" customHeight="1" x14ac:dyDescent="0.2">
      <c r="A1169" s="30"/>
      <c r="B1169" s="49" t="s">
        <v>6</v>
      </c>
      <c r="C1169" s="40">
        <f>IF($J$1="January",Q1162,IF($J$1="February",Q1163,IF($J$1="March",Q1164,IF($J$1="April",Q1165,IF($J$1="May",Q1166,IF($J$1="June",Q1167,IF($J$1="July",Q1168,IF($J$1="August",Q1169,IF($J$1="August",Q1169,IF($J$1="September",Q1170,IF($J$1="October",Q1171,IF($J$1="November",Q1172,IF($J$1="December",Q1173)))))))))))))</f>
        <v>0</v>
      </c>
      <c r="D1169" s="31"/>
      <c r="E1169" s="31"/>
      <c r="F1169" s="49" t="s">
        <v>24</v>
      </c>
      <c r="G1169" s="44">
        <f>IF($J$1="January",X1162,IF($J$1="February",X1163,IF($J$1="March",X1164,IF($J$1="April",X1165,IF($J$1="May",X1166,IF($J$1="June",X1167,IF($J$1="July",X1168,IF($J$1="August",X1169,IF($J$1="August",X1169,IF($J$1="September",X1170,IF($J$1="October",X1171,IF($J$1="November",X1172,IF($J$1="December",X1173)))))))))))))</f>
        <v>0</v>
      </c>
      <c r="H1169" s="48"/>
      <c r="I1169" s="455" t="s">
        <v>75</v>
      </c>
      <c r="J1169" s="456"/>
      <c r="K1169" s="44">
        <f>G1169</f>
        <v>0</v>
      </c>
      <c r="L1169" s="56"/>
      <c r="M1169" s="31"/>
      <c r="N1169" s="74"/>
      <c r="O1169" s="75" t="s">
        <v>56</v>
      </c>
      <c r="P1169" s="75"/>
      <c r="Q1169" s="75"/>
      <c r="R1169" s="75" t="str">
        <f>IF(Q1169="","",R1168-Q1169)</f>
        <v/>
      </c>
      <c r="S1169" s="79"/>
      <c r="T1169" s="75" t="s">
        <v>56</v>
      </c>
      <c r="U1169" s="123" t="str">
        <f>IF($J$1="August",Y1168,"")</f>
        <v/>
      </c>
      <c r="V1169" s="77"/>
      <c r="W1169" s="123" t="str">
        <f t="shared" si="242"/>
        <v/>
      </c>
      <c r="X1169" s="77"/>
      <c r="Y1169" s="123" t="str">
        <f t="shared" si="243"/>
        <v/>
      </c>
      <c r="Z1169" s="80"/>
      <c r="AA1169" s="31"/>
    </row>
    <row r="1170" spans="1:27" s="29" customFormat="1" ht="21.4" hidden="1" customHeight="1" x14ac:dyDescent="0.2">
      <c r="A1170" s="30"/>
      <c r="B1170" s="57" t="s">
        <v>73</v>
      </c>
      <c r="C1170" s="40">
        <f>IF($J$1="January",R1162,IF($J$1="February",R1163,IF($J$1="March",R1164,IF($J$1="April",R1165,IF($J$1="May",R1166,IF($J$1="June",R1167,IF($J$1="July",R1168,IF($J$1="August",R1169,IF($J$1="August",R1169,IF($J$1="September",R1170,IF($J$1="October",R1171,IF($J$1="November",R1172,IF($J$1="December",R1173)))))))))))))</f>
        <v>0</v>
      </c>
      <c r="D1170" s="31"/>
      <c r="E1170" s="31"/>
      <c r="F1170" s="49" t="s">
        <v>72</v>
      </c>
      <c r="G1170" s="44">
        <f>IF($J$1="January",Y1162,IF($J$1="February",Y1163,IF($J$1="March",Y1164,IF($J$1="April",Y1165,IF($J$1="May",Y1166,IF($J$1="June",Y1167,IF($J$1="July",Y1168,IF($J$1="August",Y1169,IF($J$1="August",Y1169,IF($J$1="September",Y1170,IF($J$1="October",Y1171,IF($J$1="November",Y1172,IF($J$1="December",Y1173)))))))))))))</f>
        <v>0</v>
      </c>
      <c r="H1170" s="31"/>
      <c r="I1170" s="463" t="s">
        <v>68</v>
      </c>
      <c r="J1170" s="464"/>
      <c r="K1170" s="58">
        <f>K1168-K1169</f>
        <v>0</v>
      </c>
      <c r="L1170" s="59"/>
      <c r="M1170" s="31"/>
      <c r="N1170" s="74"/>
      <c r="O1170" s="75" t="s">
        <v>61</v>
      </c>
      <c r="P1170" s="75"/>
      <c r="Q1170" s="75"/>
      <c r="R1170" s="75">
        <v>0</v>
      </c>
      <c r="S1170" s="79"/>
      <c r="T1170" s="75" t="s">
        <v>61</v>
      </c>
      <c r="U1170" s="123" t="str">
        <f>IF($J$1="Sept",Y1169,"")</f>
        <v/>
      </c>
      <c r="V1170" s="77"/>
      <c r="W1170" s="123" t="str">
        <f t="shared" si="242"/>
        <v/>
      </c>
      <c r="X1170" s="77"/>
      <c r="Y1170" s="123" t="str">
        <f t="shared" si="243"/>
        <v/>
      </c>
      <c r="Z1170" s="80"/>
      <c r="AA1170" s="31"/>
    </row>
    <row r="1171" spans="1:27" s="29" customFormat="1" ht="21.4" hidden="1" customHeight="1" x14ac:dyDescent="0.2">
      <c r="A1171" s="30"/>
      <c r="B1171" s="31"/>
      <c r="C1171" s="31"/>
      <c r="D1171" s="31"/>
      <c r="E1171" s="31"/>
      <c r="F1171" s="31"/>
      <c r="G1171" s="31"/>
      <c r="H1171" s="31"/>
      <c r="I1171" s="31"/>
      <c r="J1171" s="31"/>
      <c r="K1171" s="31"/>
      <c r="L1171" s="47"/>
      <c r="M1171" s="31"/>
      <c r="N1171" s="74"/>
      <c r="O1171" s="75" t="s">
        <v>57</v>
      </c>
      <c r="P1171" s="75"/>
      <c r="Q1171" s="75"/>
      <c r="R1171" s="75">
        <v>0</v>
      </c>
      <c r="S1171" s="79"/>
      <c r="T1171" s="75" t="s">
        <v>57</v>
      </c>
      <c r="U1171" s="123" t="str">
        <f>IF($J$1="October",Y1170,"")</f>
        <v/>
      </c>
      <c r="V1171" s="77"/>
      <c r="W1171" s="123" t="str">
        <f t="shared" si="242"/>
        <v/>
      </c>
      <c r="X1171" s="77"/>
      <c r="Y1171" s="123" t="str">
        <f t="shared" si="243"/>
        <v/>
      </c>
      <c r="Z1171" s="80"/>
      <c r="AA1171" s="31"/>
    </row>
    <row r="1172" spans="1:27" s="29" customFormat="1" ht="21.4" hidden="1" customHeight="1" x14ac:dyDescent="0.2">
      <c r="A1172" s="30"/>
      <c r="B1172" s="471" t="s">
        <v>101</v>
      </c>
      <c r="C1172" s="471"/>
      <c r="D1172" s="471"/>
      <c r="E1172" s="471"/>
      <c r="F1172" s="471"/>
      <c r="G1172" s="471"/>
      <c r="H1172" s="471"/>
      <c r="I1172" s="471"/>
      <c r="J1172" s="471"/>
      <c r="K1172" s="471"/>
      <c r="L1172" s="47"/>
      <c r="M1172" s="31"/>
      <c r="N1172" s="74"/>
      <c r="O1172" s="75" t="s">
        <v>62</v>
      </c>
      <c r="P1172" s="75"/>
      <c r="Q1172" s="75"/>
      <c r="R1172" s="75" t="str">
        <f>IF(Q1172="","",R1171-Q1172)</f>
        <v/>
      </c>
      <c r="S1172" s="79"/>
      <c r="T1172" s="75" t="s">
        <v>62</v>
      </c>
      <c r="U1172" s="123" t="str">
        <f>IF($J$1="November",Y1171,"")</f>
        <v/>
      </c>
      <c r="V1172" s="77"/>
      <c r="W1172" s="123" t="str">
        <f t="shared" si="242"/>
        <v/>
      </c>
      <c r="X1172" s="77"/>
      <c r="Y1172" s="123" t="str">
        <f t="shared" si="243"/>
        <v/>
      </c>
      <c r="Z1172" s="80"/>
      <c r="AA1172" s="31"/>
    </row>
    <row r="1173" spans="1:27" s="29" customFormat="1" ht="21.4" hidden="1" customHeight="1" x14ac:dyDescent="0.2">
      <c r="A1173" s="30"/>
      <c r="B1173" s="471"/>
      <c r="C1173" s="471"/>
      <c r="D1173" s="471"/>
      <c r="E1173" s="471"/>
      <c r="F1173" s="471"/>
      <c r="G1173" s="471"/>
      <c r="H1173" s="471"/>
      <c r="I1173" s="471"/>
      <c r="J1173" s="471"/>
      <c r="K1173" s="471"/>
      <c r="L1173" s="47"/>
      <c r="M1173" s="31"/>
      <c r="N1173" s="74"/>
      <c r="O1173" s="75" t="s">
        <v>63</v>
      </c>
      <c r="P1173" s="75"/>
      <c r="Q1173" s="75"/>
      <c r="R1173" s="75">
        <v>0</v>
      </c>
      <c r="S1173" s="79"/>
      <c r="T1173" s="75" t="s">
        <v>63</v>
      </c>
      <c r="U1173" s="123" t="str">
        <f>IF($J$1="Dec",Y1172,"")</f>
        <v/>
      </c>
      <c r="V1173" s="77"/>
      <c r="W1173" s="123" t="str">
        <f t="shared" si="242"/>
        <v/>
      </c>
      <c r="X1173" s="77"/>
      <c r="Y1173" s="123" t="str">
        <f t="shared" si="243"/>
        <v/>
      </c>
      <c r="Z1173" s="80"/>
      <c r="AA1173" s="31"/>
    </row>
    <row r="1174" spans="1:27" s="29" customFormat="1" ht="21.4" hidden="1" customHeight="1" thickBot="1" x14ac:dyDescent="0.25">
      <c r="A1174" s="60"/>
      <c r="B1174" s="61"/>
      <c r="C1174" s="61"/>
      <c r="D1174" s="61"/>
      <c r="E1174" s="61"/>
      <c r="F1174" s="61"/>
      <c r="G1174" s="61"/>
      <c r="H1174" s="61"/>
      <c r="I1174" s="61"/>
      <c r="J1174" s="61"/>
      <c r="K1174" s="61"/>
      <c r="L1174" s="62"/>
      <c r="N1174" s="81"/>
      <c r="O1174" s="82"/>
      <c r="P1174" s="82"/>
      <c r="Q1174" s="82"/>
      <c r="R1174" s="82"/>
      <c r="S1174" s="82"/>
      <c r="T1174" s="82"/>
      <c r="U1174" s="82"/>
      <c r="V1174" s="82"/>
      <c r="W1174" s="82"/>
      <c r="X1174" s="82"/>
      <c r="Y1174" s="82"/>
      <c r="Z1174" s="83"/>
    </row>
    <row r="1175" spans="1:27" s="29" customFormat="1" ht="21" hidden="1" customHeight="1" thickBot="1" x14ac:dyDescent="0.25">
      <c r="N1175" s="66"/>
      <c r="O1175" s="66"/>
      <c r="P1175" s="66"/>
      <c r="Q1175" s="66"/>
      <c r="R1175" s="66"/>
      <c r="S1175" s="66"/>
      <c r="T1175" s="66"/>
      <c r="U1175" s="66"/>
      <c r="V1175" s="66"/>
      <c r="W1175" s="66"/>
      <c r="X1175" s="66"/>
      <c r="Y1175" s="66"/>
      <c r="Z1175" s="66"/>
    </row>
    <row r="1176" spans="1:27" s="29" customFormat="1" ht="21.4" hidden="1" customHeight="1" x14ac:dyDescent="0.2">
      <c r="A1176" s="474" t="s">
        <v>45</v>
      </c>
      <c r="B1176" s="475"/>
      <c r="C1176" s="475"/>
      <c r="D1176" s="475"/>
      <c r="E1176" s="475"/>
      <c r="F1176" s="475"/>
      <c r="G1176" s="475"/>
      <c r="H1176" s="475"/>
      <c r="I1176" s="475"/>
      <c r="J1176" s="475"/>
      <c r="K1176" s="475"/>
      <c r="L1176" s="476"/>
      <c r="M1176" s="28"/>
      <c r="N1176" s="67"/>
      <c r="O1176" s="450" t="s">
        <v>47</v>
      </c>
      <c r="P1176" s="451"/>
      <c r="Q1176" s="451"/>
      <c r="R1176" s="452"/>
      <c r="S1176" s="68"/>
      <c r="T1176" s="450" t="s">
        <v>48</v>
      </c>
      <c r="U1176" s="451"/>
      <c r="V1176" s="451"/>
      <c r="W1176" s="451"/>
      <c r="X1176" s="451"/>
      <c r="Y1176" s="452"/>
      <c r="Z1176" s="69"/>
      <c r="AA1176" s="28"/>
    </row>
    <row r="1177" spans="1:27" s="29" customFormat="1" ht="21.4" hidden="1" customHeight="1" x14ac:dyDescent="0.2">
      <c r="A1177" s="30"/>
      <c r="B1177" s="31"/>
      <c r="C1177" s="453" t="s">
        <v>99</v>
      </c>
      <c r="D1177" s="453"/>
      <c r="E1177" s="453"/>
      <c r="F1177" s="453"/>
      <c r="G1177" s="32" t="str">
        <f>$J$1</f>
        <v>June</v>
      </c>
      <c r="H1177" s="454">
        <f>$K$1</f>
        <v>2021</v>
      </c>
      <c r="I1177" s="454"/>
      <c r="J1177" s="31"/>
      <c r="K1177" s="33"/>
      <c r="L1177" s="34"/>
      <c r="M1177" s="33"/>
      <c r="N1177" s="70"/>
      <c r="O1177" s="71" t="s">
        <v>58</v>
      </c>
      <c r="P1177" s="71" t="s">
        <v>7</v>
      </c>
      <c r="Q1177" s="71" t="s">
        <v>6</v>
      </c>
      <c r="R1177" s="71" t="s">
        <v>59</v>
      </c>
      <c r="S1177" s="72"/>
      <c r="T1177" s="71" t="s">
        <v>58</v>
      </c>
      <c r="U1177" s="71" t="s">
        <v>60</v>
      </c>
      <c r="V1177" s="71" t="s">
        <v>23</v>
      </c>
      <c r="W1177" s="71" t="s">
        <v>22</v>
      </c>
      <c r="X1177" s="71" t="s">
        <v>24</v>
      </c>
      <c r="Y1177" s="71" t="s">
        <v>64</v>
      </c>
      <c r="Z1177" s="73"/>
      <c r="AA1177" s="33"/>
    </row>
    <row r="1178" spans="1:27" s="29" customFormat="1" ht="21.4" hidden="1" customHeight="1" x14ac:dyDescent="0.2">
      <c r="A1178" s="30"/>
      <c r="B1178" s="31"/>
      <c r="C1178" s="31"/>
      <c r="D1178" s="36"/>
      <c r="E1178" s="36"/>
      <c r="F1178" s="36"/>
      <c r="G1178" s="36"/>
      <c r="H1178" s="36"/>
      <c r="I1178" s="31"/>
      <c r="J1178" s="37" t="s">
        <v>1</v>
      </c>
      <c r="K1178" s="38">
        <v>9000</v>
      </c>
      <c r="L1178" s="39"/>
      <c r="M1178" s="31"/>
      <c r="N1178" s="74"/>
      <c r="O1178" s="75" t="s">
        <v>50</v>
      </c>
      <c r="P1178" s="75"/>
      <c r="Q1178" s="75"/>
      <c r="R1178" s="75">
        <v>0</v>
      </c>
      <c r="S1178" s="76"/>
      <c r="T1178" s="75" t="s">
        <v>50</v>
      </c>
      <c r="U1178" s="77"/>
      <c r="V1178" s="77"/>
      <c r="W1178" s="77">
        <f>V1178+U1178</f>
        <v>0</v>
      </c>
      <c r="X1178" s="77"/>
      <c r="Y1178" s="77">
        <f>W1178-X1178</f>
        <v>0</v>
      </c>
      <c r="Z1178" s="73"/>
      <c r="AA1178" s="31"/>
    </row>
    <row r="1179" spans="1:27" s="29" customFormat="1" ht="21.4" hidden="1" customHeight="1" x14ac:dyDescent="0.2">
      <c r="A1179" s="30"/>
      <c r="B1179" s="31" t="s">
        <v>0</v>
      </c>
      <c r="C1179" s="41" t="s">
        <v>107</v>
      </c>
      <c r="D1179" s="31"/>
      <c r="E1179" s="31"/>
      <c r="F1179" s="31"/>
      <c r="G1179" s="31"/>
      <c r="H1179" s="42"/>
      <c r="I1179" s="36"/>
      <c r="J1179" s="31"/>
      <c r="K1179" s="31"/>
      <c r="L1179" s="43"/>
      <c r="M1179" s="28"/>
      <c r="N1179" s="78"/>
      <c r="O1179" s="75" t="s">
        <v>76</v>
      </c>
      <c r="P1179" s="75"/>
      <c r="Q1179" s="75"/>
      <c r="R1179" s="75" t="str">
        <f>IF(Q1179="","",R1178-Q1179)</f>
        <v/>
      </c>
      <c r="S1179" s="79"/>
      <c r="T1179" s="75" t="s">
        <v>76</v>
      </c>
      <c r="U1179" s="123">
        <f>Y1178</f>
        <v>0</v>
      </c>
      <c r="V1179" s="77"/>
      <c r="W1179" s="123">
        <f>IF(U1179="","",U1179+V1179)</f>
        <v>0</v>
      </c>
      <c r="X1179" s="77"/>
      <c r="Y1179" s="123">
        <f>IF(W1179="","",W1179-X1179)</f>
        <v>0</v>
      </c>
      <c r="Z1179" s="80"/>
      <c r="AA1179" s="28"/>
    </row>
    <row r="1180" spans="1:27" s="29" customFormat="1" ht="21.4" hidden="1" customHeight="1" x14ac:dyDescent="0.2">
      <c r="A1180" s="30"/>
      <c r="B1180" s="45" t="s">
        <v>46</v>
      </c>
      <c r="C1180" s="63"/>
      <c r="D1180" s="31"/>
      <c r="E1180" s="31"/>
      <c r="F1180" s="462" t="s">
        <v>48</v>
      </c>
      <c r="G1180" s="462"/>
      <c r="H1180" s="31"/>
      <c r="I1180" s="462" t="s">
        <v>49</v>
      </c>
      <c r="J1180" s="462"/>
      <c r="K1180" s="462"/>
      <c r="L1180" s="47"/>
      <c r="M1180" s="31"/>
      <c r="N1180" s="74"/>
      <c r="O1180" s="75" t="s">
        <v>51</v>
      </c>
      <c r="P1180" s="75"/>
      <c r="Q1180" s="75"/>
      <c r="R1180" s="75" t="str">
        <f t="shared" ref="R1180:R1189" si="244">IF(Q1180="","",R1179-Q1180)</f>
        <v/>
      </c>
      <c r="S1180" s="79"/>
      <c r="T1180" s="75" t="s">
        <v>51</v>
      </c>
      <c r="U1180" s="123">
        <f>IF($J$1="April",Y1179,Y1179)</f>
        <v>0</v>
      </c>
      <c r="V1180" s="77"/>
      <c r="W1180" s="123">
        <f t="shared" ref="W1180:W1189" si="245">IF(U1180="","",U1180+V1180)</f>
        <v>0</v>
      </c>
      <c r="X1180" s="77"/>
      <c r="Y1180" s="123">
        <f t="shared" ref="Y1180:Y1189" si="246">IF(W1180="","",W1180-X1180)</f>
        <v>0</v>
      </c>
      <c r="Z1180" s="80"/>
      <c r="AA1180" s="31"/>
    </row>
    <row r="1181" spans="1:27" s="29" customFormat="1" ht="21.4" hidden="1" customHeight="1" x14ac:dyDescent="0.2">
      <c r="A1181" s="30"/>
      <c r="B1181" s="31"/>
      <c r="C1181" s="31"/>
      <c r="D1181" s="31"/>
      <c r="E1181" s="31"/>
      <c r="F1181" s="31"/>
      <c r="G1181" s="31"/>
      <c r="H1181" s="48"/>
      <c r="L1181" s="35"/>
      <c r="M1181" s="31"/>
      <c r="N1181" s="74"/>
      <c r="O1181" s="75" t="s">
        <v>52</v>
      </c>
      <c r="P1181" s="75"/>
      <c r="Q1181" s="75"/>
      <c r="R1181" s="75" t="str">
        <f t="shared" si="244"/>
        <v/>
      </c>
      <c r="S1181" s="79"/>
      <c r="T1181" s="75" t="s">
        <v>52</v>
      </c>
      <c r="U1181" s="123">
        <f>IF($J$1="April",Y1180,Y1180)</f>
        <v>0</v>
      </c>
      <c r="V1181" s="77"/>
      <c r="W1181" s="123">
        <f t="shared" si="245"/>
        <v>0</v>
      </c>
      <c r="X1181" s="77"/>
      <c r="Y1181" s="123">
        <f t="shared" si="246"/>
        <v>0</v>
      </c>
      <c r="Z1181" s="80"/>
      <c r="AA1181" s="31"/>
    </row>
    <row r="1182" spans="1:27" s="29" customFormat="1" ht="21.4" hidden="1" customHeight="1" x14ac:dyDescent="0.2">
      <c r="A1182" s="30"/>
      <c r="B1182" s="457" t="s">
        <v>47</v>
      </c>
      <c r="C1182" s="458"/>
      <c r="D1182" s="31"/>
      <c r="E1182" s="31"/>
      <c r="F1182" s="49" t="s">
        <v>69</v>
      </c>
      <c r="G1182" s="44">
        <f>IF($J$1="January",U1178,IF($J$1="February",U1179,IF($J$1="March",U1180,IF($J$1="April",U1181,IF($J$1="May",U1182,IF($J$1="June",U1183,IF($J$1="July",U1184,IF($J$1="August",U1185,IF($J$1="August",U1185,IF($J$1="September",U1186,IF($J$1="October",U1187,IF($J$1="November",U1188,IF($J$1="December",U1189)))))))))))))</f>
        <v>0</v>
      </c>
      <c r="H1182" s="48"/>
      <c r="I1182" s="50"/>
      <c r="J1182" s="51" t="s">
        <v>66</v>
      </c>
      <c r="K1182" s="52">
        <f>K1178/$K$2*I1182</f>
        <v>0</v>
      </c>
      <c r="L1182" s="53"/>
      <c r="M1182" s="31"/>
      <c r="N1182" s="74"/>
      <c r="O1182" s="75" t="s">
        <v>53</v>
      </c>
      <c r="P1182" s="75"/>
      <c r="Q1182" s="75"/>
      <c r="R1182" s="75" t="str">
        <f t="shared" si="244"/>
        <v/>
      </c>
      <c r="S1182" s="79"/>
      <c r="T1182" s="75" t="s">
        <v>53</v>
      </c>
      <c r="U1182" s="123">
        <f>IF($J$1="May",Y1181,Y1181)</f>
        <v>0</v>
      </c>
      <c r="V1182" s="77"/>
      <c r="W1182" s="123">
        <f t="shared" si="245"/>
        <v>0</v>
      </c>
      <c r="X1182" s="77"/>
      <c r="Y1182" s="123">
        <f t="shared" si="246"/>
        <v>0</v>
      </c>
      <c r="Z1182" s="80"/>
      <c r="AA1182" s="31"/>
    </row>
    <row r="1183" spans="1:27" s="29" customFormat="1" ht="21.4" hidden="1" customHeight="1" x14ac:dyDescent="0.2">
      <c r="A1183" s="30"/>
      <c r="B1183" s="40"/>
      <c r="C1183" s="40"/>
      <c r="D1183" s="31"/>
      <c r="E1183" s="31"/>
      <c r="F1183" s="49" t="s">
        <v>23</v>
      </c>
      <c r="G1183" s="44">
        <f>IF($J$1="January",V1178,IF($J$1="February",V1179,IF($J$1="March",V1180,IF($J$1="April",V1181,IF($J$1="May",V1182,IF($J$1="June",V1183,IF($J$1="July",V1184,IF($J$1="August",V1185,IF($J$1="August",V1185,IF($J$1="September",V1186,IF($J$1="October",V1187,IF($J$1="November",V1188,IF($J$1="December",V1189)))))))))))))</f>
        <v>0</v>
      </c>
      <c r="H1183" s="48"/>
      <c r="I1183" s="50"/>
      <c r="J1183" s="51" t="s">
        <v>67</v>
      </c>
      <c r="K1183" s="54">
        <f>K1178/$K$2/8*I1183</f>
        <v>0</v>
      </c>
      <c r="L1183" s="55"/>
      <c r="M1183" s="31"/>
      <c r="N1183" s="74"/>
      <c r="O1183" s="75" t="s">
        <v>54</v>
      </c>
      <c r="P1183" s="75"/>
      <c r="Q1183" s="75"/>
      <c r="R1183" s="75" t="str">
        <f t="shared" si="244"/>
        <v/>
      </c>
      <c r="S1183" s="79"/>
      <c r="T1183" s="75" t="s">
        <v>54</v>
      </c>
      <c r="U1183" s="123">
        <f>IF($J$1="May",Y1182,Y1182)</f>
        <v>0</v>
      </c>
      <c r="V1183" s="77"/>
      <c r="W1183" s="123">
        <f t="shared" si="245"/>
        <v>0</v>
      </c>
      <c r="X1183" s="77"/>
      <c r="Y1183" s="123">
        <f t="shared" si="246"/>
        <v>0</v>
      </c>
      <c r="Z1183" s="80"/>
      <c r="AA1183" s="31"/>
    </row>
    <row r="1184" spans="1:27" s="29" customFormat="1" ht="21.4" hidden="1" customHeight="1" x14ac:dyDescent="0.2">
      <c r="A1184" s="30"/>
      <c r="B1184" s="49" t="s">
        <v>7</v>
      </c>
      <c r="C1184" s="40">
        <f>IF($J$1="January",P1178,IF($J$1="February",P1179,IF($J$1="March",P1180,IF($J$1="April",P1181,IF($J$1="May",P1182,IF($J$1="June",P1183,IF($J$1="July",P1184,IF($J$1="August",P1185,IF($J$1="August",P1185,IF($J$1="September",P1186,IF($J$1="October",P1187,IF($J$1="November",P1188,IF($J$1="December",P1189)))))))))))))</f>
        <v>0</v>
      </c>
      <c r="D1184" s="31"/>
      <c r="E1184" s="31"/>
      <c r="F1184" s="49" t="s">
        <v>70</v>
      </c>
      <c r="G1184" s="44">
        <f>IF($J$1="January",W1178,IF($J$1="February",W1179,IF($J$1="March",W1180,IF($J$1="April",W1181,IF($J$1="May",W1182,IF($J$1="June",W1183,IF($J$1="July",W1184,IF($J$1="August",W1185,IF($J$1="August",W1185,IF($J$1="September",W1186,IF($J$1="October",W1187,IF($J$1="November",W1188,IF($J$1="December",W1189)))))))))))))</f>
        <v>0</v>
      </c>
      <c r="H1184" s="48"/>
      <c r="I1184" s="455" t="s">
        <v>74</v>
      </c>
      <c r="J1184" s="456"/>
      <c r="K1184" s="54">
        <f>K1182+K1183</f>
        <v>0</v>
      </c>
      <c r="L1184" s="55"/>
      <c r="M1184" s="31"/>
      <c r="N1184" s="74"/>
      <c r="O1184" s="75" t="s">
        <v>55</v>
      </c>
      <c r="P1184" s="75"/>
      <c r="Q1184" s="75"/>
      <c r="R1184" s="75" t="str">
        <f t="shared" si="244"/>
        <v/>
      </c>
      <c r="S1184" s="79"/>
      <c r="T1184" s="75" t="s">
        <v>55</v>
      </c>
      <c r="U1184" s="123" t="str">
        <f>IF($J$1="July",Y1183,"")</f>
        <v/>
      </c>
      <c r="V1184" s="77"/>
      <c r="W1184" s="123" t="str">
        <f t="shared" si="245"/>
        <v/>
      </c>
      <c r="X1184" s="77"/>
      <c r="Y1184" s="123" t="str">
        <f t="shared" si="246"/>
        <v/>
      </c>
      <c r="Z1184" s="80"/>
      <c r="AA1184" s="31"/>
    </row>
    <row r="1185" spans="1:27" s="29" customFormat="1" ht="21.4" hidden="1" customHeight="1" x14ac:dyDescent="0.2">
      <c r="A1185" s="30"/>
      <c r="B1185" s="49" t="s">
        <v>6</v>
      </c>
      <c r="C1185" s="40">
        <f>IF($J$1="January",Q1178,IF($J$1="February",Q1179,IF($J$1="March",Q1180,IF($J$1="April",Q1181,IF($J$1="May",Q1182,IF($J$1="June",Q1183,IF($J$1="July",Q1184,IF($J$1="August",Q1185,IF($J$1="August",Q1185,IF($J$1="September",Q1186,IF($J$1="October",Q1187,IF($J$1="November",Q1188,IF($J$1="December",Q1189)))))))))))))</f>
        <v>0</v>
      </c>
      <c r="D1185" s="31"/>
      <c r="E1185" s="31"/>
      <c r="F1185" s="49" t="s">
        <v>24</v>
      </c>
      <c r="G1185" s="44">
        <f>IF($J$1="January",X1178,IF($J$1="February",X1179,IF($J$1="March",X1180,IF($J$1="April",X1181,IF($J$1="May",X1182,IF($J$1="June",X1183,IF($J$1="July",X1184,IF($J$1="August",X1185,IF($J$1="August",X1185,IF($J$1="September",X1186,IF($J$1="October",X1187,IF($J$1="November",X1188,IF($J$1="December",X1189)))))))))))))</f>
        <v>0</v>
      </c>
      <c r="H1185" s="48"/>
      <c r="I1185" s="455" t="s">
        <v>75</v>
      </c>
      <c r="J1185" s="456"/>
      <c r="K1185" s="44">
        <f>G1185</f>
        <v>0</v>
      </c>
      <c r="L1185" s="56"/>
      <c r="M1185" s="31"/>
      <c r="N1185" s="74"/>
      <c r="O1185" s="75" t="s">
        <v>56</v>
      </c>
      <c r="P1185" s="75"/>
      <c r="Q1185" s="75"/>
      <c r="R1185" s="75" t="str">
        <f t="shared" si="244"/>
        <v/>
      </c>
      <c r="S1185" s="79"/>
      <c r="T1185" s="75" t="s">
        <v>56</v>
      </c>
      <c r="U1185" s="123" t="str">
        <f>IF($J$1="August",Y1184,"")</f>
        <v/>
      </c>
      <c r="V1185" s="77"/>
      <c r="W1185" s="123" t="str">
        <f t="shared" si="245"/>
        <v/>
      </c>
      <c r="X1185" s="77"/>
      <c r="Y1185" s="123" t="str">
        <f t="shared" si="246"/>
        <v/>
      </c>
      <c r="Z1185" s="80"/>
      <c r="AA1185" s="31"/>
    </row>
    <row r="1186" spans="1:27" s="29" customFormat="1" ht="21.4" hidden="1" customHeight="1" x14ac:dyDescent="0.2">
      <c r="A1186" s="30"/>
      <c r="B1186" s="57" t="s">
        <v>73</v>
      </c>
      <c r="C1186" s="40" t="str">
        <f>IF($J$1="January",R1178,IF($J$1="February",R1179,IF($J$1="March",R1180,IF($J$1="April",R1181,IF($J$1="May",R1182,IF($J$1="June",R1183,IF($J$1="July",R1184,IF($J$1="August",R1185,IF($J$1="August",R1185,IF($J$1="September",R1186,IF($J$1="October",R1187,IF($J$1="November",R1188,IF($J$1="December",R1189)))))))))))))</f>
        <v/>
      </c>
      <c r="D1186" s="31"/>
      <c r="E1186" s="31"/>
      <c r="F1186" s="49" t="s">
        <v>72</v>
      </c>
      <c r="G1186" s="44">
        <f>IF($J$1="January",Y1178,IF($J$1="February",Y1179,IF($J$1="March",Y1180,IF($J$1="April",Y1181,IF($J$1="May",Y1182,IF($J$1="June",Y1183,IF($J$1="July",Y1184,IF($J$1="August",Y1185,IF($J$1="August",Y1185,IF($J$1="September",Y1186,IF($J$1="October",Y1187,IF($J$1="November",Y1188,IF($J$1="December",Y1189)))))))))))))</f>
        <v>0</v>
      </c>
      <c r="H1186" s="31"/>
      <c r="I1186" s="463" t="s">
        <v>68</v>
      </c>
      <c r="J1186" s="464"/>
      <c r="K1186" s="58">
        <f>K1184-K1185</f>
        <v>0</v>
      </c>
      <c r="L1186" s="59"/>
      <c r="M1186" s="31"/>
      <c r="N1186" s="74"/>
      <c r="O1186" s="75" t="s">
        <v>61</v>
      </c>
      <c r="P1186" s="75"/>
      <c r="Q1186" s="75"/>
      <c r="R1186" s="75" t="str">
        <f t="shared" si="244"/>
        <v/>
      </c>
      <c r="S1186" s="79"/>
      <c r="T1186" s="75" t="s">
        <v>61</v>
      </c>
      <c r="U1186" s="123" t="str">
        <f>IF($J$1="Sept",Y1185,"")</f>
        <v/>
      </c>
      <c r="V1186" s="77"/>
      <c r="W1186" s="123" t="str">
        <f t="shared" si="245"/>
        <v/>
      </c>
      <c r="X1186" s="77"/>
      <c r="Y1186" s="123" t="str">
        <f t="shared" si="246"/>
        <v/>
      </c>
      <c r="Z1186" s="80"/>
      <c r="AA1186" s="31"/>
    </row>
    <row r="1187" spans="1:27" s="29" customFormat="1" ht="21.4" hidden="1" customHeight="1" x14ac:dyDescent="0.2">
      <c r="A1187" s="30"/>
      <c r="B1187" s="31"/>
      <c r="C1187" s="31"/>
      <c r="D1187" s="31"/>
      <c r="E1187" s="31"/>
      <c r="F1187" s="31"/>
      <c r="G1187" s="31"/>
      <c r="H1187" s="31"/>
      <c r="I1187" s="31"/>
      <c r="J1187" s="31"/>
      <c r="K1187" s="31"/>
      <c r="L1187" s="47"/>
      <c r="M1187" s="31"/>
      <c r="N1187" s="74"/>
      <c r="O1187" s="75" t="s">
        <v>57</v>
      </c>
      <c r="P1187" s="75"/>
      <c r="Q1187" s="75"/>
      <c r="R1187" s="75" t="str">
        <f t="shared" si="244"/>
        <v/>
      </c>
      <c r="S1187" s="79"/>
      <c r="T1187" s="75" t="s">
        <v>57</v>
      </c>
      <c r="U1187" s="123" t="str">
        <f>IF($J$1="October",Y1186,"")</f>
        <v/>
      </c>
      <c r="V1187" s="77"/>
      <c r="W1187" s="123" t="str">
        <f t="shared" si="245"/>
        <v/>
      </c>
      <c r="X1187" s="77"/>
      <c r="Y1187" s="123" t="str">
        <f t="shared" si="246"/>
        <v/>
      </c>
      <c r="Z1187" s="80"/>
      <c r="AA1187" s="31"/>
    </row>
    <row r="1188" spans="1:27" s="29" customFormat="1" ht="21.4" hidden="1" customHeight="1" x14ac:dyDescent="0.2">
      <c r="A1188" s="30"/>
      <c r="B1188" s="471" t="s">
        <v>101</v>
      </c>
      <c r="C1188" s="471"/>
      <c r="D1188" s="471"/>
      <c r="E1188" s="471"/>
      <c r="F1188" s="471"/>
      <c r="G1188" s="471"/>
      <c r="H1188" s="471"/>
      <c r="I1188" s="471"/>
      <c r="J1188" s="471"/>
      <c r="K1188" s="471"/>
      <c r="L1188" s="47"/>
      <c r="M1188" s="31"/>
      <c r="N1188" s="74"/>
      <c r="O1188" s="75" t="s">
        <v>62</v>
      </c>
      <c r="P1188" s="75"/>
      <c r="Q1188" s="75"/>
      <c r="R1188" s="75" t="str">
        <f t="shared" si="244"/>
        <v/>
      </c>
      <c r="S1188" s="79"/>
      <c r="T1188" s="75" t="s">
        <v>62</v>
      </c>
      <c r="U1188" s="123" t="str">
        <f>IF($J$1="November",Y1187,"")</f>
        <v/>
      </c>
      <c r="V1188" s="77"/>
      <c r="W1188" s="123" t="str">
        <f t="shared" si="245"/>
        <v/>
      </c>
      <c r="X1188" s="77"/>
      <c r="Y1188" s="123" t="str">
        <f t="shared" si="246"/>
        <v/>
      </c>
      <c r="Z1188" s="80"/>
      <c r="AA1188" s="31"/>
    </row>
    <row r="1189" spans="1:27" s="29" customFormat="1" ht="21.4" hidden="1" customHeight="1" x14ac:dyDescent="0.2">
      <c r="A1189" s="30"/>
      <c r="B1189" s="471"/>
      <c r="C1189" s="471"/>
      <c r="D1189" s="471"/>
      <c r="E1189" s="471"/>
      <c r="F1189" s="471"/>
      <c r="G1189" s="471"/>
      <c r="H1189" s="471"/>
      <c r="I1189" s="471"/>
      <c r="J1189" s="471"/>
      <c r="K1189" s="471"/>
      <c r="L1189" s="47"/>
      <c r="M1189" s="31"/>
      <c r="N1189" s="74"/>
      <c r="O1189" s="75" t="s">
        <v>63</v>
      </c>
      <c r="P1189" s="75"/>
      <c r="Q1189" s="75"/>
      <c r="R1189" s="75" t="str">
        <f t="shared" si="244"/>
        <v/>
      </c>
      <c r="S1189" s="79"/>
      <c r="T1189" s="75" t="s">
        <v>63</v>
      </c>
      <c r="U1189" s="123" t="str">
        <f>IF($J$1="Dec",Y1188,"")</f>
        <v/>
      </c>
      <c r="V1189" s="77"/>
      <c r="W1189" s="123" t="str">
        <f t="shared" si="245"/>
        <v/>
      </c>
      <c r="X1189" s="77"/>
      <c r="Y1189" s="123" t="str">
        <f t="shared" si="246"/>
        <v/>
      </c>
      <c r="Z1189" s="80"/>
      <c r="AA1189" s="31"/>
    </row>
    <row r="1190" spans="1:27" s="29" customFormat="1" ht="21.4" hidden="1" customHeight="1" thickBot="1" x14ac:dyDescent="0.25">
      <c r="A1190" s="60"/>
      <c r="B1190" s="61"/>
      <c r="C1190" s="61"/>
      <c r="D1190" s="61"/>
      <c r="E1190" s="61"/>
      <c r="F1190" s="61"/>
      <c r="G1190" s="61"/>
      <c r="H1190" s="61"/>
      <c r="I1190" s="61"/>
      <c r="J1190" s="61"/>
      <c r="K1190" s="61"/>
      <c r="L1190" s="62"/>
      <c r="N1190" s="81"/>
      <c r="O1190" s="82"/>
      <c r="P1190" s="82"/>
      <c r="Q1190" s="82"/>
      <c r="R1190" s="82"/>
      <c r="S1190" s="82"/>
      <c r="T1190" s="82"/>
      <c r="U1190" s="82"/>
      <c r="V1190" s="82"/>
      <c r="W1190" s="82"/>
      <c r="X1190" s="82"/>
      <c r="Y1190" s="82"/>
      <c r="Z1190" s="83"/>
    </row>
    <row r="1191" spans="1:27" ht="21.4" hidden="1" customHeight="1" x14ac:dyDescent="0.25"/>
    <row r="1192" spans="1:27" ht="21.4" hidden="1" customHeight="1" x14ac:dyDescent="0.25"/>
    <row r="1193" spans="1:27" ht="21.4" hidden="1" customHeight="1" x14ac:dyDescent="0.25"/>
    <row r="1194" spans="1:27" ht="21.4" hidden="1" customHeight="1" x14ac:dyDescent="0.25"/>
    <row r="1195" spans="1:27" ht="21.4" hidden="1" customHeight="1" thickBot="1" x14ac:dyDescent="0.3"/>
    <row r="1196" spans="1:27" s="29" customFormat="1" ht="21.4" hidden="1" customHeight="1" x14ac:dyDescent="0.2">
      <c r="A1196" s="459" t="s">
        <v>45</v>
      </c>
      <c r="B1196" s="460"/>
      <c r="C1196" s="460"/>
      <c r="D1196" s="460"/>
      <c r="E1196" s="460"/>
      <c r="F1196" s="460"/>
      <c r="G1196" s="460"/>
      <c r="H1196" s="460"/>
      <c r="I1196" s="460"/>
      <c r="J1196" s="460"/>
      <c r="K1196" s="460"/>
      <c r="L1196" s="461"/>
      <c r="M1196" s="111"/>
      <c r="N1196" s="67"/>
      <c r="O1196" s="450" t="s">
        <v>47</v>
      </c>
      <c r="P1196" s="451"/>
      <c r="Q1196" s="451"/>
      <c r="R1196" s="452"/>
      <c r="S1196" s="68"/>
      <c r="T1196" s="450" t="s">
        <v>48</v>
      </c>
      <c r="U1196" s="451"/>
      <c r="V1196" s="451"/>
      <c r="W1196" s="451"/>
      <c r="X1196" s="451"/>
      <c r="Y1196" s="452"/>
      <c r="Z1196" s="69"/>
    </row>
    <row r="1197" spans="1:27" s="29" customFormat="1" ht="21.4" hidden="1" customHeight="1" x14ac:dyDescent="0.2">
      <c r="A1197" s="30"/>
      <c r="B1197" s="31"/>
      <c r="C1197" s="453" t="s">
        <v>99</v>
      </c>
      <c r="D1197" s="453"/>
      <c r="E1197" s="453"/>
      <c r="F1197" s="453"/>
      <c r="G1197" s="32" t="str">
        <f>$J$1</f>
        <v>June</v>
      </c>
      <c r="H1197" s="454">
        <f>$K$1</f>
        <v>2021</v>
      </c>
      <c r="I1197" s="454"/>
      <c r="J1197" s="31"/>
      <c r="K1197" s="33"/>
      <c r="L1197" s="34"/>
      <c r="M1197" s="33"/>
      <c r="N1197" s="70"/>
      <c r="O1197" s="71" t="s">
        <v>58</v>
      </c>
      <c r="P1197" s="71" t="s">
        <v>7</v>
      </c>
      <c r="Q1197" s="71" t="s">
        <v>6</v>
      </c>
      <c r="R1197" s="71" t="s">
        <v>59</v>
      </c>
      <c r="S1197" s="72"/>
      <c r="T1197" s="71" t="s">
        <v>58</v>
      </c>
      <c r="U1197" s="71" t="s">
        <v>60</v>
      </c>
      <c r="V1197" s="71" t="s">
        <v>23</v>
      </c>
      <c r="W1197" s="71" t="s">
        <v>22</v>
      </c>
      <c r="X1197" s="71" t="s">
        <v>24</v>
      </c>
      <c r="Y1197" s="71" t="s">
        <v>64</v>
      </c>
      <c r="Z1197" s="73"/>
    </row>
    <row r="1198" spans="1:27" s="29" customFormat="1" ht="21.4" hidden="1" customHeight="1" x14ac:dyDescent="0.2">
      <c r="A1198" s="30"/>
      <c r="B1198" s="31"/>
      <c r="C1198" s="31"/>
      <c r="D1198" s="36"/>
      <c r="E1198" s="36"/>
      <c r="F1198" s="36"/>
      <c r="G1198" s="36"/>
      <c r="H1198" s="36"/>
      <c r="I1198" s="31"/>
      <c r="J1198" s="37" t="s">
        <v>1</v>
      </c>
      <c r="K1198" s="38">
        <f>17000+2000</f>
        <v>19000</v>
      </c>
      <c r="L1198" s="39"/>
      <c r="M1198" s="31"/>
      <c r="N1198" s="74"/>
      <c r="O1198" s="75" t="s">
        <v>50</v>
      </c>
      <c r="P1198" s="75">
        <v>29</v>
      </c>
      <c r="Q1198" s="75">
        <v>2</v>
      </c>
      <c r="R1198" s="75">
        <f>15-Q1198</f>
        <v>13</v>
      </c>
      <c r="S1198" s="76"/>
      <c r="T1198" s="75" t="s">
        <v>50</v>
      </c>
      <c r="U1198" s="77">
        <v>10100</v>
      </c>
      <c r="V1198" s="77">
        <v>1000</v>
      </c>
      <c r="W1198" s="77">
        <f>V1198+U1198</f>
        <v>11100</v>
      </c>
      <c r="X1198" s="77">
        <v>2000</v>
      </c>
      <c r="Y1198" s="77">
        <f>W1198-X1198</f>
        <v>9100</v>
      </c>
      <c r="Z1198" s="73"/>
    </row>
    <row r="1199" spans="1:27" s="29" customFormat="1" ht="21.4" hidden="1" customHeight="1" x14ac:dyDescent="0.2">
      <c r="A1199" s="30"/>
      <c r="B1199" s="31" t="s">
        <v>0</v>
      </c>
      <c r="C1199" s="86" t="s">
        <v>115</v>
      </c>
      <c r="D1199" s="31"/>
      <c r="E1199" s="31"/>
      <c r="F1199" s="31"/>
      <c r="G1199" s="31"/>
      <c r="H1199" s="42"/>
      <c r="I1199" s="36"/>
      <c r="J1199" s="31"/>
      <c r="K1199" s="31"/>
      <c r="L1199" s="43"/>
      <c r="M1199" s="111"/>
      <c r="N1199" s="78"/>
      <c r="O1199" s="75" t="s">
        <v>76</v>
      </c>
      <c r="P1199" s="75">
        <v>28</v>
      </c>
      <c r="Q1199" s="75">
        <v>1</v>
      </c>
      <c r="R1199" s="75">
        <f>IF(Q1199="","",R1198-Q1199)</f>
        <v>12</v>
      </c>
      <c r="S1199" s="79"/>
      <c r="T1199" s="75" t="s">
        <v>76</v>
      </c>
      <c r="U1199" s="123">
        <f>IF($J$1="January","",Y1198)</f>
        <v>9100</v>
      </c>
      <c r="V1199" s="77">
        <f>3000+500</f>
        <v>3500</v>
      </c>
      <c r="W1199" s="123">
        <f>IF(U1199="","",U1199+V1199)</f>
        <v>12600</v>
      </c>
      <c r="X1199" s="77">
        <v>3600</v>
      </c>
      <c r="Y1199" s="123">
        <f>IF(W1199="","",W1199-X1199)</f>
        <v>9000</v>
      </c>
      <c r="Z1199" s="80"/>
    </row>
    <row r="1200" spans="1:27" s="29" customFormat="1" ht="21.4" hidden="1" customHeight="1" x14ac:dyDescent="0.2">
      <c r="A1200" s="30"/>
      <c r="B1200" s="45" t="s">
        <v>46</v>
      </c>
      <c r="C1200" s="86"/>
      <c r="D1200" s="31"/>
      <c r="E1200" s="31"/>
      <c r="F1200" s="462" t="s">
        <v>48</v>
      </c>
      <c r="G1200" s="462"/>
      <c r="H1200" s="31"/>
      <c r="I1200" s="462" t="s">
        <v>49</v>
      </c>
      <c r="J1200" s="462"/>
      <c r="K1200" s="462"/>
      <c r="L1200" s="47"/>
      <c r="M1200" s="31"/>
      <c r="N1200" s="74"/>
      <c r="O1200" s="75" t="s">
        <v>51</v>
      </c>
      <c r="P1200" s="75">
        <v>31</v>
      </c>
      <c r="Q1200" s="75">
        <v>0</v>
      </c>
      <c r="R1200" s="75">
        <f t="shared" ref="R1200:R1206" si="247">IF(Q1200="","",R1199-Q1200)</f>
        <v>12</v>
      </c>
      <c r="S1200" s="79"/>
      <c r="T1200" s="75" t="s">
        <v>51</v>
      </c>
      <c r="U1200" s="123">
        <f>IF($J$1="February","",Y1199)</f>
        <v>9000</v>
      </c>
      <c r="V1200" s="77"/>
      <c r="W1200" s="123">
        <f t="shared" ref="W1200:W1209" si="248">IF(U1200="","",U1200+V1200)</f>
        <v>9000</v>
      </c>
      <c r="X1200" s="77">
        <v>2000</v>
      </c>
      <c r="Y1200" s="123">
        <f t="shared" ref="Y1200:Y1209" si="249">IF(W1200="","",W1200-X1200)</f>
        <v>7000</v>
      </c>
      <c r="Z1200" s="80"/>
    </row>
    <row r="1201" spans="1:26" s="29" customFormat="1" ht="21.4" hidden="1" customHeight="1" x14ac:dyDescent="0.2">
      <c r="A1201" s="30"/>
      <c r="B1201" s="31"/>
      <c r="C1201" s="31"/>
      <c r="D1201" s="31"/>
      <c r="E1201" s="31"/>
      <c r="F1201" s="31"/>
      <c r="G1201" s="31"/>
      <c r="H1201" s="48"/>
      <c r="L1201" s="35"/>
      <c r="M1201" s="31"/>
      <c r="N1201" s="74"/>
      <c r="O1201" s="75" t="s">
        <v>52</v>
      </c>
      <c r="P1201" s="75"/>
      <c r="Q1201" s="75"/>
      <c r="R1201" s="75" t="str">
        <f t="shared" si="247"/>
        <v/>
      </c>
      <c r="S1201" s="79"/>
      <c r="T1201" s="75" t="s">
        <v>52</v>
      </c>
      <c r="U1201" s="123">
        <f>IF($J$1="March","",Y1200)</f>
        <v>7000</v>
      </c>
      <c r="V1201" s="77"/>
      <c r="W1201" s="123">
        <f t="shared" si="248"/>
        <v>7000</v>
      </c>
      <c r="X1201" s="77"/>
      <c r="Y1201" s="123">
        <f t="shared" si="249"/>
        <v>7000</v>
      </c>
      <c r="Z1201" s="80"/>
    </row>
    <row r="1202" spans="1:26" s="29" customFormat="1" ht="21.4" hidden="1" customHeight="1" x14ac:dyDescent="0.2">
      <c r="A1202" s="30"/>
      <c r="B1202" s="457" t="s">
        <v>47</v>
      </c>
      <c r="C1202" s="458"/>
      <c r="D1202" s="31"/>
      <c r="E1202" s="31"/>
      <c r="F1202" s="49" t="s">
        <v>69</v>
      </c>
      <c r="G1202" s="44">
        <f>IF($J$1="January",U1198,IF($J$1="February",U1199,IF($J$1="March",U1200,IF($J$1="April",U1201,IF($J$1="May",U1202,IF($J$1="June",U1203,IF($J$1="July",U1204,IF($J$1="August",U1205,IF($J$1="August",U1205,IF($J$1="September",U1206,IF($J$1="October",U1207,IF($J$1="November",U1208,IF($J$1="December",U1209)))))))))))))</f>
        <v>7000</v>
      </c>
      <c r="H1202" s="48"/>
      <c r="I1202" s="50">
        <f>IF(C1206&gt;0,$K$2,C1204)</f>
        <v>30</v>
      </c>
      <c r="J1202" s="51" t="s">
        <v>66</v>
      </c>
      <c r="K1202" s="52">
        <f>K1198/$K$2*I1202</f>
        <v>19000</v>
      </c>
      <c r="L1202" s="53"/>
      <c r="M1202" s="31"/>
      <c r="N1202" s="74"/>
      <c r="O1202" s="75" t="s">
        <v>53</v>
      </c>
      <c r="P1202" s="75"/>
      <c r="Q1202" s="75"/>
      <c r="R1202" s="75" t="str">
        <f t="shared" si="247"/>
        <v/>
      </c>
      <c r="S1202" s="79"/>
      <c r="T1202" s="75" t="s">
        <v>53</v>
      </c>
      <c r="U1202" s="123">
        <f>IF($J$1="April","",Y1201)</f>
        <v>7000</v>
      </c>
      <c r="V1202" s="77"/>
      <c r="W1202" s="123">
        <f t="shared" si="248"/>
        <v>7000</v>
      </c>
      <c r="X1202" s="77"/>
      <c r="Y1202" s="123">
        <f t="shared" si="249"/>
        <v>7000</v>
      </c>
      <c r="Z1202" s="80"/>
    </row>
    <row r="1203" spans="1:26" s="29" customFormat="1" ht="21.4" hidden="1" customHeight="1" x14ac:dyDescent="0.2">
      <c r="A1203" s="30"/>
      <c r="B1203" s="40"/>
      <c r="C1203" s="40"/>
      <c r="D1203" s="31"/>
      <c r="E1203" s="31"/>
      <c r="F1203" s="49" t="s">
        <v>23</v>
      </c>
      <c r="G1203" s="44">
        <f>IF($J$1="January",V1198,IF($J$1="February",V1199,IF($J$1="March",V1200,IF($J$1="April",V1201,IF($J$1="May",V1202,IF($J$1="June",V1203,IF($J$1="July",V1204,IF($J$1="August",V1205,IF($J$1="August",V1205,IF($J$1="September",V1206,IF($J$1="October",V1207,IF($J$1="November",V1208,IF($J$1="December",V1209)))))))))))))</f>
        <v>0</v>
      </c>
      <c r="H1203" s="48"/>
      <c r="I1203" s="93"/>
      <c r="J1203" s="51" t="s">
        <v>67</v>
      </c>
      <c r="K1203" s="54">
        <f>K1198/$K$2/8*I1203</f>
        <v>0</v>
      </c>
      <c r="L1203" s="55"/>
      <c r="M1203" s="31"/>
      <c r="N1203" s="74"/>
      <c r="O1203" s="75" t="s">
        <v>54</v>
      </c>
      <c r="P1203" s="75"/>
      <c r="Q1203" s="75"/>
      <c r="R1203" s="75" t="str">
        <f t="shared" si="247"/>
        <v/>
      </c>
      <c r="S1203" s="79"/>
      <c r="T1203" s="75" t="s">
        <v>54</v>
      </c>
      <c r="U1203" s="123">
        <f>IF($J$1="May","",Y1202)</f>
        <v>7000</v>
      </c>
      <c r="V1203" s="77"/>
      <c r="W1203" s="123">
        <f t="shared" si="248"/>
        <v>7000</v>
      </c>
      <c r="X1203" s="77"/>
      <c r="Y1203" s="123">
        <f t="shared" si="249"/>
        <v>7000</v>
      </c>
      <c r="Z1203" s="80"/>
    </row>
    <row r="1204" spans="1:26" s="29" customFormat="1" ht="21.4" hidden="1" customHeight="1" x14ac:dyDescent="0.2">
      <c r="A1204" s="30"/>
      <c r="B1204" s="49" t="s">
        <v>7</v>
      </c>
      <c r="C1204" s="40">
        <f>IF($J$1="January",P1198,IF($J$1="February",P1199,IF($J$1="March",P1200,IF($J$1="April",P1201,IF($J$1="May",P1202,IF($J$1="June",P1203,IF($J$1="July",P1204,IF($J$1="August",P1205,IF($J$1="August",P1205,IF($J$1="September",P1206,IF($J$1="October",P1207,IF($J$1="November",P1208,IF($J$1="December",P1209)))))))))))))</f>
        <v>0</v>
      </c>
      <c r="D1204" s="31"/>
      <c r="E1204" s="31"/>
      <c r="F1204" s="49" t="s">
        <v>70</v>
      </c>
      <c r="G1204" s="44">
        <f>IF($J$1="January",W1198,IF($J$1="February",W1199,IF($J$1="March",W1200,IF($J$1="April",W1201,IF($J$1="May",W1202,IF($J$1="June",W1203,IF($J$1="July",W1204,IF($J$1="August",W1205,IF($J$1="August",W1205,IF($J$1="September",W1206,IF($J$1="October",W1207,IF($J$1="November",W1208,IF($J$1="December",W1209)))))))))))))</f>
        <v>7000</v>
      </c>
      <c r="H1204" s="48"/>
      <c r="I1204" s="455" t="s">
        <v>74</v>
      </c>
      <c r="J1204" s="456"/>
      <c r="K1204" s="54">
        <f>K1202+K1203</f>
        <v>19000</v>
      </c>
      <c r="L1204" s="55"/>
      <c r="M1204" s="31"/>
      <c r="N1204" s="74"/>
      <c r="O1204" s="75" t="s">
        <v>55</v>
      </c>
      <c r="P1204" s="75"/>
      <c r="Q1204" s="75"/>
      <c r="R1204" s="75" t="str">
        <f t="shared" si="247"/>
        <v/>
      </c>
      <c r="S1204" s="79"/>
      <c r="T1204" s="75" t="s">
        <v>55</v>
      </c>
      <c r="U1204" s="123" t="str">
        <f>IF($J$1="June","",Y1203)</f>
        <v/>
      </c>
      <c r="V1204" s="77"/>
      <c r="W1204" s="123" t="str">
        <f t="shared" si="248"/>
        <v/>
      </c>
      <c r="X1204" s="77"/>
      <c r="Y1204" s="123" t="str">
        <f t="shared" si="249"/>
        <v/>
      </c>
      <c r="Z1204" s="80"/>
    </row>
    <row r="1205" spans="1:26" s="29" customFormat="1" ht="21.4" hidden="1" customHeight="1" x14ac:dyDescent="0.2">
      <c r="A1205" s="30"/>
      <c r="B1205" s="49" t="s">
        <v>6</v>
      </c>
      <c r="C1205" s="40">
        <f>IF($J$1="January",Q1198,IF($J$1="February",Q1199,IF($J$1="March",Q1200,IF($J$1="April",Q1201,IF($J$1="May",Q1202,IF($J$1="June",Q1203,IF($J$1="July",Q1204,IF($J$1="August",Q1205,IF($J$1="August",Q1205,IF($J$1="September",Q1206,IF($J$1="October",Q1207,IF($J$1="November",Q1208,IF($J$1="December",Q1209)))))))))))))</f>
        <v>0</v>
      </c>
      <c r="D1205" s="31"/>
      <c r="E1205" s="31"/>
      <c r="F1205" s="49" t="s">
        <v>24</v>
      </c>
      <c r="G1205" s="44">
        <f>IF($J$1="January",X1198,IF($J$1="February",X1199,IF($J$1="March",X1200,IF($J$1="April",X1201,IF($J$1="May",X1202,IF($J$1="June",X1203,IF($J$1="July",X1204,IF($J$1="August",X1205,IF($J$1="August",X1205,IF($J$1="September",X1206,IF($J$1="October",X1207,IF($J$1="November",X1208,IF($J$1="December",X1209)))))))))))))</f>
        <v>0</v>
      </c>
      <c r="H1205" s="48"/>
      <c r="I1205" s="455" t="s">
        <v>75</v>
      </c>
      <c r="J1205" s="456"/>
      <c r="K1205" s="44">
        <f>G1205</f>
        <v>0</v>
      </c>
      <c r="L1205" s="56"/>
      <c r="M1205" s="31"/>
      <c r="N1205" s="74"/>
      <c r="O1205" s="75" t="s">
        <v>56</v>
      </c>
      <c r="P1205" s="75"/>
      <c r="Q1205" s="75"/>
      <c r="R1205" s="75" t="str">
        <f t="shared" si="247"/>
        <v/>
      </c>
      <c r="S1205" s="79"/>
      <c r="T1205" s="75" t="s">
        <v>56</v>
      </c>
      <c r="U1205" s="123" t="str">
        <f>IF($J$1="July","",Y1204)</f>
        <v/>
      </c>
      <c r="V1205" s="77"/>
      <c r="W1205" s="123" t="str">
        <f t="shared" si="248"/>
        <v/>
      </c>
      <c r="X1205" s="77"/>
      <c r="Y1205" s="123" t="str">
        <f t="shared" si="249"/>
        <v/>
      </c>
      <c r="Z1205" s="80"/>
    </row>
    <row r="1206" spans="1:26" s="29" customFormat="1" ht="21.4" hidden="1" customHeight="1" x14ac:dyDescent="0.2">
      <c r="A1206" s="30"/>
      <c r="B1206" s="57" t="s">
        <v>73</v>
      </c>
      <c r="C1206" s="40" t="str">
        <f>IF($J$1="January",R1198,IF($J$1="February",R1199,IF($J$1="March",R1200,IF($J$1="April",R1201,IF($J$1="May",R1202,IF($J$1="June",R1203,IF($J$1="July",R1204,IF($J$1="August",R1205,IF($J$1="August",R1205,IF($J$1="September",R1206,IF($J$1="October",R1207,IF($J$1="November",R1208,IF($J$1="December",R1209)))))))))))))</f>
        <v/>
      </c>
      <c r="D1206" s="31"/>
      <c r="E1206" s="31"/>
      <c r="F1206" s="49" t="s">
        <v>72</v>
      </c>
      <c r="G1206" s="44">
        <f>IF($J$1="January",Y1198,IF($J$1="February",Y1199,IF($J$1="March",Y1200,IF($J$1="April",Y1201,IF($J$1="May",Y1202,IF($J$1="June",Y1203,IF($J$1="July",Y1204,IF($J$1="August",Y1205,IF($J$1="August",Y1205,IF($J$1="September",Y1206,IF($J$1="October",Y1207,IF($J$1="November",Y1208,IF($J$1="December",Y1209)))))))))))))</f>
        <v>7000</v>
      </c>
      <c r="H1206" s="31"/>
      <c r="I1206" s="463" t="s">
        <v>68</v>
      </c>
      <c r="J1206" s="464"/>
      <c r="K1206" s="58"/>
      <c r="L1206" s="59"/>
      <c r="M1206" s="31"/>
      <c r="N1206" s="74"/>
      <c r="O1206" s="75" t="s">
        <v>61</v>
      </c>
      <c r="P1206" s="75"/>
      <c r="Q1206" s="75"/>
      <c r="R1206" s="75" t="str">
        <f t="shared" si="247"/>
        <v/>
      </c>
      <c r="S1206" s="79"/>
      <c r="T1206" s="75" t="s">
        <v>61</v>
      </c>
      <c r="U1206" s="123" t="str">
        <f>IF($J$1="August","",Y1205)</f>
        <v/>
      </c>
      <c r="V1206" s="77"/>
      <c r="W1206" s="123" t="str">
        <f t="shared" si="248"/>
        <v/>
      </c>
      <c r="X1206" s="77"/>
      <c r="Y1206" s="123" t="str">
        <f t="shared" si="249"/>
        <v/>
      </c>
      <c r="Z1206" s="80"/>
    </row>
    <row r="1207" spans="1:26" s="29" customFormat="1" ht="21.4" hidden="1" customHeight="1" x14ac:dyDescent="0.2">
      <c r="A1207" s="30"/>
      <c r="B1207" s="31"/>
      <c r="C1207" s="31"/>
      <c r="D1207" s="31"/>
      <c r="E1207" s="31"/>
      <c r="F1207" s="31"/>
      <c r="G1207" s="31"/>
      <c r="H1207" s="31"/>
      <c r="I1207" s="31"/>
      <c r="J1207" s="128"/>
      <c r="K1207" s="31"/>
      <c r="L1207" s="47"/>
      <c r="M1207" s="31"/>
      <c r="N1207" s="74"/>
      <c r="O1207" s="75" t="s">
        <v>57</v>
      </c>
      <c r="P1207" s="75"/>
      <c r="Q1207" s="75"/>
      <c r="R1207" s="75">
        <v>0</v>
      </c>
      <c r="S1207" s="79"/>
      <c r="T1207" s="75" t="s">
        <v>57</v>
      </c>
      <c r="U1207" s="123" t="str">
        <f>IF($J$1="September","",Y1206)</f>
        <v/>
      </c>
      <c r="V1207" s="77"/>
      <c r="W1207" s="123" t="str">
        <f t="shared" si="248"/>
        <v/>
      </c>
      <c r="X1207" s="77"/>
      <c r="Y1207" s="123" t="str">
        <f t="shared" si="249"/>
        <v/>
      </c>
      <c r="Z1207" s="80"/>
    </row>
    <row r="1208" spans="1:26" s="29" customFormat="1" ht="21.4" hidden="1" customHeight="1" x14ac:dyDescent="0.2">
      <c r="A1208" s="30"/>
      <c r="B1208" s="480"/>
      <c r="C1208" s="480"/>
      <c r="D1208" s="480"/>
      <c r="E1208" s="480"/>
      <c r="F1208" s="480"/>
      <c r="G1208" s="480"/>
      <c r="H1208" s="480"/>
      <c r="I1208" s="480"/>
      <c r="J1208" s="480"/>
      <c r="K1208" s="480"/>
      <c r="L1208" s="47"/>
      <c r="M1208" s="31"/>
      <c r="N1208" s="74"/>
      <c r="O1208" s="75" t="s">
        <v>62</v>
      </c>
      <c r="P1208" s="75"/>
      <c r="Q1208" s="75"/>
      <c r="R1208" s="75">
        <v>0</v>
      </c>
      <c r="S1208" s="79"/>
      <c r="T1208" s="75" t="s">
        <v>62</v>
      </c>
      <c r="U1208" s="123" t="str">
        <f>IF($J$1="October","",Y1207)</f>
        <v/>
      </c>
      <c r="V1208" s="77"/>
      <c r="W1208" s="123" t="str">
        <f t="shared" si="248"/>
        <v/>
      </c>
      <c r="X1208" s="77"/>
      <c r="Y1208" s="123" t="str">
        <f t="shared" si="249"/>
        <v/>
      </c>
      <c r="Z1208" s="80"/>
    </row>
    <row r="1209" spans="1:26" s="29" customFormat="1" ht="21.4" hidden="1" customHeight="1" x14ac:dyDescent="0.2">
      <c r="A1209" s="30"/>
      <c r="B1209" s="480"/>
      <c r="C1209" s="480"/>
      <c r="D1209" s="480"/>
      <c r="E1209" s="480"/>
      <c r="F1209" s="480"/>
      <c r="G1209" s="480"/>
      <c r="H1209" s="480"/>
      <c r="I1209" s="480"/>
      <c r="J1209" s="480"/>
      <c r="K1209" s="480"/>
      <c r="L1209" s="47"/>
      <c r="M1209" s="31"/>
      <c r="N1209" s="74"/>
      <c r="O1209" s="75" t="s">
        <v>63</v>
      </c>
      <c r="P1209" s="75"/>
      <c r="Q1209" s="75"/>
      <c r="R1209" s="75">
        <v>0</v>
      </c>
      <c r="S1209" s="79"/>
      <c r="T1209" s="75" t="s">
        <v>63</v>
      </c>
      <c r="U1209" s="123" t="str">
        <f>IF($J$1="November","",Y1208)</f>
        <v/>
      </c>
      <c r="V1209" s="77"/>
      <c r="W1209" s="123" t="str">
        <f t="shared" si="248"/>
        <v/>
      </c>
      <c r="X1209" s="77"/>
      <c r="Y1209" s="123" t="str">
        <f t="shared" si="249"/>
        <v/>
      </c>
      <c r="Z1209" s="80"/>
    </row>
    <row r="1210" spans="1:26" s="29" customFormat="1" ht="21.4" hidden="1" customHeight="1" thickBot="1" x14ac:dyDescent="0.25">
      <c r="A1210" s="60"/>
      <c r="B1210" s="61"/>
      <c r="C1210" s="61"/>
      <c r="D1210" s="61"/>
      <c r="E1210" s="61"/>
      <c r="F1210" s="61"/>
      <c r="G1210" s="61"/>
      <c r="H1210" s="61"/>
      <c r="I1210" s="61"/>
      <c r="J1210" s="61"/>
      <c r="K1210" s="61"/>
      <c r="L1210" s="62"/>
      <c r="N1210" s="81"/>
      <c r="O1210" s="82"/>
      <c r="P1210" s="82"/>
      <c r="Q1210" s="82"/>
      <c r="R1210" s="82"/>
      <c r="S1210" s="82"/>
      <c r="T1210" s="82"/>
      <c r="U1210" s="82"/>
      <c r="V1210" s="82"/>
      <c r="W1210" s="82"/>
      <c r="X1210" s="82"/>
      <c r="Y1210" s="82"/>
      <c r="Z1210" s="83"/>
    </row>
    <row r="1211" spans="1:26" s="29" customFormat="1" ht="21.4" hidden="1" customHeight="1" thickBot="1" x14ac:dyDescent="0.25">
      <c r="A1211" s="30"/>
      <c r="B1211" s="31"/>
      <c r="C1211" s="31"/>
      <c r="D1211" s="31"/>
      <c r="E1211" s="31"/>
      <c r="F1211" s="31"/>
      <c r="G1211" s="31"/>
      <c r="H1211" s="31"/>
      <c r="I1211" s="31"/>
      <c r="J1211" s="31"/>
      <c r="K1211" s="31"/>
      <c r="L1211" s="47"/>
      <c r="N1211" s="74"/>
      <c r="O1211" s="79"/>
      <c r="P1211" s="79"/>
      <c r="Q1211" s="79"/>
      <c r="R1211" s="79"/>
      <c r="S1211" s="79"/>
      <c r="T1211" s="79"/>
      <c r="U1211" s="79"/>
      <c r="V1211" s="79"/>
      <c r="W1211" s="79"/>
      <c r="X1211" s="79"/>
      <c r="Y1211" s="79"/>
      <c r="Z1211" s="94"/>
    </row>
    <row r="1212" spans="1:26" s="29" customFormat="1" ht="21" customHeight="1" x14ac:dyDescent="0.2">
      <c r="A1212" s="459" t="s">
        <v>45</v>
      </c>
      <c r="B1212" s="460"/>
      <c r="C1212" s="460"/>
      <c r="D1212" s="460"/>
      <c r="E1212" s="460"/>
      <c r="F1212" s="460"/>
      <c r="G1212" s="460"/>
      <c r="H1212" s="460"/>
      <c r="I1212" s="460"/>
      <c r="J1212" s="460"/>
      <c r="K1212" s="460"/>
      <c r="L1212" s="461"/>
      <c r="M1212" s="124"/>
      <c r="N1212" s="67"/>
      <c r="O1212" s="450" t="s">
        <v>47</v>
      </c>
      <c r="P1212" s="451"/>
      <c r="Q1212" s="451"/>
      <c r="R1212" s="452"/>
      <c r="S1212" s="68"/>
      <c r="T1212" s="450" t="s">
        <v>48</v>
      </c>
      <c r="U1212" s="451"/>
      <c r="V1212" s="451"/>
      <c r="W1212" s="451"/>
      <c r="X1212" s="451"/>
      <c r="Y1212" s="452"/>
      <c r="Z1212" s="69"/>
    </row>
    <row r="1213" spans="1:26" s="29" customFormat="1" ht="21" customHeight="1" x14ac:dyDescent="0.2">
      <c r="A1213" s="30"/>
      <c r="B1213" s="31"/>
      <c r="C1213" s="453" t="s">
        <v>99</v>
      </c>
      <c r="D1213" s="453"/>
      <c r="E1213" s="453"/>
      <c r="F1213" s="453"/>
      <c r="G1213" s="32" t="str">
        <f>$J$1</f>
        <v>June</v>
      </c>
      <c r="H1213" s="454">
        <f>$K$1</f>
        <v>2021</v>
      </c>
      <c r="I1213" s="454"/>
      <c r="J1213" s="31"/>
      <c r="K1213" s="33"/>
      <c r="L1213" s="34"/>
      <c r="M1213" s="33"/>
      <c r="N1213" s="70"/>
      <c r="O1213" s="71" t="s">
        <v>58</v>
      </c>
      <c r="P1213" s="71" t="s">
        <v>7</v>
      </c>
      <c r="Q1213" s="71" t="s">
        <v>6</v>
      </c>
      <c r="R1213" s="71" t="s">
        <v>59</v>
      </c>
      <c r="S1213" s="72"/>
      <c r="T1213" s="71" t="s">
        <v>58</v>
      </c>
      <c r="U1213" s="71" t="s">
        <v>60</v>
      </c>
      <c r="V1213" s="71" t="s">
        <v>23</v>
      </c>
      <c r="W1213" s="71" t="s">
        <v>22</v>
      </c>
      <c r="X1213" s="71" t="s">
        <v>24</v>
      </c>
      <c r="Y1213" s="71" t="s">
        <v>64</v>
      </c>
      <c r="Z1213" s="73"/>
    </row>
    <row r="1214" spans="1:26" s="29" customFormat="1" ht="21" customHeight="1" x14ac:dyDescent="0.2">
      <c r="A1214" s="30"/>
      <c r="B1214" s="31"/>
      <c r="C1214" s="31"/>
      <c r="D1214" s="36"/>
      <c r="E1214" s="36"/>
      <c r="F1214" s="36"/>
      <c r="G1214" s="36"/>
      <c r="H1214" s="36"/>
      <c r="I1214" s="31"/>
      <c r="J1214" s="37" t="s">
        <v>1</v>
      </c>
      <c r="K1214" s="38">
        <v>15000</v>
      </c>
      <c r="L1214" s="39"/>
      <c r="M1214" s="31"/>
      <c r="N1214" s="74"/>
      <c r="O1214" s="75" t="s">
        <v>50</v>
      </c>
      <c r="P1214" s="75">
        <v>31</v>
      </c>
      <c r="Q1214" s="75">
        <v>0</v>
      </c>
      <c r="R1214" s="75"/>
      <c r="S1214" s="76"/>
      <c r="T1214" s="75" t="s">
        <v>50</v>
      </c>
      <c r="U1214" s="77"/>
      <c r="V1214" s="77"/>
      <c r="W1214" s="77">
        <f>V1214+U1214</f>
        <v>0</v>
      </c>
      <c r="X1214" s="77"/>
      <c r="Y1214" s="77">
        <f>W1214-X1214</f>
        <v>0</v>
      </c>
      <c r="Z1214" s="73"/>
    </row>
    <row r="1215" spans="1:26" s="29" customFormat="1" ht="21" customHeight="1" x14ac:dyDescent="0.2">
      <c r="A1215" s="30"/>
      <c r="B1215" s="31" t="s">
        <v>0</v>
      </c>
      <c r="C1215" s="86" t="s">
        <v>209</v>
      </c>
      <c r="D1215" s="31"/>
      <c r="E1215" s="31"/>
      <c r="F1215" s="31"/>
      <c r="G1215" s="31"/>
      <c r="H1215" s="42"/>
      <c r="I1215" s="36"/>
      <c r="J1215" s="31"/>
      <c r="K1215" s="31"/>
      <c r="L1215" s="43"/>
      <c r="M1215" s="124"/>
      <c r="N1215" s="78"/>
      <c r="O1215" s="75" t="s">
        <v>76</v>
      </c>
      <c r="P1215" s="75">
        <v>28</v>
      </c>
      <c r="Q1215" s="75">
        <v>0</v>
      </c>
      <c r="R1215" s="75"/>
      <c r="S1215" s="79"/>
      <c r="T1215" s="75" t="s">
        <v>76</v>
      </c>
      <c r="U1215" s="123">
        <f>IF($J$1="January","",Y1214)</f>
        <v>0</v>
      </c>
      <c r="V1215" s="77"/>
      <c r="W1215" s="123">
        <f>IF(U1215="","",U1215+V1215)</f>
        <v>0</v>
      </c>
      <c r="X1215" s="77"/>
      <c r="Y1215" s="123">
        <f>IF(W1215="","",W1215-X1215)</f>
        <v>0</v>
      </c>
      <c r="Z1215" s="80"/>
    </row>
    <row r="1216" spans="1:26" s="29" customFormat="1" ht="21" customHeight="1" x14ac:dyDescent="0.2">
      <c r="A1216" s="30"/>
      <c r="B1216" s="45" t="s">
        <v>46</v>
      </c>
      <c r="C1216" s="86"/>
      <c r="D1216" s="31"/>
      <c r="E1216" s="31"/>
      <c r="F1216" s="462" t="s">
        <v>48</v>
      </c>
      <c r="G1216" s="462"/>
      <c r="H1216" s="31"/>
      <c r="I1216" s="462" t="s">
        <v>49</v>
      </c>
      <c r="J1216" s="462"/>
      <c r="K1216" s="462"/>
      <c r="L1216" s="47"/>
      <c r="M1216" s="31"/>
      <c r="N1216" s="74"/>
      <c r="O1216" s="75" t="s">
        <v>51</v>
      </c>
      <c r="P1216" s="75">
        <v>31</v>
      </c>
      <c r="Q1216" s="75">
        <v>0</v>
      </c>
      <c r="R1216" s="75"/>
      <c r="S1216" s="79"/>
      <c r="T1216" s="75" t="s">
        <v>51</v>
      </c>
      <c r="U1216" s="123">
        <f>IF($J$1="February","",Y1215)</f>
        <v>0</v>
      </c>
      <c r="V1216" s="77"/>
      <c r="W1216" s="123">
        <f t="shared" ref="W1216:W1225" si="250">IF(U1216="","",U1216+V1216)</f>
        <v>0</v>
      </c>
      <c r="X1216" s="77"/>
      <c r="Y1216" s="123">
        <f t="shared" ref="Y1216:Y1225" si="251">IF(W1216="","",W1216-X1216)</f>
        <v>0</v>
      </c>
      <c r="Z1216" s="80"/>
    </row>
    <row r="1217" spans="1:26" s="29" customFormat="1" ht="21" customHeight="1" x14ac:dyDescent="0.2">
      <c r="A1217" s="30"/>
      <c r="B1217" s="31"/>
      <c r="C1217" s="31"/>
      <c r="D1217" s="31"/>
      <c r="E1217" s="31"/>
      <c r="F1217" s="31"/>
      <c r="G1217" s="31"/>
      <c r="H1217" s="48"/>
      <c r="L1217" s="35"/>
      <c r="M1217" s="31"/>
      <c r="N1217" s="74"/>
      <c r="O1217" s="75" t="s">
        <v>52</v>
      </c>
      <c r="P1217" s="75">
        <v>30</v>
      </c>
      <c r="Q1217" s="75">
        <v>0</v>
      </c>
      <c r="R1217" s="75"/>
      <c r="S1217" s="79"/>
      <c r="T1217" s="75" t="s">
        <v>52</v>
      </c>
      <c r="U1217" s="123">
        <f>IF($J$1="March","",Y1216)</f>
        <v>0</v>
      </c>
      <c r="V1217" s="77"/>
      <c r="W1217" s="123">
        <f t="shared" si="250"/>
        <v>0</v>
      </c>
      <c r="X1217" s="77"/>
      <c r="Y1217" s="123">
        <f t="shared" si="251"/>
        <v>0</v>
      </c>
      <c r="Z1217" s="80"/>
    </row>
    <row r="1218" spans="1:26" s="29" customFormat="1" ht="21" customHeight="1" x14ac:dyDescent="0.2">
      <c r="A1218" s="30"/>
      <c r="B1218" s="457" t="s">
        <v>47</v>
      </c>
      <c r="C1218" s="458"/>
      <c r="D1218" s="31"/>
      <c r="E1218" s="31"/>
      <c r="F1218" s="49" t="s">
        <v>69</v>
      </c>
      <c r="G1218" s="44">
        <f>IF($J$1="January",U1214,IF($J$1="February",U1215,IF($J$1="March",U1216,IF($J$1="April",U1217,IF($J$1="May",U1218,IF($J$1="June",U1219,IF($J$1="July",U1220,IF($J$1="August",U1221,IF($J$1="August",U1221,IF($J$1="September",U1222,IF($J$1="October",U1223,IF($J$1="November",U1224,IF($J$1="December",U1225)))))))))))))</f>
        <v>0</v>
      </c>
      <c r="H1218" s="48"/>
      <c r="I1218" s="50">
        <f>IF(C1222&gt;0,$K$2,C1220)</f>
        <v>30</v>
      </c>
      <c r="J1218" s="51" t="s">
        <v>66</v>
      </c>
      <c r="K1218" s="52">
        <f>K1214/$K$2*I1218</f>
        <v>15000</v>
      </c>
      <c r="L1218" s="53"/>
      <c r="M1218" s="31"/>
      <c r="N1218" s="74"/>
      <c r="O1218" s="75" t="s">
        <v>53</v>
      </c>
      <c r="P1218" s="75">
        <v>31</v>
      </c>
      <c r="Q1218" s="75">
        <v>0</v>
      </c>
      <c r="R1218" s="75"/>
      <c r="S1218" s="79"/>
      <c r="T1218" s="75" t="s">
        <v>53</v>
      </c>
      <c r="U1218" s="123">
        <f>IF($J$1="April","",Y1217)</f>
        <v>0</v>
      </c>
      <c r="V1218" s="77"/>
      <c r="W1218" s="123">
        <f t="shared" si="250"/>
        <v>0</v>
      </c>
      <c r="X1218" s="77"/>
      <c r="Y1218" s="123">
        <f t="shared" si="251"/>
        <v>0</v>
      </c>
      <c r="Z1218" s="80"/>
    </row>
    <row r="1219" spans="1:26" s="29" customFormat="1" ht="21" customHeight="1" x14ac:dyDescent="0.2">
      <c r="A1219" s="30"/>
      <c r="B1219" s="40"/>
      <c r="C1219" s="40"/>
      <c r="D1219" s="31"/>
      <c r="E1219" s="31"/>
      <c r="F1219" s="49" t="s">
        <v>23</v>
      </c>
      <c r="G1219" s="44">
        <f>IF($J$1="January",V1214,IF($J$1="February",V1215,IF($J$1="March",V1216,IF($J$1="April",V1217,IF($J$1="May",V1218,IF($J$1="June",V1219,IF($J$1="July",V1220,IF($J$1="August",V1221,IF($J$1="August",V1221,IF($J$1="September",V1222,IF($J$1="October",V1223,IF($J$1="November",V1224,IF($J$1="December",V1225)))))))))))))</f>
        <v>0</v>
      </c>
      <c r="H1219" s="48"/>
      <c r="I1219" s="93">
        <v>100</v>
      </c>
      <c r="J1219" s="51" t="s">
        <v>67</v>
      </c>
      <c r="K1219" s="54">
        <f>K1214/$K$2/8*I1219</f>
        <v>6250</v>
      </c>
      <c r="L1219" s="55"/>
      <c r="M1219" s="31"/>
      <c r="N1219" s="74"/>
      <c r="O1219" s="75" t="s">
        <v>54</v>
      </c>
      <c r="P1219" s="75">
        <v>30</v>
      </c>
      <c r="Q1219" s="75">
        <v>0</v>
      </c>
      <c r="R1219" s="75"/>
      <c r="S1219" s="79"/>
      <c r="T1219" s="75" t="s">
        <v>54</v>
      </c>
      <c r="U1219" s="123">
        <f>IF($J$1="May","",Y1218)</f>
        <v>0</v>
      </c>
      <c r="V1219" s="77"/>
      <c r="W1219" s="123">
        <f t="shared" si="250"/>
        <v>0</v>
      </c>
      <c r="X1219" s="77"/>
      <c r="Y1219" s="123">
        <f t="shared" si="251"/>
        <v>0</v>
      </c>
      <c r="Z1219" s="80"/>
    </row>
    <row r="1220" spans="1:26" s="29" customFormat="1" ht="21" customHeight="1" x14ac:dyDescent="0.2">
      <c r="A1220" s="30"/>
      <c r="B1220" s="49" t="s">
        <v>7</v>
      </c>
      <c r="C1220" s="40">
        <f>IF($J$1="January",P1214,IF($J$1="February",P1215,IF($J$1="March",P1216,IF($J$1="April",P1217,IF($J$1="May",P1218,IF($J$1="June",P1219,IF($J$1="July",P1220,IF($J$1="August",P1221,IF($J$1="August",P1221,IF($J$1="September",P1222,IF($J$1="October",P1223,IF($J$1="November",P1224,IF($J$1="December",P1225)))))))))))))</f>
        <v>30</v>
      </c>
      <c r="D1220" s="31"/>
      <c r="E1220" s="31"/>
      <c r="F1220" s="49" t="s">
        <v>70</v>
      </c>
      <c r="G1220" s="44">
        <f>IF($J$1="January",W1214,IF($J$1="February",W1215,IF($J$1="March",W1216,IF($J$1="April",W1217,IF($J$1="May",W1218,IF($J$1="June",W1219,IF($J$1="July",W1220,IF($J$1="August",W1221,IF($J$1="August",W1221,IF($J$1="September",W1222,IF($J$1="October",W1223,IF($J$1="November",W1224,IF($J$1="December",W1225)))))))))))))</f>
        <v>0</v>
      </c>
      <c r="H1220" s="48"/>
      <c r="I1220" s="455" t="s">
        <v>74</v>
      </c>
      <c r="J1220" s="456"/>
      <c r="K1220" s="54">
        <f>K1218+K1219</f>
        <v>21250</v>
      </c>
      <c r="L1220" s="55"/>
      <c r="M1220" s="31"/>
      <c r="N1220" s="74"/>
      <c r="O1220" s="75" t="s">
        <v>55</v>
      </c>
      <c r="P1220" s="75"/>
      <c r="Q1220" s="75"/>
      <c r="R1220" s="75"/>
      <c r="S1220" s="79"/>
      <c r="T1220" s="75" t="s">
        <v>55</v>
      </c>
      <c r="U1220" s="123" t="str">
        <f>IF($J$1="June","",Y1219)</f>
        <v/>
      </c>
      <c r="V1220" s="77"/>
      <c r="W1220" s="123" t="str">
        <f t="shared" si="250"/>
        <v/>
      </c>
      <c r="X1220" s="77"/>
      <c r="Y1220" s="123" t="str">
        <f t="shared" si="251"/>
        <v/>
      </c>
      <c r="Z1220" s="80"/>
    </row>
    <row r="1221" spans="1:26" s="29" customFormat="1" ht="21" customHeight="1" x14ac:dyDescent="0.2">
      <c r="A1221" s="30"/>
      <c r="B1221" s="49" t="s">
        <v>6</v>
      </c>
      <c r="C1221" s="40">
        <f>IF($J$1="January",Q1214,IF($J$1="February",Q1215,IF($J$1="March",Q1216,IF($J$1="April",Q1217,IF($J$1="May",Q1218,IF($J$1="June",Q1219,IF($J$1="July",Q1220,IF($J$1="August",Q1221,IF($J$1="August",Q1221,IF($J$1="September",Q1222,IF($J$1="October",Q1223,IF($J$1="November",Q1224,IF($J$1="December",Q1225)))))))))))))</f>
        <v>0</v>
      </c>
      <c r="D1221" s="31"/>
      <c r="E1221" s="31"/>
      <c r="F1221" s="49" t="s">
        <v>24</v>
      </c>
      <c r="G1221" s="44">
        <f>IF($J$1="January",X1214,IF($J$1="February",X1215,IF($J$1="March",X1216,IF($J$1="April",X1217,IF($J$1="May",X1218,IF($J$1="June",X1219,IF($J$1="July",X1220,IF($J$1="August",X1221,IF($J$1="August",X1221,IF($J$1="September",X1222,IF($J$1="October",X1223,IF($J$1="November",X1224,IF($J$1="December",X1225)))))))))))))</f>
        <v>0</v>
      </c>
      <c r="H1221" s="48"/>
      <c r="I1221" s="455" t="s">
        <v>75</v>
      </c>
      <c r="J1221" s="456"/>
      <c r="K1221" s="44">
        <f>G1221</f>
        <v>0</v>
      </c>
      <c r="L1221" s="56"/>
      <c r="M1221" s="31"/>
      <c r="N1221" s="74"/>
      <c r="O1221" s="75" t="s">
        <v>56</v>
      </c>
      <c r="P1221" s="75"/>
      <c r="Q1221" s="75"/>
      <c r="R1221" s="75"/>
      <c r="S1221" s="79"/>
      <c r="T1221" s="75" t="s">
        <v>56</v>
      </c>
      <c r="U1221" s="123" t="str">
        <f>IF($J$1="July","",Y1220)</f>
        <v/>
      </c>
      <c r="V1221" s="77"/>
      <c r="W1221" s="123" t="str">
        <f t="shared" si="250"/>
        <v/>
      </c>
      <c r="X1221" s="77"/>
      <c r="Y1221" s="123" t="str">
        <f t="shared" si="251"/>
        <v/>
      </c>
      <c r="Z1221" s="80"/>
    </row>
    <row r="1222" spans="1:26" s="29" customFormat="1" ht="21" customHeight="1" x14ac:dyDescent="0.2">
      <c r="A1222" s="30"/>
      <c r="B1222" s="57" t="s">
        <v>73</v>
      </c>
      <c r="C1222" s="40">
        <f>IF($J$1="January",R1214,IF($J$1="February",R1215,IF($J$1="March",R1216,IF($J$1="April",R1217,IF($J$1="May",R1218,IF($J$1="June",R1219,IF($J$1="July",R1220,IF($J$1="August",R1221,IF($J$1="August",R1221,IF($J$1="September",R1222,IF($J$1="October",R1223,IF($J$1="November",R1224,IF($J$1="December",R1225)))))))))))))</f>
        <v>0</v>
      </c>
      <c r="D1222" s="31"/>
      <c r="E1222" s="31"/>
      <c r="F1222" s="49" t="s">
        <v>72</v>
      </c>
      <c r="G1222" s="44">
        <f>IF($J$1="January",Y1214,IF($J$1="February",Y1215,IF($J$1="March",Y1216,IF($J$1="April",Y1217,IF($J$1="May",Y1218,IF($J$1="June",Y1219,IF($J$1="July",Y1220,IF($J$1="August",Y1221,IF($J$1="August",Y1221,IF($J$1="September",Y1222,IF($J$1="October",Y1223,IF($J$1="November",Y1224,IF($J$1="December",Y1225)))))))))))))</f>
        <v>0</v>
      </c>
      <c r="H1222" s="31"/>
      <c r="I1222" s="463" t="s">
        <v>68</v>
      </c>
      <c r="J1222" s="464"/>
      <c r="K1222" s="58">
        <f>K1220-K1221</f>
        <v>21250</v>
      </c>
      <c r="L1222" s="59"/>
      <c r="M1222" s="31"/>
      <c r="N1222" s="74"/>
      <c r="O1222" s="75" t="s">
        <v>61</v>
      </c>
      <c r="P1222" s="75"/>
      <c r="Q1222" s="75"/>
      <c r="R1222" s="75"/>
      <c r="S1222" s="79"/>
      <c r="T1222" s="75" t="s">
        <v>61</v>
      </c>
      <c r="U1222" s="123" t="str">
        <f>IF($J$1="August","",Y1221)</f>
        <v/>
      </c>
      <c r="V1222" s="77"/>
      <c r="W1222" s="123" t="str">
        <f t="shared" si="250"/>
        <v/>
      </c>
      <c r="X1222" s="77"/>
      <c r="Y1222" s="123" t="str">
        <f t="shared" si="251"/>
        <v/>
      </c>
      <c r="Z1222" s="80"/>
    </row>
    <row r="1223" spans="1:26" s="29" customFormat="1" ht="21" customHeight="1" x14ac:dyDescent="0.2">
      <c r="A1223" s="30"/>
      <c r="B1223" s="31"/>
      <c r="C1223" s="31"/>
      <c r="D1223" s="31"/>
      <c r="E1223" s="31"/>
      <c r="F1223" s="31"/>
      <c r="G1223" s="31"/>
      <c r="H1223" s="31"/>
      <c r="I1223" s="31"/>
      <c r="J1223" s="31"/>
      <c r="K1223" s="128"/>
      <c r="L1223" s="47"/>
      <c r="M1223" s="31"/>
      <c r="N1223" s="74"/>
      <c r="O1223" s="75" t="s">
        <v>57</v>
      </c>
      <c r="P1223" s="75"/>
      <c r="Q1223" s="75"/>
      <c r="R1223" s="75"/>
      <c r="S1223" s="79"/>
      <c r="T1223" s="75" t="s">
        <v>57</v>
      </c>
      <c r="U1223" s="123" t="str">
        <f>IF($J$1="September","",Y1222)</f>
        <v/>
      </c>
      <c r="V1223" s="77"/>
      <c r="W1223" s="123" t="str">
        <f t="shared" si="250"/>
        <v/>
      </c>
      <c r="X1223" s="77"/>
      <c r="Y1223" s="123" t="str">
        <f t="shared" si="251"/>
        <v/>
      </c>
      <c r="Z1223" s="80"/>
    </row>
    <row r="1224" spans="1:26" s="29" customFormat="1" ht="21" customHeight="1" x14ac:dyDescent="0.2">
      <c r="A1224" s="30"/>
      <c r="B1224" s="471" t="s">
        <v>101</v>
      </c>
      <c r="C1224" s="471"/>
      <c r="D1224" s="471"/>
      <c r="E1224" s="471"/>
      <c r="F1224" s="471"/>
      <c r="G1224" s="471"/>
      <c r="H1224" s="471"/>
      <c r="I1224" s="471"/>
      <c r="J1224" s="471"/>
      <c r="K1224" s="471"/>
      <c r="L1224" s="47"/>
      <c r="M1224" s="31"/>
      <c r="N1224" s="74"/>
      <c r="O1224" s="75" t="s">
        <v>62</v>
      </c>
      <c r="P1224" s="75"/>
      <c r="Q1224" s="75"/>
      <c r="R1224" s="75" t="str">
        <f t="shared" ref="R1224" si="252">IF(Q1224="","",R1223-Q1224)</f>
        <v/>
      </c>
      <c r="S1224" s="79"/>
      <c r="T1224" s="75" t="s">
        <v>62</v>
      </c>
      <c r="U1224" s="123" t="str">
        <f>IF($J$1="October","",Y1223)</f>
        <v/>
      </c>
      <c r="V1224" s="77"/>
      <c r="W1224" s="123" t="str">
        <f t="shared" si="250"/>
        <v/>
      </c>
      <c r="X1224" s="77"/>
      <c r="Y1224" s="123" t="str">
        <f t="shared" si="251"/>
        <v/>
      </c>
      <c r="Z1224" s="80"/>
    </row>
    <row r="1225" spans="1:26" s="29" customFormat="1" ht="21" customHeight="1" x14ac:dyDescent="0.2">
      <c r="A1225" s="30"/>
      <c r="B1225" s="471"/>
      <c r="C1225" s="471"/>
      <c r="D1225" s="471"/>
      <c r="E1225" s="471"/>
      <c r="F1225" s="471"/>
      <c r="G1225" s="471"/>
      <c r="H1225" s="471"/>
      <c r="I1225" s="471"/>
      <c r="J1225" s="471"/>
      <c r="K1225" s="471"/>
      <c r="L1225" s="47"/>
      <c r="M1225" s="31"/>
      <c r="N1225" s="74"/>
      <c r="O1225" s="75" t="s">
        <v>63</v>
      </c>
      <c r="P1225" s="75"/>
      <c r="Q1225" s="75"/>
      <c r="R1225" s="75">
        <v>0</v>
      </c>
      <c r="S1225" s="79"/>
      <c r="T1225" s="75" t="s">
        <v>63</v>
      </c>
      <c r="U1225" s="123" t="str">
        <f>IF($J$1="November","",Y1224)</f>
        <v/>
      </c>
      <c r="V1225" s="77"/>
      <c r="W1225" s="123" t="str">
        <f t="shared" si="250"/>
        <v/>
      </c>
      <c r="X1225" s="77"/>
      <c r="Y1225" s="123" t="str">
        <f t="shared" si="251"/>
        <v/>
      </c>
      <c r="Z1225" s="80"/>
    </row>
    <row r="1226" spans="1:26" s="29" customFormat="1" ht="21" customHeight="1" thickBot="1" x14ac:dyDescent="0.25">
      <c r="A1226" s="60"/>
      <c r="B1226" s="61"/>
      <c r="C1226" s="61"/>
      <c r="D1226" s="61"/>
      <c r="E1226" s="61"/>
      <c r="F1226" s="61"/>
      <c r="G1226" s="61"/>
      <c r="H1226" s="61"/>
      <c r="I1226" s="61"/>
      <c r="J1226" s="61"/>
      <c r="K1226" s="61"/>
      <c r="L1226" s="62"/>
      <c r="N1226" s="81"/>
      <c r="O1226" s="82"/>
      <c r="P1226" s="82"/>
      <c r="Q1226" s="82"/>
      <c r="R1226" s="82"/>
      <c r="S1226" s="82"/>
      <c r="T1226" s="82"/>
      <c r="U1226" s="82"/>
      <c r="V1226" s="82"/>
      <c r="W1226" s="82"/>
      <c r="X1226" s="82"/>
      <c r="Y1226" s="82"/>
      <c r="Z1226" s="83"/>
    </row>
    <row r="1227" spans="1:26" s="29" customFormat="1" ht="21" customHeight="1" thickBot="1" x14ac:dyDescent="0.25">
      <c r="N1227" s="66"/>
      <c r="O1227" s="66"/>
      <c r="P1227" s="66"/>
      <c r="Q1227" s="66"/>
      <c r="R1227" s="66"/>
      <c r="S1227" s="66"/>
      <c r="T1227" s="66"/>
      <c r="U1227" s="66"/>
      <c r="V1227" s="66"/>
      <c r="W1227" s="66"/>
      <c r="X1227" s="66"/>
      <c r="Y1227" s="66"/>
      <c r="Z1227" s="66"/>
    </row>
    <row r="1228" spans="1:26" s="29" customFormat="1" ht="21.4" customHeight="1" x14ac:dyDescent="0.2">
      <c r="A1228" s="459" t="s">
        <v>45</v>
      </c>
      <c r="B1228" s="460"/>
      <c r="C1228" s="460"/>
      <c r="D1228" s="460"/>
      <c r="E1228" s="460"/>
      <c r="F1228" s="460"/>
      <c r="G1228" s="460"/>
      <c r="H1228" s="460"/>
      <c r="I1228" s="460"/>
      <c r="J1228" s="460"/>
      <c r="K1228" s="460"/>
      <c r="L1228" s="461"/>
      <c r="M1228" s="133"/>
      <c r="N1228" s="67"/>
      <c r="O1228" s="450" t="s">
        <v>47</v>
      </c>
      <c r="P1228" s="451"/>
      <c r="Q1228" s="451"/>
      <c r="R1228" s="452"/>
      <c r="S1228" s="68"/>
      <c r="T1228" s="450" t="s">
        <v>48</v>
      </c>
      <c r="U1228" s="451"/>
      <c r="V1228" s="451"/>
      <c r="W1228" s="451"/>
      <c r="X1228" s="451"/>
      <c r="Y1228" s="452"/>
      <c r="Z1228" s="69"/>
    </row>
    <row r="1229" spans="1:26" s="29" customFormat="1" ht="21.4" customHeight="1" x14ac:dyDescent="0.2">
      <c r="A1229" s="30"/>
      <c r="B1229" s="31"/>
      <c r="C1229" s="453" t="s">
        <v>99</v>
      </c>
      <c r="D1229" s="453"/>
      <c r="E1229" s="453"/>
      <c r="F1229" s="453"/>
      <c r="G1229" s="32" t="str">
        <f>$J$1</f>
        <v>June</v>
      </c>
      <c r="H1229" s="454">
        <f>$K$1</f>
        <v>2021</v>
      </c>
      <c r="I1229" s="454"/>
      <c r="J1229" s="31"/>
      <c r="K1229" s="33"/>
      <c r="L1229" s="34"/>
      <c r="M1229" s="33"/>
      <c r="N1229" s="70"/>
      <c r="O1229" s="71" t="s">
        <v>58</v>
      </c>
      <c r="P1229" s="71" t="s">
        <v>7</v>
      </c>
      <c r="Q1229" s="71" t="s">
        <v>6</v>
      </c>
      <c r="R1229" s="71" t="s">
        <v>59</v>
      </c>
      <c r="S1229" s="72"/>
      <c r="T1229" s="71" t="s">
        <v>58</v>
      </c>
      <c r="U1229" s="71" t="s">
        <v>60</v>
      </c>
      <c r="V1229" s="71" t="s">
        <v>23</v>
      </c>
      <c r="W1229" s="71" t="s">
        <v>22</v>
      </c>
      <c r="X1229" s="71" t="s">
        <v>24</v>
      </c>
      <c r="Y1229" s="71" t="s">
        <v>64</v>
      </c>
      <c r="Z1229" s="73"/>
    </row>
    <row r="1230" spans="1:26" s="29" customFormat="1" ht="21.4" customHeight="1" x14ac:dyDescent="0.2">
      <c r="A1230" s="30"/>
      <c r="B1230" s="31"/>
      <c r="C1230" s="31"/>
      <c r="D1230" s="36"/>
      <c r="E1230" s="36"/>
      <c r="F1230" s="36"/>
      <c r="G1230" s="36"/>
      <c r="H1230" s="36"/>
      <c r="I1230" s="31"/>
      <c r="J1230" s="37" t="s">
        <v>1</v>
      </c>
      <c r="K1230" s="38">
        <v>33000</v>
      </c>
      <c r="L1230" s="39"/>
      <c r="M1230" s="31"/>
      <c r="N1230" s="74"/>
      <c r="O1230" s="75" t="s">
        <v>50</v>
      </c>
      <c r="P1230" s="75"/>
      <c r="Q1230" s="75"/>
      <c r="R1230" s="75">
        <v>0</v>
      </c>
      <c r="S1230" s="76"/>
      <c r="T1230" s="75" t="s">
        <v>50</v>
      </c>
      <c r="U1230" s="77"/>
      <c r="V1230" s="77"/>
      <c r="W1230" s="77">
        <f>V1230+U1230</f>
        <v>0</v>
      </c>
      <c r="X1230" s="77"/>
      <c r="Y1230" s="77">
        <f>W1230-X1230</f>
        <v>0</v>
      </c>
      <c r="Z1230" s="73"/>
    </row>
    <row r="1231" spans="1:26" s="29" customFormat="1" ht="21.4" customHeight="1" x14ac:dyDescent="0.2">
      <c r="A1231" s="30"/>
      <c r="B1231" s="31" t="s">
        <v>0</v>
      </c>
      <c r="C1231" s="86" t="s">
        <v>238</v>
      </c>
      <c r="D1231" s="31"/>
      <c r="E1231" s="31"/>
      <c r="F1231" s="31"/>
      <c r="G1231" s="31"/>
      <c r="H1231" s="42"/>
      <c r="I1231" s="36"/>
      <c r="J1231" s="31"/>
      <c r="K1231" s="31"/>
      <c r="L1231" s="43"/>
      <c r="M1231" s="133"/>
      <c r="N1231" s="78"/>
      <c r="O1231" s="75" t="s">
        <v>76</v>
      </c>
      <c r="P1231" s="75">
        <v>26</v>
      </c>
      <c r="Q1231" s="75">
        <v>2</v>
      </c>
      <c r="R1231" s="75">
        <v>0</v>
      </c>
      <c r="S1231" s="79"/>
      <c r="T1231" s="75" t="s">
        <v>76</v>
      </c>
      <c r="U1231" s="123">
        <f>IF($J$1="January","",Y1230)</f>
        <v>0</v>
      </c>
      <c r="V1231" s="77"/>
      <c r="W1231" s="123">
        <f>IF(U1231="","",U1231+V1231)</f>
        <v>0</v>
      </c>
      <c r="X1231" s="77"/>
      <c r="Y1231" s="123">
        <f>IF(W1231="","",W1231-X1231)</f>
        <v>0</v>
      </c>
      <c r="Z1231" s="80"/>
    </row>
    <row r="1232" spans="1:26" s="29" customFormat="1" ht="21.4" customHeight="1" x14ac:dyDescent="0.2">
      <c r="A1232" s="30"/>
      <c r="B1232" s="45" t="s">
        <v>46</v>
      </c>
      <c r="C1232" s="86"/>
      <c r="D1232" s="31"/>
      <c r="E1232" s="31"/>
      <c r="F1232" s="462" t="s">
        <v>48</v>
      </c>
      <c r="G1232" s="462"/>
      <c r="H1232" s="31"/>
      <c r="I1232" s="462" t="s">
        <v>49</v>
      </c>
      <c r="J1232" s="462"/>
      <c r="K1232" s="462"/>
      <c r="L1232" s="47"/>
      <c r="M1232" s="31"/>
      <c r="N1232" s="74"/>
      <c r="O1232" s="75" t="s">
        <v>51</v>
      </c>
      <c r="P1232" s="75">
        <v>30</v>
      </c>
      <c r="Q1232" s="75">
        <v>1</v>
      </c>
      <c r="R1232" s="75">
        <v>0</v>
      </c>
      <c r="S1232" s="79"/>
      <c r="T1232" s="75" t="s">
        <v>51</v>
      </c>
      <c r="U1232" s="123">
        <f>IF($J$1="February","",Y1231)</f>
        <v>0</v>
      </c>
      <c r="V1232" s="77">
        <v>200</v>
      </c>
      <c r="W1232" s="123">
        <f t="shared" ref="W1232:W1241" si="253">IF(U1232="","",U1232+V1232)</f>
        <v>200</v>
      </c>
      <c r="X1232" s="77">
        <v>200</v>
      </c>
      <c r="Y1232" s="123">
        <f t="shared" ref="Y1232:Y1241" si="254">IF(W1232="","",W1232-X1232)</f>
        <v>0</v>
      </c>
      <c r="Z1232" s="80"/>
    </row>
    <row r="1233" spans="1:26" s="29" customFormat="1" ht="21.4" customHeight="1" x14ac:dyDescent="0.2">
      <c r="A1233" s="30"/>
      <c r="B1233" s="31"/>
      <c r="C1233" s="31"/>
      <c r="D1233" s="31"/>
      <c r="E1233" s="31"/>
      <c r="F1233" s="31"/>
      <c r="G1233" s="31"/>
      <c r="H1233" s="48"/>
      <c r="L1233" s="35"/>
      <c r="M1233" s="31"/>
      <c r="N1233" s="74"/>
      <c r="O1233" s="75" t="s">
        <v>52</v>
      </c>
      <c r="P1233" s="75">
        <v>28</v>
      </c>
      <c r="Q1233" s="75">
        <v>2</v>
      </c>
      <c r="R1233" s="75">
        <v>0</v>
      </c>
      <c r="S1233" s="79"/>
      <c r="T1233" s="75" t="s">
        <v>52</v>
      </c>
      <c r="U1233" s="123">
        <f>IF($J$1="March","",Y1232)</f>
        <v>0</v>
      </c>
      <c r="V1233" s="77"/>
      <c r="W1233" s="123">
        <f t="shared" si="253"/>
        <v>0</v>
      </c>
      <c r="X1233" s="77"/>
      <c r="Y1233" s="123">
        <f t="shared" si="254"/>
        <v>0</v>
      </c>
      <c r="Z1233" s="80"/>
    </row>
    <row r="1234" spans="1:26" s="29" customFormat="1" ht="21.4" customHeight="1" x14ac:dyDescent="0.2">
      <c r="A1234" s="30"/>
      <c r="B1234" s="457" t="s">
        <v>47</v>
      </c>
      <c r="C1234" s="458"/>
      <c r="D1234" s="31"/>
      <c r="E1234" s="31"/>
      <c r="F1234" s="49" t="s">
        <v>69</v>
      </c>
      <c r="G1234" s="44">
        <f>IF($J$1="January",U1230,IF($J$1="February",U1231,IF($J$1="March",U1232,IF($J$1="April",U1233,IF($J$1="May",U1234,IF($J$1="June",U1235,IF($J$1="July",U1236,IF($J$1="August",U1237,IF($J$1="August",U1237,IF($J$1="September",U1238,IF($J$1="October",U1239,IF($J$1="November",U1240,IF($J$1="December",U1241)))))))))))))</f>
        <v>0</v>
      </c>
      <c r="H1234" s="48"/>
      <c r="I1234" s="50">
        <f>IF(C1238&gt;0,$K$2,C1236)</f>
        <v>30</v>
      </c>
      <c r="J1234" s="51" t="s">
        <v>66</v>
      </c>
      <c r="K1234" s="52">
        <f>K1230/$K$2*I1234</f>
        <v>33000</v>
      </c>
      <c r="L1234" s="53"/>
      <c r="M1234" s="31"/>
      <c r="N1234" s="74"/>
      <c r="O1234" s="75" t="s">
        <v>53</v>
      </c>
      <c r="P1234" s="75">
        <v>30</v>
      </c>
      <c r="Q1234" s="75">
        <v>1</v>
      </c>
      <c r="R1234" s="75">
        <v>0</v>
      </c>
      <c r="S1234" s="79"/>
      <c r="T1234" s="75" t="s">
        <v>53</v>
      </c>
      <c r="U1234" s="123">
        <f>IF($J$1="April","",Y1233)</f>
        <v>0</v>
      </c>
      <c r="V1234" s="77"/>
      <c r="W1234" s="123">
        <f t="shared" si="253"/>
        <v>0</v>
      </c>
      <c r="X1234" s="77"/>
      <c r="Y1234" s="123">
        <f t="shared" si="254"/>
        <v>0</v>
      </c>
      <c r="Z1234" s="80"/>
    </row>
    <row r="1235" spans="1:26" s="29" customFormat="1" ht="21.4" customHeight="1" x14ac:dyDescent="0.2">
      <c r="A1235" s="30"/>
      <c r="B1235" s="40"/>
      <c r="C1235" s="40"/>
      <c r="D1235" s="31"/>
      <c r="E1235" s="31"/>
      <c r="F1235" s="49" t="s">
        <v>23</v>
      </c>
      <c r="G1235" s="44">
        <f>IF($J$1="January",V1230,IF($J$1="February",V1231,IF($J$1="March",V1232,IF($J$1="April",V1233,IF($J$1="May",V1234,IF($J$1="June",V1235,IF($J$1="July",V1236,IF($J$1="August",V1237,IF($J$1="August",V1237,IF($J$1="September",V1238,IF($J$1="October",V1239,IF($J$1="November",V1240,IF($J$1="December",V1241)))))))))))))</f>
        <v>0</v>
      </c>
      <c r="H1235" s="48"/>
      <c r="I1235" s="93">
        <v>46</v>
      </c>
      <c r="J1235" s="51" t="s">
        <v>67</v>
      </c>
      <c r="K1235" s="54">
        <f>K1230/$K$2/8*I1235</f>
        <v>6325</v>
      </c>
      <c r="L1235" s="55"/>
      <c r="M1235" s="31"/>
      <c r="N1235" s="74"/>
      <c r="O1235" s="75" t="s">
        <v>54</v>
      </c>
      <c r="P1235" s="75">
        <v>30</v>
      </c>
      <c r="Q1235" s="75">
        <v>0</v>
      </c>
      <c r="R1235" s="75">
        <v>0</v>
      </c>
      <c r="S1235" s="79"/>
      <c r="T1235" s="75" t="s">
        <v>54</v>
      </c>
      <c r="U1235" s="123">
        <f>IF($J$1="May","",Y1234)</f>
        <v>0</v>
      </c>
      <c r="V1235" s="77"/>
      <c r="W1235" s="123">
        <f t="shared" si="253"/>
        <v>0</v>
      </c>
      <c r="X1235" s="77"/>
      <c r="Y1235" s="123">
        <f t="shared" si="254"/>
        <v>0</v>
      </c>
      <c r="Z1235" s="80"/>
    </row>
    <row r="1236" spans="1:26" s="29" customFormat="1" ht="21.4" customHeight="1" x14ac:dyDescent="0.2">
      <c r="A1236" s="30"/>
      <c r="B1236" s="49" t="s">
        <v>7</v>
      </c>
      <c r="C1236" s="40">
        <f>IF($J$1="January",P1230,IF($J$1="February",P1231,IF($J$1="March",P1232,IF($J$1="April",P1233,IF($J$1="May",P1234,IF($J$1="June",P1235,IF($J$1="July",P1236,IF($J$1="August",P1237,IF($J$1="August",P1237,IF($J$1="September",P1238,IF($J$1="October",P1239,IF($J$1="November",P1240,IF($J$1="December",P1241)))))))))))))</f>
        <v>30</v>
      </c>
      <c r="D1236" s="31"/>
      <c r="E1236" s="31"/>
      <c r="F1236" s="49" t="s">
        <v>70</v>
      </c>
      <c r="G1236" s="44">
        <f>IF($J$1="January",W1230,IF($J$1="February",W1231,IF($J$1="March",W1232,IF($J$1="April",W1233,IF($J$1="May",W1234,IF($J$1="June",W1235,IF($J$1="July",W1236,IF($J$1="August",W1237,IF($J$1="August",W1237,IF($J$1="September",W1238,IF($J$1="October",W1239,IF($J$1="November",W1240,IF($J$1="December",W1241)))))))))))))</f>
        <v>0</v>
      </c>
      <c r="H1236" s="48"/>
      <c r="I1236" s="455" t="s">
        <v>74</v>
      </c>
      <c r="J1236" s="456"/>
      <c r="K1236" s="54">
        <f>K1234+K1235</f>
        <v>39325</v>
      </c>
      <c r="L1236" s="55"/>
      <c r="M1236" s="31"/>
      <c r="N1236" s="74"/>
      <c r="O1236" s="75" t="s">
        <v>55</v>
      </c>
      <c r="P1236" s="75"/>
      <c r="Q1236" s="75"/>
      <c r="R1236" s="75">
        <v>0</v>
      </c>
      <c r="S1236" s="79"/>
      <c r="T1236" s="75" t="s">
        <v>55</v>
      </c>
      <c r="U1236" s="123" t="str">
        <f>IF($J$1="June","",Y1235)</f>
        <v/>
      </c>
      <c r="V1236" s="77"/>
      <c r="W1236" s="123" t="str">
        <f t="shared" si="253"/>
        <v/>
      </c>
      <c r="X1236" s="77"/>
      <c r="Y1236" s="123" t="str">
        <f t="shared" si="254"/>
        <v/>
      </c>
      <c r="Z1236" s="80"/>
    </row>
    <row r="1237" spans="1:26" s="29" customFormat="1" ht="21.4" customHeight="1" x14ac:dyDescent="0.2">
      <c r="A1237" s="30"/>
      <c r="B1237" s="49" t="s">
        <v>6</v>
      </c>
      <c r="C1237" s="40">
        <f>IF($J$1="January",Q1230,IF($J$1="February",Q1231,IF($J$1="March",Q1232,IF($J$1="April",Q1233,IF($J$1="May",Q1234,IF($J$1="June",Q1235,IF($J$1="July",Q1236,IF($J$1="August",Q1237,IF($J$1="August",Q1237,IF($J$1="September",Q1238,IF($J$1="October",Q1239,IF($J$1="November",Q1240,IF($J$1="December",Q1241)))))))))))))</f>
        <v>0</v>
      </c>
      <c r="D1237" s="31"/>
      <c r="E1237" s="31"/>
      <c r="F1237" s="49" t="s">
        <v>24</v>
      </c>
      <c r="G1237" s="44">
        <f>IF($J$1="January",X1230,IF($J$1="February",X1231,IF($J$1="March",X1232,IF($J$1="April",X1233,IF($J$1="May",X1234,IF($J$1="June",X1235,IF($J$1="July",X1236,IF($J$1="August",X1237,IF($J$1="August",X1237,IF($J$1="September",X1238,IF($J$1="October",X1239,IF($J$1="November",X1240,IF($J$1="December",X1241)))))))))))))</f>
        <v>0</v>
      </c>
      <c r="H1237" s="48"/>
      <c r="I1237" s="455" t="s">
        <v>75</v>
      </c>
      <c r="J1237" s="456"/>
      <c r="K1237" s="44">
        <f>G1237</f>
        <v>0</v>
      </c>
      <c r="L1237" s="56"/>
      <c r="M1237" s="31"/>
      <c r="N1237" s="74"/>
      <c r="O1237" s="75" t="s">
        <v>56</v>
      </c>
      <c r="P1237" s="75"/>
      <c r="Q1237" s="75"/>
      <c r="R1237" s="75">
        <v>0</v>
      </c>
      <c r="S1237" s="79"/>
      <c r="T1237" s="75" t="s">
        <v>56</v>
      </c>
      <c r="U1237" s="123" t="str">
        <f>IF($J$1="July","",Y1236)</f>
        <v/>
      </c>
      <c r="V1237" s="77"/>
      <c r="W1237" s="123" t="str">
        <f t="shared" si="253"/>
        <v/>
      </c>
      <c r="X1237" s="77"/>
      <c r="Y1237" s="123" t="str">
        <f t="shared" si="254"/>
        <v/>
      </c>
      <c r="Z1237" s="80"/>
    </row>
    <row r="1238" spans="1:26" s="29" customFormat="1" ht="21.4" customHeight="1" x14ac:dyDescent="0.2">
      <c r="A1238" s="30"/>
      <c r="B1238" s="57" t="s">
        <v>73</v>
      </c>
      <c r="C1238" s="40">
        <f>IF($J$1="January",R1230,IF($J$1="February",R1231,IF($J$1="March",R1232,IF($J$1="April",R1233,IF($J$1="May",R1234,IF($J$1="June",R1235,IF($J$1="July",R1236,IF($J$1="August",R1237,IF($J$1="August",R1237,IF($J$1="September",R1238,IF($J$1="October",R1239,IF($J$1="November",R1240,IF($J$1="December",R1241)))))))))))))</f>
        <v>0</v>
      </c>
      <c r="D1238" s="31"/>
      <c r="E1238" s="31"/>
      <c r="F1238" s="49" t="s">
        <v>72</v>
      </c>
      <c r="G1238" s="44">
        <f>IF($J$1="January",Y1230,IF($J$1="February",Y1231,IF($J$1="March",Y1232,IF($J$1="April",Y1233,IF($J$1="May",Y1234,IF($J$1="June",Y1235,IF($J$1="July",Y1236,IF($J$1="August",Y1237,IF($J$1="August",Y1237,IF($J$1="September",Y1238,IF($J$1="October",Y1239,IF($J$1="November",Y1240,IF($J$1="December",Y1241)))))))))))))</f>
        <v>0</v>
      </c>
      <c r="H1238" s="31"/>
      <c r="I1238" s="463" t="s">
        <v>68</v>
      </c>
      <c r="J1238" s="464"/>
      <c r="K1238" s="58">
        <f>K1236-K1237</f>
        <v>39325</v>
      </c>
      <c r="L1238" s="59"/>
      <c r="M1238" s="31"/>
      <c r="N1238" s="74"/>
      <c r="O1238" s="75" t="s">
        <v>61</v>
      </c>
      <c r="P1238" s="75"/>
      <c r="Q1238" s="75"/>
      <c r="R1238" s="75">
        <v>0</v>
      </c>
      <c r="S1238" s="79"/>
      <c r="T1238" s="75" t="s">
        <v>61</v>
      </c>
      <c r="U1238" s="123" t="str">
        <f>IF($J$1="August","",Y1237)</f>
        <v/>
      </c>
      <c r="V1238" s="77"/>
      <c r="W1238" s="123" t="str">
        <f t="shared" si="253"/>
        <v/>
      </c>
      <c r="X1238" s="77"/>
      <c r="Y1238" s="123" t="str">
        <f t="shared" si="254"/>
        <v/>
      </c>
      <c r="Z1238" s="80"/>
    </row>
    <row r="1239" spans="1:26" s="29" customFormat="1" ht="21.4" customHeight="1" x14ac:dyDescent="0.2">
      <c r="A1239" s="30"/>
      <c r="B1239" s="31"/>
      <c r="C1239" s="31"/>
      <c r="D1239" s="31"/>
      <c r="E1239" s="31"/>
      <c r="F1239" s="31"/>
      <c r="G1239" s="31"/>
      <c r="H1239" s="31"/>
      <c r="I1239" s="31"/>
      <c r="J1239" s="31"/>
      <c r="K1239" s="128"/>
      <c r="L1239" s="47"/>
      <c r="M1239" s="31"/>
      <c r="N1239" s="74"/>
      <c r="O1239" s="75" t="s">
        <v>57</v>
      </c>
      <c r="P1239" s="75"/>
      <c r="Q1239" s="75"/>
      <c r="R1239" s="75">
        <v>0</v>
      </c>
      <c r="S1239" s="79"/>
      <c r="T1239" s="75" t="s">
        <v>57</v>
      </c>
      <c r="U1239" s="123" t="str">
        <f>IF($J$1="September","",Y1238)</f>
        <v/>
      </c>
      <c r="V1239" s="77"/>
      <c r="W1239" s="123" t="str">
        <f t="shared" si="253"/>
        <v/>
      </c>
      <c r="X1239" s="77"/>
      <c r="Y1239" s="123" t="str">
        <f t="shared" si="254"/>
        <v/>
      </c>
      <c r="Z1239" s="80"/>
    </row>
    <row r="1240" spans="1:26" s="29" customFormat="1" ht="21.4" customHeight="1" x14ac:dyDescent="0.2">
      <c r="A1240" s="30"/>
      <c r="B1240" s="471" t="s">
        <v>101</v>
      </c>
      <c r="C1240" s="471"/>
      <c r="D1240" s="471"/>
      <c r="E1240" s="471"/>
      <c r="F1240" s="471"/>
      <c r="G1240" s="471"/>
      <c r="H1240" s="471"/>
      <c r="I1240" s="471"/>
      <c r="J1240" s="471"/>
      <c r="K1240" s="471"/>
      <c r="L1240" s="47"/>
      <c r="M1240" s="31"/>
      <c r="N1240" s="74"/>
      <c r="O1240" s="75" t="s">
        <v>62</v>
      </c>
      <c r="P1240" s="75"/>
      <c r="Q1240" s="75"/>
      <c r="R1240" s="75">
        <v>0</v>
      </c>
      <c r="S1240" s="79"/>
      <c r="T1240" s="75" t="s">
        <v>62</v>
      </c>
      <c r="U1240" s="123" t="str">
        <f>IF($J$1="October","",Y1239)</f>
        <v/>
      </c>
      <c r="V1240" s="77"/>
      <c r="W1240" s="123" t="str">
        <f t="shared" si="253"/>
        <v/>
      </c>
      <c r="X1240" s="77"/>
      <c r="Y1240" s="123" t="str">
        <f t="shared" si="254"/>
        <v/>
      </c>
      <c r="Z1240" s="80"/>
    </row>
    <row r="1241" spans="1:26" s="29" customFormat="1" ht="21.4" customHeight="1" x14ac:dyDescent="0.2">
      <c r="A1241" s="30"/>
      <c r="B1241" s="471"/>
      <c r="C1241" s="471"/>
      <c r="D1241" s="471"/>
      <c r="E1241" s="471"/>
      <c r="F1241" s="471"/>
      <c r="G1241" s="471"/>
      <c r="H1241" s="471"/>
      <c r="I1241" s="471"/>
      <c r="J1241" s="471"/>
      <c r="K1241" s="471"/>
      <c r="L1241" s="47"/>
      <c r="M1241" s="31"/>
      <c r="N1241" s="74"/>
      <c r="O1241" s="75" t="s">
        <v>63</v>
      </c>
      <c r="P1241" s="75"/>
      <c r="Q1241" s="75"/>
      <c r="R1241" s="75">
        <v>0</v>
      </c>
      <c r="S1241" s="79"/>
      <c r="T1241" s="75" t="s">
        <v>63</v>
      </c>
      <c r="U1241" s="123" t="str">
        <f>IF($J$1="November","",Y1240)</f>
        <v/>
      </c>
      <c r="V1241" s="77"/>
      <c r="W1241" s="123" t="str">
        <f t="shared" si="253"/>
        <v/>
      </c>
      <c r="X1241" s="77"/>
      <c r="Y1241" s="123" t="str">
        <f t="shared" si="254"/>
        <v/>
      </c>
      <c r="Z1241" s="80"/>
    </row>
    <row r="1242" spans="1:26" s="29" customFormat="1" ht="21.4" customHeight="1" thickBot="1" x14ac:dyDescent="0.25">
      <c r="A1242" s="60"/>
      <c r="B1242" s="61"/>
      <c r="C1242" s="61"/>
      <c r="D1242" s="61"/>
      <c r="E1242" s="61"/>
      <c r="F1242" s="61"/>
      <c r="G1242" s="61"/>
      <c r="H1242" s="61"/>
      <c r="I1242" s="61"/>
      <c r="J1242" s="61"/>
      <c r="K1242" s="61"/>
      <c r="L1242" s="62"/>
      <c r="N1242" s="81"/>
      <c r="O1242" s="82"/>
      <c r="P1242" s="82"/>
      <c r="Q1242" s="82"/>
      <c r="R1242" s="82"/>
      <c r="S1242" s="82"/>
      <c r="T1242" s="82"/>
      <c r="U1242" s="82"/>
      <c r="V1242" s="82"/>
      <c r="W1242" s="82"/>
      <c r="X1242" s="82"/>
      <c r="Y1242" s="82"/>
      <c r="Z1242" s="83"/>
    </row>
    <row r="1243" spans="1:26" ht="15.75" thickBot="1" x14ac:dyDescent="0.3"/>
    <row r="1244" spans="1:26" s="29" customFormat="1" ht="21" customHeight="1" x14ac:dyDescent="0.2">
      <c r="A1244" s="465" t="s">
        <v>45</v>
      </c>
      <c r="B1244" s="466"/>
      <c r="C1244" s="466"/>
      <c r="D1244" s="466"/>
      <c r="E1244" s="466"/>
      <c r="F1244" s="466"/>
      <c r="G1244" s="466"/>
      <c r="H1244" s="466"/>
      <c r="I1244" s="466"/>
      <c r="J1244" s="466"/>
      <c r="K1244" s="466"/>
      <c r="L1244" s="467"/>
      <c r="M1244" s="134"/>
      <c r="N1244" s="67"/>
      <c r="O1244" s="450" t="s">
        <v>47</v>
      </c>
      <c r="P1244" s="451"/>
      <c r="Q1244" s="451"/>
      <c r="R1244" s="452"/>
      <c r="S1244" s="68"/>
      <c r="T1244" s="450" t="s">
        <v>48</v>
      </c>
      <c r="U1244" s="451"/>
      <c r="V1244" s="451"/>
      <c r="W1244" s="451"/>
      <c r="X1244" s="451"/>
      <c r="Y1244" s="452"/>
      <c r="Z1244" s="69"/>
    </row>
    <row r="1245" spans="1:26" s="29" customFormat="1" ht="21" customHeight="1" x14ac:dyDescent="0.2">
      <c r="A1245" s="30"/>
      <c r="B1245" s="31"/>
      <c r="C1245" s="453" t="s">
        <v>99</v>
      </c>
      <c r="D1245" s="453"/>
      <c r="E1245" s="453"/>
      <c r="F1245" s="453"/>
      <c r="G1245" s="32" t="str">
        <f>$J$1</f>
        <v>June</v>
      </c>
      <c r="H1245" s="454">
        <f>$K$1</f>
        <v>2021</v>
      </c>
      <c r="I1245" s="454"/>
      <c r="J1245" s="31"/>
      <c r="K1245" s="33"/>
      <c r="L1245" s="34"/>
      <c r="M1245" s="33"/>
      <c r="N1245" s="70"/>
      <c r="O1245" s="71" t="s">
        <v>58</v>
      </c>
      <c r="P1245" s="71" t="s">
        <v>7</v>
      </c>
      <c r="Q1245" s="71" t="s">
        <v>6</v>
      </c>
      <c r="R1245" s="71" t="s">
        <v>59</v>
      </c>
      <c r="S1245" s="72"/>
      <c r="T1245" s="71" t="s">
        <v>58</v>
      </c>
      <c r="U1245" s="71" t="s">
        <v>60</v>
      </c>
      <c r="V1245" s="71" t="s">
        <v>23</v>
      </c>
      <c r="W1245" s="71" t="s">
        <v>22</v>
      </c>
      <c r="X1245" s="71" t="s">
        <v>24</v>
      </c>
      <c r="Y1245" s="71" t="s">
        <v>64</v>
      </c>
      <c r="Z1245" s="73"/>
    </row>
    <row r="1246" spans="1:26" s="29" customFormat="1" ht="21" customHeight="1" x14ac:dyDescent="0.2">
      <c r="A1246" s="30"/>
      <c r="B1246" s="31"/>
      <c r="C1246" s="31"/>
      <c r="D1246" s="36"/>
      <c r="E1246" s="36"/>
      <c r="F1246" s="36"/>
      <c r="G1246" s="36"/>
      <c r="H1246" s="36"/>
      <c r="I1246" s="31"/>
      <c r="J1246" s="37" t="s">
        <v>1</v>
      </c>
      <c r="K1246" s="38">
        <v>38000</v>
      </c>
      <c r="L1246" s="39"/>
      <c r="M1246" s="31"/>
      <c r="N1246" s="74"/>
      <c r="O1246" s="75" t="s">
        <v>50</v>
      </c>
      <c r="P1246" s="75"/>
      <c r="Q1246" s="75"/>
      <c r="R1246" s="75">
        <v>0</v>
      </c>
      <c r="S1246" s="76"/>
      <c r="T1246" s="75" t="s">
        <v>50</v>
      </c>
      <c r="U1246" s="77"/>
      <c r="V1246" s="77"/>
      <c r="W1246" s="77">
        <f>V1246+U1246</f>
        <v>0</v>
      </c>
      <c r="X1246" s="77"/>
      <c r="Y1246" s="77">
        <f>W1246-X1246</f>
        <v>0</v>
      </c>
      <c r="Z1246" s="73"/>
    </row>
    <row r="1247" spans="1:26" s="29" customFormat="1" ht="21" customHeight="1" x14ac:dyDescent="0.2">
      <c r="A1247" s="30"/>
      <c r="B1247" s="31" t="s">
        <v>0</v>
      </c>
      <c r="C1247" s="86" t="s">
        <v>247</v>
      </c>
      <c r="D1247" s="31"/>
      <c r="E1247" s="31"/>
      <c r="F1247" s="31"/>
      <c r="G1247" s="31"/>
      <c r="H1247" s="42"/>
      <c r="I1247" s="36"/>
      <c r="J1247" s="31"/>
      <c r="K1247" s="31"/>
      <c r="L1247" s="43"/>
      <c r="M1247" s="134"/>
      <c r="N1247" s="78"/>
      <c r="O1247" s="75" t="s">
        <v>76</v>
      </c>
      <c r="P1247" s="75"/>
      <c r="Q1247" s="75"/>
      <c r="R1247" s="75">
        <v>0</v>
      </c>
      <c r="S1247" s="79"/>
      <c r="T1247" s="75" t="s">
        <v>76</v>
      </c>
      <c r="U1247" s="123">
        <f>IF($J$1="January","",Y1246)</f>
        <v>0</v>
      </c>
      <c r="V1247" s="77"/>
      <c r="W1247" s="123">
        <f>IF(U1247="","",U1247+V1247)</f>
        <v>0</v>
      </c>
      <c r="X1247" s="77"/>
      <c r="Y1247" s="123">
        <f>IF(W1247="","",W1247-X1247)</f>
        <v>0</v>
      </c>
      <c r="Z1247" s="80"/>
    </row>
    <row r="1248" spans="1:26" s="29" customFormat="1" ht="21" customHeight="1" x14ac:dyDescent="0.2">
      <c r="A1248" s="30"/>
      <c r="B1248" s="45" t="s">
        <v>46</v>
      </c>
      <c r="C1248" s="86"/>
      <c r="D1248" s="31"/>
      <c r="E1248" s="31"/>
      <c r="F1248" s="462" t="s">
        <v>48</v>
      </c>
      <c r="G1248" s="462"/>
      <c r="H1248" s="31"/>
      <c r="I1248" s="462" t="s">
        <v>49</v>
      </c>
      <c r="J1248" s="462"/>
      <c r="K1248" s="462"/>
      <c r="L1248" s="47"/>
      <c r="M1248" s="31"/>
      <c r="N1248" s="74"/>
      <c r="O1248" s="75" t="s">
        <v>51</v>
      </c>
      <c r="P1248" s="75">
        <v>31</v>
      </c>
      <c r="Q1248" s="75">
        <v>0</v>
      </c>
      <c r="R1248" s="75">
        <v>0</v>
      </c>
      <c r="S1248" s="79"/>
      <c r="T1248" s="75" t="s">
        <v>51</v>
      </c>
      <c r="U1248" s="123">
        <f>IF($J$1="February","",Y1247)</f>
        <v>0</v>
      </c>
      <c r="V1248" s="77"/>
      <c r="W1248" s="123">
        <f t="shared" ref="W1248:W1257" si="255">IF(U1248="","",U1248+V1248)</f>
        <v>0</v>
      </c>
      <c r="X1248" s="77"/>
      <c r="Y1248" s="123">
        <f t="shared" ref="Y1248:Y1257" si="256">IF(W1248="","",W1248-X1248)</f>
        <v>0</v>
      </c>
      <c r="Z1248" s="80"/>
    </row>
    <row r="1249" spans="1:26" s="29" customFormat="1" ht="21" customHeight="1" x14ac:dyDescent="0.2">
      <c r="A1249" s="30"/>
      <c r="B1249" s="31"/>
      <c r="C1249" s="31"/>
      <c r="D1249" s="31"/>
      <c r="E1249" s="31"/>
      <c r="F1249" s="31"/>
      <c r="G1249" s="31"/>
      <c r="H1249" s="48"/>
      <c r="L1249" s="35"/>
      <c r="M1249" s="31"/>
      <c r="N1249" s="74"/>
      <c r="O1249" s="75" t="s">
        <v>52</v>
      </c>
      <c r="P1249" s="75">
        <v>30</v>
      </c>
      <c r="Q1249" s="75">
        <v>0</v>
      </c>
      <c r="R1249" s="75">
        <v>0</v>
      </c>
      <c r="S1249" s="79"/>
      <c r="T1249" s="75" t="s">
        <v>52</v>
      </c>
      <c r="U1249" s="123">
        <f>IF($J$1="March","",Y1248)</f>
        <v>0</v>
      </c>
      <c r="V1249" s="77"/>
      <c r="W1249" s="123">
        <f t="shared" si="255"/>
        <v>0</v>
      </c>
      <c r="X1249" s="77"/>
      <c r="Y1249" s="123">
        <f t="shared" si="256"/>
        <v>0</v>
      </c>
      <c r="Z1249" s="80"/>
    </row>
    <row r="1250" spans="1:26" s="29" customFormat="1" ht="21" customHeight="1" x14ac:dyDescent="0.2">
      <c r="A1250" s="30"/>
      <c r="B1250" s="457" t="s">
        <v>47</v>
      </c>
      <c r="C1250" s="458"/>
      <c r="D1250" s="31"/>
      <c r="E1250" s="31"/>
      <c r="F1250" s="49" t="s">
        <v>69</v>
      </c>
      <c r="G1250" s="44">
        <f>IF($J$1="January",U1246,IF($J$1="February",U1247,IF($J$1="March",U1248,IF($J$1="April",U1249,IF($J$1="May",U1250,IF($J$1="June",U1251,IF($J$1="July",U1252,IF($J$1="August",U1253,IF($J$1="August",U1253,IF($J$1="September",U1254,IF($J$1="October",U1255,IF($J$1="November",U1256,IF($J$1="December",U1257)))))))))))))</f>
        <v>0</v>
      </c>
      <c r="H1250" s="48"/>
      <c r="I1250" s="50">
        <f>IF(C1254&gt;0,$K$2,C1252)</f>
        <v>28</v>
      </c>
      <c r="J1250" s="51" t="s">
        <v>66</v>
      </c>
      <c r="K1250" s="52">
        <f>K1246/$K$2*I1250</f>
        <v>35466.666666666672</v>
      </c>
      <c r="L1250" s="53"/>
      <c r="M1250" s="31"/>
      <c r="N1250" s="74"/>
      <c r="O1250" s="75" t="s">
        <v>53</v>
      </c>
      <c r="P1250" s="75">
        <v>31</v>
      </c>
      <c r="Q1250" s="75">
        <v>0</v>
      </c>
      <c r="R1250" s="75">
        <v>0</v>
      </c>
      <c r="S1250" s="79"/>
      <c r="T1250" s="75" t="s">
        <v>53</v>
      </c>
      <c r="U1250" s="123">
        <f>IF($J$1="April","",Y1249)</f>
        <v>0</v>
      </c>
      <c r="V1250" s="77"/>
      <c r="W1250" s="123">
        <f t="shared" si="255"/>
        <v>0</v>
      </c>
      <c r="X1250" s="77"/>
      <c r="Y1250" s="123">
        <f t="shared" si="256"/>
        <v>0</v>
      </c>
      <c r="Z1250" s="80"/>
    </row>
    <row r="1251" spans="1:26" s="29" customFormat="1" ht="21" customHeight="1" x14ac:dyDescent="0.2">
      <c r="A1251" s="30"/>
      <c r="B1251" s="40"/>
      <c r="C1251" s="40"/>
      <c r="D1251" s="31"/>
      <c r="E1251" s="31"/>
      <c r="F1251" s="49" t="s">
        <v>23</v>
      </c>
      <c r="G1251" s="44">
        <f>IF($J$1="January",V1246,IF($J$1="February",V1247,IF($J$1="March",V1248,IF($J$1="April",V1249,IF($J$1="May",V1250,IF($J$1="June",V1251,IF($J$1="July",V1252,IF($J$1="August",V1253,IF($J$1="August",V1253,IF($J$1="September",V1254,IF($J$1="October",V1255,IF($J$1="November",V1256,IF($J$1="December",V1257)))))))))))))</f>
        <v>0</v>
      </c>
      <c r="H1251" s="48"/>
      <c r="I1251" s="93">
        <v>7</v>
      </c>
      <c r="J1251" s="51" t="s">
        <v>67</v>
      </c>
      <c r="K1251" s="54">
        <f>K1246/$K$2/8*I1251</f>
        <v>1108.3333333333335</v>
      </c>
      <c r="L1251" s="55"/>
      <c r="M1251" s="31"/>
      <c r="N1251" s="74"/>
      <c r="O1251" s="75" t="s">
        <v>54</v>
      </c>
      <c r="P1251" s="75">
        <v>28</v>
      </c>
      <c r="Q1251" s="75">
        <v>2</v>
      </c>
      <c r="R1251" s="75">
        <v>0</v>
      </c>
      <c r="S1251" s="79"/>
      <c r="T1251" s="75" t="s">
        <v>54</v>
      </c>
      <c r="U1251" s="123">
        <f>IF($J$1="May","",Y1250)</f>
        <v>0</v>
      </c>
      <c r="V1251" s="77"/>
      <c r="W1251" s="123">
        <f t="shared" si="255"/>
        <v>0</v>
      </c>
      <c r="X1251" s="77"/>
      <c r="Y1251" s="123">
        <f t="shared" si="256"/>
        <v>0</v>
      </c>
      <c r="Z1251" s="80"/>
    </row>
    <row r="1252" spans="1:26" s="29" customFormat="1" ht="21" customHeight="1" x14ac:dyDescent="0.2">
      <c r="A1252" s="30"/>
      <c r="B1252" s="49" t="s">
        <v>7</v>
      </c>
      <c r="C1252" s="40">
        <f>IF($J$1="January",P1246,IF($J$1="February",P1247,IF($J$1="March",P1248,IF($J$1="April",P1249,IF($J$1="May",P1250,IF($J$1="June",P1251,IF($J$1="July",P1252,IF($J$1="August",P1253,IF($J$1="August",P1253,IF($J$1="September",P1254,IF($J$1="October",P1255,IF($J$1="November",P1256,IF($J$1="December",P1257)))))))))))))</f>
        <v>28</v>
      </c>
      <c r="D1252" s="31"/>
      <c r="E1252" s="31"/>
      <c r="F1252" s="49" t="s">
        <v>70</v>
      </c>
      <c r="G1252" s="44">
        <f>IF($J$1="January",W1246,IF($J$1="February",W1247,IF($J$1="March",W1248,IF($J$1="April",W1249,IF($J$1="May",W1250,IF($J$1="June",W1251,IF($J$1="July",W1252,IF($J$1="August",W1253,IF($J$1="August",W1253,IF($J$1="September",W1254,IF($J$1="October",W1255,IF($J$1="November",W1256,IF($J$1="December",W1257)))))))))))))</f>
        <v>0</v>
      </c>
      <c r="H1252" s="48"/>
      <c r="I1252" s="455" t="s">
        <v>74</v>
      </c>
      <c r="J1252" s="456"/>
      <c r="K1252" s="54">
        <f>K1250+K1251</f>
        <v>36575.000000000007</v>
      </c>
      <c r="L1252" s="55"/>
      <c r="M1252" s="31"/>
      <c r="N1252" s="74"/>
      <c r="O1252" s="75" t="s">
        <v>55</v>
      </c>
      <c r="P1252" s="75"/>
      <c r="Q1252" s="75"/>
      <c r="R1252" s="75">
        <v>0</v>
      </c>
      <c r="S1252" s="79"/>
      <c r="T1252" s="75" t="s">
        <v>55</v>
      </c>
      <c r="U1252" s="123" t="str">
        <f>IF($J$1="June","",Y1251)</f>
        <v/>
      </c>
      <c r="V1252" s="77"/>
      <c r="W1252" s="123" t="str">
        <f t="shared" si="255"/>
        <v/>
      </c>
      <c r="X1252" s="77"/>
      <c r="Y1252" s="123" t="str">
        <f t="shared" si="256"/>
        <v/>
      </c>
      <c r="Z1252" s="80"/>
    </row>
    <row r="1253" spans="1:26" s="29" customFormat="1" ht="21" customHeight="1" x14ac:dyDescent="0.2">
      <c r="A1253" s="30"/>
      <c r="B1253" s="49" t="s">
        <v>6</v>
      </c>
      <c r="C1253" s="40">
        <f>IF($J$1="January",Q1246,IF($J$1="February",Q1247,IF($J$1="March",Q1248,IF($J$1="April",Q1249,IF($J$1="May",Q1250,IF($J$1="June",Q1251,IF($J$1="July",Q1252,IF($J$1="August",Q1253,IF($J$1="August",Q1253,IF($J$1="September",Q1254,IF($J$1="October",Q1255,IF($J$1="November",Q1256,IF($J$1="December",Q1257)))))))))))))</f>
        <v>2</v>
      </c>
      <c r="D1253" s="31"/>
      <c r="E1253" s="31"/>
      <c r="F1253" s="49" t="s">
        <v>24</v>
      </c>
      <c r="G1253" s="44">
        <f>IF($J$1="January",X1246,IF($J$1="February",X1247,IF($J$1="March",X1248,IF($J$1="April",X1249,IF($J$1="May",X1250,IF($J$1="June",X1251,IF($J$1="July",X1252,IF($J$1="August",X1253,IF($J$1="August",X1253,IF($J$1="September",X1254,IF($J$1="October",X1255,IF($J$1="November",X1256,IF($J$1="December",X1257)))))))))))))</f>
        <v>0</v>
      </c>
      <c r="H1253" s="48"/>
      <c r="I1253" s="455" t="s">
        <v>75</v>
      </c>
      <c r="J1253" s="456"/>
      <c r="K1253" s="44">
        <f>G1253</f>
        <v>0</v>
      </c>
      <c r="L1253" s="56"/>
      <c r="M1253" s="31"/>
      <c r="N1253" s="74"/>
      <c r="O1253" s="75" t="s">
        <v>56</v>
      </c>
      <c r="P1253" s="75"/>
      <c r="Q1253" s="75"/>
      <c r="R1253" s="75">
        <v>0</v>
      </c>
      <c r="S1253" s="79"/>
      <c r="T1253" s="75" t="s">
        <v>56</v>
      </c>
      <c r="U1253" s="123" t="str">
        <f>IF($J$1="July","",Y1252)</f>
        <v/>
      </c>
      <c r="V1253" s="77"/>
      <c r="W1253" s="123" t="str">
        <f t="shared" si="255"/>
        <v/>
      </c>
      <c r="X1253" s="77"/>
      <c r="Y1253" s="123" t="str">
        <f t="shared" si="256"/>
        <v/>
      </c>
      <c r="Z1253" s="80"/>
    </row>
    <row r="1254" spans="1:26" s="29" customFormat="1" ht="21" customHeight="1" x14ac:dyDescent="0.2">
      <c r="A1254" s="30"/>
      <c r="B1254" s="57" t="s">
        <v>73</v>
      </c>
      <c r="C1254" s="40">
        <f>IF($J$1="January",R1246,IF($J$1="February",R1247,IF($J$1="March",R1248,IF($J$1="April",R1249,IF($J$1="May",R1250,IF($J$1="June",R1251,IF($J$1="July",R1252,IF($J$1="August",R1253,IF($J$1="August",R1253,IF($J$1="September",R1254,IF($J$1="October",R1255,IF($J$1="November",R1256,IF($J$1="December",R1257)))))))))))))</f>
        <v>0</v>
      </c>
      <c r="D1254" s="31"/>
      <c r="E1254" s="31"/>
      <c r="F1254" s="49" t="s">
        <v>72</v>
      </c>
      <c r="G1254" s="44">
        <f>IF($J$1="January",Y1246,IF($J$1="February",Y1247,IF($J$1="March",Y1248,IF($J$1="April",Y1249,IF($J$1="May",Y1250,IF($J$1="June",Y1251,IF($J$1="July",Y1252,IF($J$1="August",Y1253,IF($J$1="August",Y1253,IF($J$1="September",Y1254,IF($J$1="October",Y1255,IF($J$1="November",Y1256,IF($J$1="December",Y1257)))))))))))))</f>
        <v>0</v>
      </c>
      <c r="H1254" s="31"/>
      <c r="I1254" s="463" t="s">
        <v>68</v>
      </c>
      <c r="J1254" s="464"/>
      <c r="K1254" s="58">
        <f>K1252-K1253</f>
        <v>36575.000000000007</v>
      </c>
      <c r="L1254" s="59"/>
      <c r="M1254" s="31"/>
      <c r="N1254" s="74"/>
      <c r="O1254" s="75" t="s">
        <v>61</v>
      </c>
      <c r="P1254" s="75"/>
      <c r="Q1254" s="75"/>
      <c r="R1254" s="75" t="str">
        <f>IF(Q1254="","",R1253-Q1254)</f>
        <v/>
      </c>
      <c r="S1254" s="79"/>
      <c r="T1254" s="75" t="s">
        <v>61</v>
      </c>
      <c r="U1254" s="123" t="str">
        <f>IF($J$1="August","",Y1253)</f>
        <v/>
      </c>
      <c r="V1254" s="77"/>
      <c r="W1254" s="123" t="str">
        <f t="shared" si="255"/>
        <v/>
      </c>
      <c r="X1254" s="77"/>
      <c r="Y1254" s="123" t="str">
        <f t="shared" si="256"/>
        <v/>
      </c>
      <c r="Z1254" s="80"/>
    </row>
    <row r="1255" spans="1:26" s="29" customFormat="1" ht="21" customHeight="1" x14ac:dyDescent="0.2">
      <c r="A1255" s="30"/>
      <c r="B1255" s="31"/>
      <c r="C1255" s="31"/>
      <c r="D1255" s="31"/>
      <c r="E1255" s="31"/>
      <c r="F1255" s="31"/>
      <c r="G1255" s="31"/>
      <c r="H1255" s="31"/>
      <c r="I1255" s="31"/>
      <c r="J1255" s="31"/>
      <c r="K1255" s="31"/>
      <c r="L1255" s="47"/>
      <c r="M1255" s="31"/>
      <c r="N1255" s="74"/>
      <c r="O1255" s="75" t="s">
        <v>57</v>
      </c>
      <c r="P1255" s="75"/>
      <c r="Q1255" s="75"/>
      <c r="R1255" s="75">
        <v>0</v>
      </c>
      <c r="S1255" s="79"/>
      <c r="T1255" s="75" t="s">
        <v>57</v>
      </c>
      <c r="U1255" s="123" t="str">
        <f>IF($J$1="September","",Y1254)</f>
        <v/>
      </c>
      <c r="V1255" s="77"/>
      <c r="W1255" s="123" t="str">
        <f t="shared" si="255"/>
        <v/>
      </c>
      <c r="X1255" s="77"/>
      <c r="Y1255" s="123" t="str">
        <f t="shared" si="256"/>
        <v/>
      </c>
      <c r="Z1255" s="80"/>
    </row>
    <row r="1256" spans="1:26" s="29" customFormat="1" ht="21" customHeight="1" x14ac:dyDescent="0.2">
      <c r="A1256" s="30"/>
      <c r="B1256" s="471" t="s">
        <v>101</v>
      </c>
      <c r="C1256" s="471"/>
      <c r="D1256" s="471"/>
      <c r="E1256" s="471"/>
      <c r="F1256" s="471"/>
      <c r="G1256" s="471"/>
      <c r="H1256" s="471"/>
      <c r="I1256" s="471"/>
      <c r="J1256" s="471"/>
      <c r="K1256" s="471"/>
      <c r="L1256" s="47"/>
      <c r="M1256" s="31"/>
      <c r="N1256" s="74"/>
      <c r="O1256" s="75" t="s">
        <v>62</v>
      </c>
      <c r="P1256" s="75"/>
      <c r="Q1256" s="75"/>
      <c r="R1256" s="75">
        <v>0</v>
      </c>
      <c r="S1256" s="79"/>
      <c r="T1256" s="75" t="s">
        <v>62</v>
      </c>
      <c r="U1256" s="123" t="str">
        <f>IF($J$1="October","",Y1255)</f>
        <v/>
      </c>
      <c r="V1256" s="77"/>
      <c r="W1256" s="123" t="str">
        <f t="shared" si="255"/>
        <v/>
      </c>
      <c r="X1256" s="77"/>
      <c r="Y1256" s="123" t="str">
        <f t="shared" si="256"/>
        <v/>
      </c>
      <c r="Z1256" s="80"/>
    </row>
    <row r="1257" spans="1:26" s="29" customFormat="1" ht="21" customHeight="1" x14ac:dyDescent="0.2">
      <c r="A1257" s="30"/>
      <c r="B1257" s="471"/>
      <c r="C1257" s="471"/>
      <c r="D1257" s="471"/>
      <c r="E1257" s="471"/>
      <c r="F1257" s="471"/>
      <c r="G1257" s="471"/>
      <c r="H1257" s="471"/>
      <c r="I1257" s="471"/>
      <c r="J1257" s="471"/>
      <c r="K1257" s="471"/>
      <c r="L1257" s="47"/>
      <c r="M1257" s="31"/>
      <c r="N1257" s="74"/>
      <c r="O1257" s="75" t="s">
        <v>63</v>
      </c>
      <c r="P1257" s="75"/>
      <c r="Q1257" s="75"/>
      <c r="R1257" s="75" t="str">
        <f>IF(Q1257="","",R1256-Q1257)</f>
        <v/>
      </c>
      <c r="S1257" s="79"/>
      <c r="T1257" s="75" t="s">
        <v>63</v>
      </c>
      <c r="U1257" s="123" t="str">
        <f>IF($J$1="November","",Y1256)</f>
        <v/>
      </c>
      <c r="V1257" s="77"/>
      <c r="W1257" s="123" t="str">
        <f t="shared" si="255"/>
        <v/>
      </c>
      <c r="X1257" s="77"/>
      <c r="Y1257" s="123" t="str">
        <f t="shared" si="256"/>
        <v/>
      </c>
      <c r="Z1257" s="80"/>
    </row>
    <row r="1258" spans="1:26" s="29" customFormat="1" ht="21" customHeight="1" thickBot="1" x14ac:dyDescent="0.25">
      <c r="A1258" s="60"/>
      <c r="B1258" s="61"/>
      <c r="C1258" s="61"/>
      <c r="D1258" s="61"/>
      <c r="E1258" s="61"/>
      <c r="F1258" s="61"/>
      <c r="G1258" s="61"/>
      <c r="H1258" s="61"/>
      <c r="I1258" s="61"/>
      <c r="J1258" s="61"/>
      <c r="K1258" s="61"/>
      <c r="L1258" s="62"/>
      <c r="N1258" s="81"/>
      <c r="O1258" s="82"/>
      <c r="P1258" s="82"/>
      <c r="Q1258" s="82"/>
      <c r="R1258" s="82"/>
      <c r="S1258" s="82"/>
      <c r="T1258" s="82"/>
      <c r="U1258" s="82"/>
      <c r="V1258" s="82"/>
      <c r="W1258" s="82"/>
      <c r="X1258" s="82"/>
      <c r="Y1258" s="82"/>
      <c r="Z1258" s="83"/>
    </row>
    <row r="1259" spans="1:26" s="29" customFormat="1" ht="21" customHeight="1" thickBot="1" x14ac:dyDescent="0.25">
      <c r="N1259" s="66"/>
      <c r="O1259" s="66"/>
      <c r="P1259" s="66"/>
      <c r="Q1259" s="66"/>
      <c r="R1259" s="66"/>
      <c r="S1259" s="66"/>
      <c r="T1259" s="66"/>
      <c r="U1259" s="66"/>
      <c r="V1259" s="66"/>
      <c r="W1259" s="66"/>
      <c r="X1259" s="66"/>
      <c r="Y1259" s="66"/>
      <c r="Z1259" s="66"/>
    </row>
    <row r="1260" spans="1:26" s="29" customFormat="1" ht="21.4" customHeight="1" x14ac:dyDescent="0.2">
      <c r="A1260" s="494" t="s">
        <v>45</v>
      </c>
      <c r="B1260" s="495"/>
      <c r="C1260" s="495"/>
      <c r="D1260" s="495"/>
      <c r="E1260" s="495"/>
      <c r="F1260" s="495"/>
      <c r="G1260" s="495"/>
      <c r="H1260" s="495"/>
      <c r="I1260" s="495"/>
      <c r="J1260" s="495"/>
      <c r="K1260" s="495"/>
      <c r="L1260" s="496"/>
      <c r="M1260" s="134"/>
      <c r="N1260" s="67"/>
      <c r="O1260" s="450" t="s">
        <v>47</v>
      </c>
      <c r="P1260" s="451"/>
      <c r="Q1260" s="451"/>
      <c r="R1260" s="452"/>
      <c r="S1260" s="68"/>
      <c r="T1260" s="450" t="s">
        <v>48</v>
      </c>
      <c r="U1260" s="451"/>
      <c r="V1260" s="451"/>
      <c r="W1260" s="451"/>
      <c r="X1260" s="451"/>
      <c r="Y1260" s="452"/>
      <c r="Z1260" s="69"/>
    </row>
    <row r="1261" spans="1:26" s="29" customFormat="1" ht="21.4" customHeight="1" x14ac:dyDescent="0.2">
      <c r="A1261" s="30"/>
      <c r="B1261" s="31"/>
      <c r="C1261" s="453" t="s">
        <v>99</v>
      </c>
      <c r="D1261" s="453"/>
      <c r="E1261" s="453"/>
      <c r="F1261" s="453"/>
      <c r="G1261" s="32" t="str">
        <f>$J$1</f>
        <v>June</v>
      </c>
      <c r="H1261" s="454">
        <f>$K$1</f>
        <v>2021</v>
      </c>
      <c r="I1261" s="454"/>
      <c r="J1261" s="31"/>
      <c r="K1261" s="33"/>
      <c r="L1261" s="34"/>
      <c r="M1261" s="33"/>
      <c r="N1261" s="70"/>
      <c r="O1261" s="71" t="s">
        <v>58</v>
      </c>
      <c r="P1261" s="71" t="s">
        <v>7</v>
      </c>
      <c r="Q1261" s="71" t="s">
        <v>6</v>
      </c>
      <c r="R1261" s="71" t="s">
        <v>59</v>
      </c>
      <c r="S1261" s="72"/>
      <c r="T1261" s="71" t="s">
        <v>58</v>
      </c>
      <c r="U1261" s="71" t="s">
        <v>60</v>
      </c>
      <c r="V1261" s="71" t="s">
        <v>23</v>
      </c>
      <c r="W1261" s="71" t="s">
        <v>22</v>
      </c>
      <c r="X1261" s="71" t="s">
        <v>24</v>
      </c>
      <c r="Y1261" s="71" t="s">
        <v>64</v>
      </c>
      <c r="Z1261" s="73"/>
    </row>
    <row r="1262" spans="1:26" s="29" customFormat="1" ht="21.4" customHeight="1" x14ac:dyDescent="0.2">
      <c r="A1262" s="30"/>
      <c r="B1262" s="31"/>
      <c r="C1262" s="31"/>
      <c r="D1262" s="36"/>
      <c r="E1262" s="36"/>
      <c r="F1262" s="36"/>
      <c r="G1262" s="36"/>
      <c r="H1262" s="36"/>
      <c r="I1262" s="31"/>
      <c r="J1262" s="37" t="s">
        <v>1</v>
      </c>
      <c r="K1262" s="38">
        <v>16500</v>
      </c>
      <c r="L1262" s="39"/>
      <c r="M1262" s="31"/>
      <c r="N1262" s="74"/>
      <c r="O1262" s="75" t="s">
        <v>50</v>
      </c>
      <c r="P1262" s="75"/>
      <c r="Q1262" s="75"/>
      <c r="R1262" s="75">
        <v>0</v>
      </c>
      <c r="S1262" s="76"/>
      <c r="T1262" s="75" t="s">
        <v>50</v>
      </c>
      <c r="U1262" s="77"/>
      <c r="V1262" s="77"/>
      <c r="W1262" s="77">
        <f>V1262+U1262</f>
        <v>0</v>
      </c>
      <c r="X1262" s="77"/>
      <c r="Y1262" s="77">
        <f>W1262-X1262</f>
        <v>0</v>
      </c>
      <c r="Z1262" s="73"/>
    </row>
    <row r="1263" spans="1:26" s="29" customFormat="1" ht="21.4" customHeight="1" x14ac:dyDescent="0.2">
      <c r="A1263" s="30"/>
      <c r="B1263" s="31" t="s">
        <v>0</v>
      </c>
      <c r="C1263" s="86" t="s">
        <v>249</v>
      </c>
      <c r="D1263" s="31"/>
      <c r="E1263" s="31"/>
      <c r="F1263" s="31"/>
      <c r="G1263" s="31"/>
      <c r="H1263" s="42"/>
      <c r="I1263" s="36"/>
      <c r="J1263" s="31"/>
      <c r="K1263" s="31"/>
      <c r="L1263" s="43"/>
      <c r="M1263" s="134"/>
      <c r="N1263" s="78"/>
      <c r="O1263" s="75" t="s">
        <v>76</v>
      </c>
      <c r="P1263" s="75"/>
      <c r="Q1263" s="75"/>
      <c r="R1263" s="75">
        <v>0</v>
      </c>
      <c r="S1263" s="79"/>
      <c r="T1263" s="75" t="s">
        <v>76</v>
      </c>
      <c r="U1263" s="123">
        <f>Y1262</f>
        <v>0</v>
      </c>
      <c r="V1263" s="77"/>
      <c r="W1263" s="123">
        <f>IF(U1263="","",U1263+V1263)</f>
        <v>0</v>
      </c>
      <c r="X1263" s="77"/>
      <c r="Y1263" s="123">
        <f>IF(W1263="","",W1263-X1263)</f>
        <v>0</v>
      </c>
      <c r="Z1263" s="80"/>
    </row>
    <row r="1264" spans="1:26" s="29" customFormat="1" ht="21.4" customHeight="1" x14ac:dyDescent="0.2">
      <c r="A1264" s="30"/>
      <c r="B1264" s="45" t="s">
        <v>46</v>
      </c>
      <c r="C1264" s="143"/>
      <c r="D1264" s="31"/>
      <c r="E1264" s="31"/>
      <c r="F1264" s="462" t="s">
        <v>48</v>
      </c>
      <c r="G1264" s="462"/>
      <c r="H1264" s="31"/>
      <c r="I1264" s="462" t="s">
        <v>49</v>
      </c>
      <c r="J1264" s="462"/>
      <c r="K1264" s="462"/>
      <c r="L1264" s="47"/>
      <c r="M1264" s="31"/>
      <c r="N1264" s="74"/>
      <c r="O1264" s="75" t="s">
        <v>51</v>
      </c>
      <c r="P1264" s="75">
        <v>24</v>
      </c>
      <c r="Q1264" s="75">
        <v>7</v>
      </c>
      <c r="R1264" s="75">
        <v>0</v>
      </c>
      <c r="S1264" s="79"/>
      <c r="T1264" s="75" t="s">
        <v>51</v>
      </c>
      <c r="U1264" s="123">
        <f>IF($J$1="April",Y1263,Y1263)</f>
        <v>0</v>
      </c>
      <c r="V1264" s="77"/>
      <c r="W1264" s="123">
        <f t="shared" ref="W1264:W1273" si="257">IF(U1264="","",U1264+V1264)</f>
        <v>0</v>
      </c>
      <c r="X1264" s="77"/>
      <c r="Y1264" s="123">
        <f t="shared" ref="Y1264:Y1273" si="258">IF(W1264="","",W1264-X1264)</f>
        <v>0</v>
      </c>
      <c r="Z1264" s="80"/>
    </row>
    <row r="1265" spans="1:27" s="29" customFormat="1" ht="21.4" customHeight="1" x14ac:dyDescent="0.2">
      <c r="A1265" s="30"/>
      <c r="B1265" s="31"/>
      <c r="C1265" s="31"/>
      <c r="D1265" s="31"/>
      <c r="E1265" s="31"/>
      <c r="F1265" s="31"/>
      <c r="G1265" s="31"/>
      <c r="H1265" s="48"/>
      <c r="L1265" s="35"/>
      <c r="M1265" s="31"/>
      <c r="N1265" s="74"/>
      <c r="O1265" s="75" t="s">
        <v>52</v>
      </c>
      <c r="P1265" s="75">
        <v>19</v>
      </c>
      <c r="Q1265" s="75">
        <v>11</v>
      </c>
      <c r="R1265" s="75">
        <v>0</v>
      </c>
      <c r="S1265" s="79"/>
      <c r="T1265" s="75" t="s">
        <v>52</v>
      </c>
      <c r="U1265" s="123">
        <f>IF($J$1="April",Y1264,Y1264)</f>
        <v>0</v>
      </c>
      <c r="V1265" s="77"/>
      <c r="W1265" s="123">
        <f t="shared" si="257"/>
        <v>0</v>
      </c>
      <c r="X1265" s="77"/>
      <c r="Y1265" s="123">
        <f t="shared" si="258"/>
        <v>0</v>
      </c>
      <c r="Z1265" s="80"/>
    </row>
    <row r="1266" spans="1:27" s="29" customFormat="1" ht="21.4" customHeight="1" x14ac:dyDescent="0.2">
      <c r="A1266" s="30"/>
      <c r="B1266" s="457" t="s">
        <v>47</v>
      </c>
      <c r="C1266" s="458"/>
      <c r="D1266" s="31"/>
      <c r="E1266" s="31"/>
      <c r="F1266" s="49" t="s">
        <v>69</v>
      </c>
      <c r="G1266" s="44">
        <f>IF($J$1="January",U1262,IF($J$1="February",U1263,IF($J$1="March",U1264,IF($J$1="April",U1265,IF($J$1="May",U1266,IF($J$1="June",U1267,IF($J$1="July",U1268,IF($J$1="August",U1269,IF($J$1="August",U1269,IF($J$1="September",U1270,IF($J$1="October",U1271,IF($J$1="November",U1272,IF($J$1="December",U1273)))))))))))))</f>
        <v>0</v>
      </c>
      <c r="H1266" s="48"/>
      <c r="I1266" s="50">
        <f>IF(C1270&gt;0,$K$2,C1268)</f>
        <v>0</v>
      </c>
      <c r="J1266" s="51" t="s">
        <v>66</v>
      </c>
      <c r="K1266" s="52">
        <f>K1262/$K$2*I1266</f>
        <v>0</v>
      </c>
      <c r="L1266" s="53"/>
      <c r="M1266" s="31"/>
      <c r="N1266" s="74"/>
      <c r="O1266" s="75" t="s">
        <v>53</v>
      </c>
      <c r="P1266" s="75"/>
      <c r="Q1266" s="75"/>
      <c r="R1266" s="75">
        <v>0</v>
      </c>
      <c r="S1266" s="79"/>
      <c r="T1266" s="75" t="s">
        <v>53</v>
      </c>
      <c r="U1266" s="123">
        <f>IF($J$1="May",Y1265,Y1265)</f>
        <v>0</v>
      </c>
      <c r="V1266" s="77"/>
      <c r="W1266" s="123">
        <f t="shared" si="257"/>
        <v>0</v>
      </c>
      <c r="X1266" s="77"/>
      <c r="Y1266" s="123">
        <f t="shared" si="258"/>
        <v>0</v>
      </c>
      <c r="Z1266" s="80"/>
    </row>
    <row r="1267" spans="1:27" s="29" customFormat="1" ht="21.4" customHeight="1" x14ac:dyDescent="0.2">
      <c r="A1267" s="30"/>
      <c r="B1267" s="40"/>
      <c r="C1267" s="40"/>
      <c r="D1267" s="31"/>
      <c r="E1267" s="31"/>
      <c r="F1267" s="49" t="s">
        <v>23</v>
      </c>
      <c r="G1267" s="44">
        <f>IF($J$1="January",V1262,IF($J$1="February",V1263,IF($J$1="March",V1264,IF($J$1="April",V1265,IF($J$1="May",V1266,IF($J$1="June",V1267,IF($J$1="July",V1268,IF($J$1="August",V1269,IF($J$1="August",V1269,IF($J$1="September",V1270,IF($J$1="October",V1271,IF($J$1="November",V1272,IF($J$1="December",V1273)))))))))))))</f>
        <v>0</v>
      </c>
      <c r="H1267" s="48"/>
      <c r="I1267" s="93"/>
      <c r="J1267" s="51" t="s">
        <v>67</v>
      </c>
      <c r="K1267" s="54">
        <f>K1262/$K$2/8*I1267</f>
        <v>0</v>
      </c>
      <c r="L1267" s="55"/>
      <c r="M1267" s="31"/>
      <c r="N1267" s="74"/>
      <c r="O1267" s="75" t="s">
        <v>54</v>
      </c>
      <c r="P1267" s="75"/>
      <c r="Q1267" s="75"/>
      <c r="R1267" s="75">
        <v>0</v>
      </c>
      <c r="S1267" s="79"/>
      <c r="T1267" s="75" t="s">
        <v>54</v>
      </c>
      <c r="U1267" s="123">
        <f>IF($J$1="April",Y1266,Y1266)</f>
        <v>0</v>
      </c>
      <c r="V1267" s="77"/>
      <c r="W1267" s="123">
        <f t="shared" si="257"/>
        <v>0</v>
      </c>
      <c r="X1267" s="77"/>
      <c r="Y1267" s="123">
        <f t="shared" si="258"/>
        <v>0</v>
      </c>
      <c r="Z1267" s="80"/>
    </row>
    <row r="1268" spans="1:27" s="29" customFormat="1" ht="21.4" customHeight="1" x14ac:dyDescent="0.2">
      <c r="A1268" s="30"/>
      <c r="B1268" s="49" t="s">
        <v>7</v>
      </c>
      <c r="C1268" s="40">
        <f>IF($J$1="January",P1262,IF($J$1="February",P1263,IF($J$1="March",P1264,IF($J$1="April",P1265,IF($J$1="May",P1266,IF($J$1="June",P1267,IF($J$1="July",P1268,IF($J$1="August",P1269,IF($J$1="August",P1269,IF($J$1="September",P1270,IF($J$1="October",P1271,IF($J$1="November",P1272,IF($J$1="December",P1273)))))))))))))</f>
        <v>0</v>
      </c>
      <c r="D1268" s="31"/>
      <c r="E1268" s="31"/>
      <c r="F1268" s="49" t="s">
        <v>70</v>
      </c>
      <c r="G1268" s="44">
        <f>IF($J$1="January",W1262,IF($J$1="February",W1263,IF($J$1="March",W1264,IF($J$1="April",W1265,IF($J$1="May",W1266,IF($J$1="June",W1267,IF($J$1="July",W1268,IF($J$1="August",W1269,IF($J$1="August",W1269,IF($J$1="September",W1270,IF($J$1="October",W1271,IF($J$1="November",W1272,IF($J$1="December",W1273)))))))))))))</f>
        <v>0</v>
      </c>
      <c r="H1268" s="48"/>
      <c r="I1268" s="455" t="s">
        <v>74</v>
      </c>
      <c r="J1268" s="456"/>
      <c r="K1268" s="54">
        <f>K1266+K1267</f>
        <v>0</v>
      </c>
      <c r="L1268" s="55"/>
      <c r="M1268" s="31"/>
      <c r="N1268" s="74"/>
      <c r="O1268" s="75" t="s">
        <v>55</v>
      </c>
      <c r="P1268" s="75"/>
      <c r="Q1268" s="75"/>
      <c r="R1268" s="75">
        <v>0</v>
      </c>
      <c r="S1268" s="79"/>
      <c r="T1268" s="75" t="s">
        <v>55</v>
      </c>
      <c r="U1268" s="123" t="str">
        <f>IF($J$1="July",Y1267,"")</f>
        <v/>
      </c>
      <c r="V1268" s="77"/>
      <c r="W1268" s="123" t="str">
        <f t="shared" si="257"/>
        <v/>
      </c>
      <c r="X1268" s="77"/>
      <c r="Y1268" s="123" t="str">
        <f t="shared" si="258"/>
        <v/>
      </c>
      <c r="Z1268" s="80"/>
    </row>
    <row r="1269" spans="1:27" s="29" customFormat="1" ht="21.4" customHeight="1" x14ac:dyDescent="0.2">
      <c r="A1269" s="30"/>
      <c r="B1269" s="49" t="s">
        <v>6</v>
      </c>
      <c r="C1269" s="40">
        <f>IF($J$1="January",Q1262,IF($J$1="February",Q1263,IF($J$1="March",Q1264,IF($J$1="April",Q1265,IF($J$1="May",Q1266,IF($J$1="June",Q1267,IF($J$1="July",Q1268,IF($J$1="August",Q1269,IF($J$1="August",Q1269,IF($J$1="September",Q1270,IF($J$1="October",Q1271,IF($J$1="November",Q1272,IF($J$1="December",Q1273)))))))))))))</f>
        <v>0</v>
      </c>
      <c r="D1269" s="31"/>
      <c r="E1269" s="31"/>
      <c r="F1269" s="49" t="s">
        <v>24</v>
      </c>
      <c r="G1269" s="44">
        <f>IF($J$1="January",X1262,IF($J$1="February",X1263,IF($J$1="March",X1264,IF($J$1="April",X1265,IF($J$1="May",X1266,IF($J$1="June",X1267,IF($J$1="July",X1268,IF($J$1="August",X1269,IF($J$1="August",X1269,IF($J$1="September",X1270,IF($J$1="October",X1271,IF($J$1="November",X1272,IF($J$1="December",X1273)))))))))))))</f>
        <v>0</v>
      </c>
      <c r="H1269" s="48"/>
      <c r="I1269" s="455" t="s">
        <v>75</v>
      </c>
      <c r="J1269" s="456"/>
      <c r="K1269" s="44">
        <f>G1269</f>
        <v>0</v>
      </c>
      <c r="L1269" s="56"/>
      <c r="M1269" s="31"/>
      <c r="N1269" s="74"/>
      <c r="O1269" s="75" t="s">
        <v>56</v>
      </c>
      <c r="P1269" s="75"/>
      <c r="Q1269" s="75"/>
      <c r="R1269" s="75">
        <v>0</v>
      </c>
      <c r="S1269" s="79"/>
      <c r="T1269" s="75" t="s">
        <v>56</v>
      </c>
      <c r="U1269" s="123" t="str">
        <f>IF($J$1="August",Y1268,"")</f>
        <v/>
      </c>
      <c r="V1269" s="77"/>
      <c r="W1269" s="123" t="str">
        <f t="shared" si="257"/>
        <v/>
      </c>
      <c r="X1269" s="77"/>
      <c r="Y1269" s="123" t="str">
        <f t="shared" si="258"/>
        <v/>
      </c>
      <c r="Z1269" s="80"/>
    </row>
    <row r="1270" spans="1:27" s="29" customFormat="1" ht="21.4" customHeight="1" x14ac:dyDescent="0.2">
      <c r="A1270" s="30"/>
      <c r="B1270" s="57" t="s">
        <v>73</v>
      </c>
      <c r="C1270" s="40">
        <f>IF($J$1="January",R1262,IF($J$1="February",R1263,IF($J$1="March",R1264,IF($J$1="April",R1265,IF($J$1="May",R1266,IF($J$1="June",R1267,IF($J$1="July",R1268,IF($J$1="August",R1269,IF($J$1="August",R1269,IF($J$1="September",R1270,IF($J$1="October",R1271,IF($J$1="November",R1272,IF($J$1="December",R1273)))))))))))))</f>
        <v>0</v>
      </c>
      <c r="D1270" s="31"/>
      <c r="E1270" s="31"/>
      <c r="F1270" s="49" t="s">
        <v>72</v>
      </c>
      <c r="G1270" s="44">
        <f>IF($J$1="January",Y1262,IF($J$1="February",Y1263,IF($J$1="March",Y1264,IF($J$1="April",Y1265,IF($J$1="May",Y1266,IF($J$1="June",Y1267,IF($J$1="July",Y1268,IF($J$1="August",Y1269,IF($J$1="August",Y1269,IF($J$1="September",Y1270,IF($J$1="October",Y1271,IF($J$1="November",Y1272,IF($J$1="December",Y1273)))))))))))))</f>
        <v>0</v>
      </c>
      <c r="H1270" s="31"/>
      <c r="I1270" s="463" t="s">
        <v>68</v>
      </c>
      <c r="J1270" s="464"/>
      <c r="K1270" s="58">
        <f>K1268-K1269</f>
        <v>0</v>
      </c>
      <c r="L1270" s="59"/>
      <c r="M1270" s="31"/>
      <c r="N1270" s="74"/>
      <c r="O1270" s="75" t="s">
        <v>61</v>
      </c>
      <c r="P1270" s="75"/>
      <c r="Q1270" s="75"/>
      <c r="R1270" s="75">
        <v>0</v>
      </c>
      <c r="S1270" s="79">
        <v>0</v>
      </c>
      <c r="T1270" s="75" t="s">
        <v>61</v>
      </c>
      <c r="U1270" s="123" t="str">
        <f>IF($J$1="Sept",Y1269,"")</f>
        <v/>
      </c>
      <c r="V1270" s="77"/>
      <c r="W1270" s="123" t="str">
        <f t="shared" si="257"/>
        <v/>
      </c>
      <c r="X1270" s="77"/>
      <c r="Y1270" s="123" t="str">
        <f t="shared" si="258"/>
        <v/>
      </c>
      <c r="Z1270" s="80"/>
    </row>
    <row r="1271" spans="1:27" s="29" customFormat="1" ht="21.4" customHeight="1" x14ac:dyDescent="0.2">
      <c r="A1271" s="30"/>
      <c r="B1271" s="31"/>
      <c r="C1271" s="31"/>
      <c r="D1271" s="31"/>
      <c r="E1271" s="31"/>
      <c r="F1271" s="31"/>
      <c r="G1271" s="31"/>
      <c r="H1271" s="31"/>
      <c r="I1271" s="31"/>
      <c r="J1271" s="31"/>
      <c r="K1271" s="128"/>
      <c r="L1271" s="47"/>
      <c r="M1271" s="31"/>
      <c r="N1271" s="74"/>
      <c r="O1271" s="75" t="s">
        <v>57</v>
      </c>
      <c r="P1271" s="75"/>
      <c r="Q1271" s="75"/>
      <c r="R1271" s="75">
        <v>0</v>
      </c>
      <c r="S1271" s="79"/>
      <c r="T1271" s="75" t="s">
        <v>57</v>
      </c>
      <c r="U1271" s="123" t="str">
        <f>IF($J$1="October",Y1270,"")</f>
        <v/>
      </c>
      <c r="V1271" s="77"/>
      <c r="W1271" s="123" t="str">
        <f t="shared" si="257"/>
        <v/>
      </c>
      <c r="X1271" s="77"/>
      <c r="Y1271" s="123" t="str">
        <f t="shared" si="258"/>
        <v/>
      </c>
      <c r="Z1271" s="80"/>
    </row>
    <row r="1272" spans="1:27" s="29" customFormat="1" ht="21.4" customHeight="1" x14ac:dyDescent="0.2">
      <c r="A1272" s="30"/>
      <c r="B1272" s="471" t="s">
        <v>101</v>
      </c>
      <c r="C1272" s="471"/>
      <c r="D1272" s="471"/>
      <c r="E1272" s="471"/>
      <c r="F1272" s="471"/>
      <c r="G1272" s="471"/>
      <c r="H1272" s="471"/>
      <c r="I1272" s="471"/>
      <c r="J1272" s="471"/>
      <c r="K1272" s="471"/>
      <c r="L1272" s="47"/>
      <c r="M1272" s="31"/>
      <c r="N1272" s="74"/>
      <c r="O1272" s="75" t="s">
        <v>62</v>
      </c>
      <c r="P1272" s="75"/>
      <c r="Q1272" s="75"/>
      <c r="R1272" s="75">
        <v>0</v>
      </c>
      <c r="S1272" s="79"/>
      <c r="T1272" s="75" t="s">
        <v>62</v>
      </c>
      <c r="U1272" s="123" t="str">
        <f>IF($J$1="November",Y1271,"")</f>
        <v/>
      </c>
      <c r="V1272" s="77"/>
      <c r="W1272" s="123" t="str">
        <f t="shared" si="257"/>
        <v/>
      </c>
      <c r="X1272" s="77"/>
      <c r="Y1272" s="123" t="str">
        <f t="shared" si="258"/>
        <v/>
      </c>
      <c r="Z1272" s="80"/>
    </row>
    <row r="1273" spans="1:27" s="29" customFormat="1" ht="21.4" customHeight="1" x14ac:dyDescent="0.2">
      <c r="A1273" s="30"/>
      <c r="B1273" s="471"/>
      <c r="C1273" s="471"/>
      <c r="D1273" s="471"/>
      <c r="E1273" s="471"/>
      <c r="F1273" s="471"/>
      <c r="G1273" s="471"/>
      <c r="H1273" s="471"/>
      <c r="I1273" s="471"/>
      <c r="J1273" s="471"/>
      <c r="K1273" s="471"/>
      <c r="L1273" s="47"/>
      <c r="M1273" s="31"/>
      <c r="N1273" s="74"/>
      <c r="O1273" s="75" t="s">
        <v>63</v>
      </c>
      <c r="P1273" s="75"/>
      <c r="Q1273" s="75"/>
      <c r="R1273" s="75" t="str">
        <f>IF(Q1273="","",R1272-Q1273)</f>
        <v/>
      </c>
      <c r="S1273" s="79"/>
      <c r="T1273" s="75" t="s">
        <v>63</v>
      </c>
      <c r="U1273" s="123" t="str">
        <f>IF($J$1="Dec",Y1272,"")</f>
        <v/>
      </c>
      <c r="V1273" s="77"/>
      <c r="W1273" s="123" t="str">
        <f t="shared" si="257"/>
        <v/>
      </c>
      <c r="X1273" s="77"/>
      <c r="Y1273" s="123" t="str">
        <f t="shared" si="258"/>
        <v/>
      </c>
      <c r="Z1273" s="80"/>
    </row>
    <row r="1274" spans="1:27" s="29" customFormat="1" ht="21.4" customHeight="1" thickBot="1" x14ac:dyDescent="0.25">
      <c r="A1274" s="60"/>
      <c r="B1274" s="61"/>
      <c r="C1274" s="61"/>
      <c r="D1274" s="61"/>
      <c r="E1274" s="61"/>
      <c r="F1274" s="61"/>
      <c r="G1274" s="61"/>
      <c r="H1274" s="61"/>
      <c r="I1274" s="61"/>
      <c r="J1274" s="61"/>
      <c r="K1274" s="61"/>
      <c r="L1274" s="62"/>
      <c r="N1274" s="81"/>
      <c r="O1274" s="82"/>
      <c r="P1274" s="82"/>
      <c r="Q1274" s="82"/>
      <c r="R1274" s="82"/>
      <c r="S1274" s="82"/>
      <c r="T1274" s="82"/>
      <c r="U1274" s="82"/>
      <c r="V1274" s="82"/>
      <c r="W1274" s="82"/>
      <c r="X1274" s="82"/>
      <c r="Y1274" s="82"/>
      <c r="Z1274" s="83"/>
    </row>
    <row r="1275" spans="1:27" s="29" customFormat="1" ht="21.4" customHeight="1" thickBot="1" x14ac:dyDescent="0.25">
      <c r="A1275" s="30"/>
      <c r="B1275" s="31"/>
      <c r="C1275" s="31"/>
      <c r="D1275" s="31"/>
      <c r="E1275" s="31"/>
      <c r="F1275" s="31"/>
      <c r="G1275" s="31"/>
      <c r="H1275" s="31"/>
      <c r="I1275" s="31"/>
      <c r="J1275" s="31"/>
      <c r="K1275" s="31"/>
      <c r="L1275" s="47"/>
      <c r="N1275" s="74"/>
      <c r="O1275" s="79"/>
      <c r="P1275" s="79"/>
      <c r="Q1275" s="79"/>
      <c r="R1275" s="79"/>
      <c r="S1275" s="79"/>
      <c r="T1275" s="79"/>
      <c r="U1275" s="79"/>
      <c r="V1275" s="79"/>
      <c r="W1275" s="79"/>
      <c r="X1275" s="79"/>
      <c r="Y1275" s="79"/>
      <c r="Z1275" s="94"/>
    </row>
    <row r="1276" spans="1:27" s="29" customFormat="1" ht="21" customHeight="1" x14ac:dyDescent="0.2">
      <c r="A1276" s="459" t="s">
        <v>45</v>
      </c>
      <c r="B1276" s="460"/>
      <c r="C1276" s="460"/>
      <c r="D1276" s="460"/>
      <c r="E1276" s="460"/>
      <c r="F1276" s="460"/>
      <c r="G1276" s="460"/>
      <c r="H1276" s="460"/>
      <c r="I1276" s="460"/>
      <c r="J1276" s="460"/>
      <c r="K1276" s="460"/>
      <c r="L1276" s="461"/>
      <c r="M1276" s="28"/>
      <c r="N1276" s="67"/>
      <c r="O1276" s="450" t="s">
        <v>47</v>
      </c>
      <c r="P1276" s="451"/>
      <c r="Q1276" s="451"/>
      <c r="R1276" s="452"/>
      <c r="S1276" s="68"/>
      <c r="T1276" s="450" t="s">
        <v>48</v>
      </c>
      <c r="U1276" s="451"/>
      <c r="V1276" s="451"/>
      <c r="W1276" s="451"/>
      <c r="X1276" s="451"/>
      <c r="Y1276" s="452"/>
      <c r="Z1276" s="69"/>
      <c r="AA1276" s="28"/>
    </row>
    <row r="1277" spans="1:27" s="29" customFormat="1" ht="21" customHeight="1" x14ac:dyDescent="0.2">
      <c r="A1277" s="30"/>
      <c r="B1277" s="31"/>
      <c r="C1277" s="453" t="s">
        <v>99</v>
      </c>
      <c r="D1277" s="453"/>
      <c r="E1277" s="453"/>
      <c r="F1277" s="453"/>
      <c r="G1277" s="32" t="str">
        <f>$J$1</f>
        <v>June</v>
      </c>
      <c r="H1277" s="454">
        <f>$K$1</f>
        <v>2021</v>
      </c>
      <c r="I1277" s="454"/>
      <c r="J1277" s="31"/>
      <c r="K1277" s="33"/>
      <c r="L1277" s="34"/>
      <c r="M1277" s="33"/>
      <c r="N1277" s="70"/>
      <c r="O1277" s="71" t="s">
        <v>58</v>
      </c>
      <c r="P1277" s="71" t="s">
        <v>7</v>
      </c>
      <c r="Q1277" s="71" t="s">
        <v>6</v>
      </c>
      <c r="R1277" s="71" t="s">
        <v>59</v>
      </c>
      <c r="S1277" s="72"/>
      <c r="T1277" s="71" t="s">
        <v>58</v>
      </c>
      <c r="U1277" s="71" t="s">
        <v>60</v>
      </c>
      <c r="V1277" s="71" t="s">
        <v>23</v>
      </c>
      <c r="W1277" s="71" t="s">
        <v>22</v>
      </c>
      <c r="X1277" s="71" t="s">
        <v>24</v>
      </c>
      <c r="Y1277" s="71" t="s">
        <v>64</v>
      </c>
      <c r="Z1277" s="73"/>
      <c r="AA1277" s="33"/>
    </row>
    <row r="1278" spans="1:27" s="29" customFormat="1" ht="21" customHeight="1" x14ac:dyDescent="0.2">
      <c r="A1278" s="30"/>
      <c r="B1278" s="31"/>
      <c r="C1278" s="31"/>
      <c r="D1278" s="36"/>
      <c r="E1278" s="36"/>
      <c r="F1278" s="36"/>
      <c r="G1278" s="36"/>
      <c r="H1278" s="36"/>
      <c r="I1278" s="31"/>
      <c r="J1278" s="37" t="s">
        <v>1</v>
      </c>
      <c r="K1278" s="38">
        <v>45000</v>
      </c>
      <c r="L1278" s="39"/>
      <c r="M1278" s="31"/>
      <c r="N1278" s="74"/>
      <c r="O1278" s="75" t="s">
        <v>50</v>
      </c>
      <c r="P1278" s="75"/>
      <c r="Q1278" s="75"/>
      <c r="R1278" s="75">
        <v>0</v>
      </c>
      <c r="S1278" s="76"/>
      <c r="T1278" s="75" t="s">
        <v>50</v>
      </c>
      <c r="U1278" s="77"/>
      <c r="V1278" s="77"/>
      <c r="W1278" s="77">
        <f>V1278+U1278</f>
        <v>0</v>
      </c>
      <c r="X1278" s="77"/>
      <c r="Y1278" s="77">
        <f>W1278-X1278</f>
        <v>0</v>
      </c>
      <c r="Z1278" s="73"/>
      <c r="AA1278" s="31"/>
    </row>
    <row r="1279" spans="1:27" s="29" customFormat="1" ht="21" customHeight="1" x14ac:dyDescent="0.2">
      <c r="A1279" s="30"/>
      <c r="B1279" s="31" t="s">
        <v>0</v>
      </c>
      <c r="C1279" s="41" t="s">
        <v>248</v>
      </c>
      <c r="D1279" s="31"/>
      <c r="E1279" s="31"/>
      <c r="F1279" s="31"/>
      <c r="G1279" s="31"/>
      <c r="H1279" s="42"/>
      <c r="I1279" s="36"/>
      <c r="J1279" s="31"/>
      <c r="K1279" s="31"/>
      <c r="L1279" s="43"/>
      <c r="M1279" s="28"/>
      <c r="N1279" s="78"/>
      <c r="O1279" s="75" t="s">
        <v>76</v>
      </c>
      <c r="P1279" s="75"/>
      <c r="Q1279" s="75"/>
      <c r="R1279" s="75" t="str">
        <f>IF(Q1279="","",R1278-Q1279)</f>
        <v/>
      </c>
      <c r="S1279" s="79"/>
      <c r="T1279" s="75" t="s">
        <v>76</v>
      </c>
      <c r="U1279" s="123">
        <f>IF($J$1="January","",Y1278)</f>
        <v>0</v>
      </c>
      <c r="V1279" s="77"/>
      <c r="W1279" s="123">
        <f>IF(U1279="","",U1279+V1279)</f>
        <v>0</v>
      </c>
      <c r="X1279" s="77"/>
      <c r="Y1279" s="123">
        <f>IF(W1279="","",W1279-X1279)</f>
        <v>0</v>
      </c>
      <c r="Z1279" s="80"/>
      <c r="AA1279" s="28"/>
    </row>
    <row r="1280" spans="1:27" s="29" customFormat="1" ht="21" customHeight="1" x14ac:dyDescent="0.2">
      <c r="A1280" s="30"/>
      <c r="B1280" s="45" t="s">
        <v>46</v>
      </c>
      <c r="C1280" s="46"/>
      <c r="D1280" s="31"/>
      <c r="E1280" s="31"/>
      <c r="F1280" s="462" t="s">
        <v>48</v>
      </c>
      <c r="G1280" s="462"/>
      <c r="H1280" s="31"/>
      <c r="I1280" s="462" t="s">
        <v>49</v>
      </c>
      <c r="J1280" s="462"/>
      <c r="K1280" s="462"/>
      <c r="L1280" s="47"/>
      <c r="M1280" s="31"/>
      <c r="N1280" s="74"/>
      <c r="O1280" s="75" t="s">
        <v>51</v>
      </c>
      <c r="P1280" s="75">
        <v>31</v>
      </c>
      <c r="Q1280" s="75">
        <v>0</v>
      </c>
      <c r="R1280" s="75">
        <v>0</v>
      </c>
      <c r="S1280" s="79"/>
      <c r="T1280" s="75" t="s">
        <v>51</v>
      </c>
      <c r="U1280" s="123">
        <f>IF($J$1="February","",Y1279)</f>
        <v>0</v>
      </c>
      <c r="V1280" s="77"/>
      <c r="W1280" s="123">
        <f t="shared" ref="W1280:W1289" si="259">IF(U1280="","",U1280+V1280)</f>
        <v>0</v>
      </c>
      <c r="X1280" s="77"/>
      <c r="Y1280" s="123">
        <f t="shared" ref="Y1280:Y1289" si="260">IF(W1280="","",W1280-X1280)</f>
        <v>0</v>
      </c>
      <c r="Z1280" s="80"/>
      <c r="AA1280" s="31"/>
    </row>
    <row r="1281" spans="1:27" s="29" customFormat="1" ht="21" customHeight="1" x14ac:dyDescent="0.2">
      <c r="A1281" s="30"/>
      <c r="B1281" s="31"/>
      <c r="C1281" s="31"/>
      <c r="D1281" s="31"/>
      <c r="E1281" s="31"/>
      <c r="F1281" s="31"/>
      <c r="G1281" s="31"/>
      <c r="H1281" s="48"/>
      <c r="L1281" s="35"/>
      <c r="M1281" s="31"/>
      <c r="N1281" s="74"/>
      <c r="O1281" s="75" t="s">
        <v>52</v>
      </c>
      <c r="P1281" s="75">
        <v>30</v>
      </c>
      <c r="Q1281" s="75">
        <v>0</v>
      </c>
      <c r="R1281" s="75">
        <v>0</v>
      </c>
      <c r="S1281" s="79"/>
      <c r="T1281" s="75" t="s">
        <v>52</v>
      </c>
      <c r="U1281" s="123">
        <f>IF($J$1="March","",Y1280)</f>
        <v>0</v>
      </c>
      <c r="V1281" s="77"/>
      <c r="W1281" s="123">
        <f t="shared" si="259"/>
        <v>0</v>
      </c>
      <c r="X1281" s="77"/>
      <c r="Y1281" s="123">
        <f t="shared" si="260"/>
        <v>0</v>
      </c>
      <c r="Z1281" s="80"/>
      <c r="AA1281" s="31"/>
    </row>
    <row r="1282" spans="1:27" s="29" customFormat="1" ht="21" customHeight="1" x14ac:dyDescent="0.2">
      <c r="A1282" s="30"/>
      <c r="B1282" s="457" t="s">
        <v>47</v>
      </c>
      <c r="C1282" s="458"/>
      <c r="D1282" s="31"/>
      <c r="E1282" s="31"/>
      <c r="F1282" s="49" t="s">
        <v>69</v>
      </c>
      <c r="G1282" s="44">
        <f>IF($J$1="January",U1278,IF($J$1="February",U1279,IF($J$1="March",U1280,IF($J$1="April",U1281,IF($J$1="May",U1282,IF($J$1="June",U1283,IF($J$1="July",U1284,IF($J$1="August",U1285,IF($J$1="August",U1285,IF($J$1="September",U1286,IF($J$1="October",U1287,IF($J$1="November",U1288,IF($J$1="December",U1289)))))))))))))</f>
        <v>0</v>
      </c>
      <c r="H1282" s="48"/>
      <c r="I1282" s="50">
        <f>IF(C1286&gt;0,$K$2,C1284)</f>
        <v>28</v>
      </c>
      <c r="J1282" s="51" t="s">
        <v>66</v>
      </c>
      <c r="K1282" s="52">
        <f>K1278/$K$2*I1282</f>
        <v>42000</v>
      </c>
      <c r="L1282" s="53"/>
      <c r="M1282" s="31"/>
      <c r="N1282" s="74"/>
      <c r="O1282" s="75" t="s">
        <v>53</v>
      </c>
      <c r="P1282" s="75">
        <v>31</v>
      </c>
      <c r="Q1282" s="75">
        <v>0</v>
      </c>
      <c r="R1282" s="75">
        <v>0</v>
      </c>
      <c r="S1282" s="79"/>
      <c r="T1282" s="75" t="s">
        <v>53</v>
      </c>
      <c r="U1282" s="123">
        <f>IF($J$1="April","",Y1281)</f>
        <v>0</v>
      </c>
      <c r="V1282" s="77"/>
      <c r="W1282" s="123">
        <f t="shared" si="259"/>
        <v>0</v>
      </c>
      <c r="X1282" s="77"/>
      <c r="Y1282" s="123">
        <f t="shared" si="260"/>
        <v>0</v>
      </c>
      <c r="Z1282" s="80"/>
      <c r="AA1282" s="31"/>
    </row>
    <row r="1283" spans="1:27" s="29" customFormat="1" ht="21" customHeight="1" x14ac:dyDescent="0.2">
      <c r="A1283" s="30"/>
      <c r="B1283" s="40"/>
      <c r="C1283" s="40"/>
      <c r="D1283" s="31"/>
      <c r="E1283" s="31"/>
      <c r="F1283" s="49" t="s">
        <v>23</v>
      </c>
      <c r="G1283" s="44">
        <f>IF($J$1="January",V1278,IF($J$1="February",V1279,IF($J$1="March",V1280,IF($J$1="April",V1281,IF($J$1="May",V1282,IF($J$1="June",V1283,IF($J$1="July",V1284,IF($J$1="August",V1285,IF($J$1="August",V1285,IF($J$1="September",V1286,IF($J$1="October",V1287,IF($J$1="November",V1288,IF($J$1="December",V1289)))))))))))))</f>
        <v>0</v>
      </c>
      <c r="H1283" s="48"/>
      <c r="I1283" s="93">
        <v>7</v>
      </c>
      <c r="J1283" s="51" t="s">
        <v>67</v>
      </c>
      <c r="K1283" s="54">
        <f>K1278/$K$2/8*I1283</f>
        <v>1312.5</v>
      </c>
      <c r="L1283" s="55"/>
      <c r="M1283" s="31"/>
      <c r="N1283" s="74"/>
      <c r="O1283" s="75" t="s">
        <v>54</v>
      </c>
      <c r="P1283" s="75">
        <v>28</v>
      </c>
      <c r="Q1283" s="75">
        <v>2</v>
      </c>
      <c r="R1283" s="75">
        <v>0</v>
      </c>
      <c r="S1283" s="79"/>
      <c r="T1283" s="75" t="s">
        <v>54</v>
      </c>
      <c r="U1283" s="123">
        <f>IF($J$1="May","",Y1282)</f>
        <v>0</v>
      </c>
      <c r="V1283" s="77"/>
      <c r="W1283" s="123">
        <f t="shared" si="259"/>
        <v>0</v>
      </c>
      <c r="X1283" s="77"/>
      <c r="Y1283" s="123">
        <f t="shared" si="260"/>
        <v>0</v>
      </c>
      <c r="Z1283" s="80"/>
      <c r="AA1283" s="31"/>
    </row>
    <row r="1284" spans="1:27" s="29" customFormat="1" ht="21" customHeight="1" x14ac:dyDescent="0.2">
      <c r="A1284" s="30"/>
      <c r="B1284" s="49" t="s">
        <v>7</v>
      </c>
      <c r="C1284" s="40">
        <f>IF($J$1="January",P1278,IF($J$1="February",P1279,IF($J$1="March",P1280,IF($J$1="April",P1281,IF($J$1="May",P1282,IF($J$1="June",P1283,IF($J$1="July",P1284,IF($J$1="August",P1285,IF($J$1="August",P1285,IF($J$1="September",P1286,IF($J$1="October",P1287,IF($J$1="November",P1288,IF($J$1="December",P1289)))))))))))))</f>
        <v>28</v>
      </c>
      <c r="D1284" s="31"/>
      <c r="E1284" s="31"/>
      <c r="F1284" s="49" t="s">
        <v>70</v>
      </c>
      <c r="G1284" s="44">
        <f>IF($J$1="January",W1278,IF($J$1="February",W1279,IF($J$1="March",W1280,IF($J$1="April",W1281,IF($J$1="May",W1282,IF($J$1="June",W1283,IF($J$1="July",W1284,IF($J$1="August",W1285,IF($J$1="August",W1285,IF($J$1="September",W1286,IF($J$1="October",W1287,IF($J$1="November",W1288,IF($J$1="December",W1289)))))))))))))</f>
        <v>0</v>
      </c>
      <c r="H1284" s="48"/>
      <c r="I1284" s="455" t="s">
        <v>74</v>
      </c>
      <c r="J1284" s="456"/>
      <c r="K1284" s="54">
        <f>K1282+K1283</f>
        <v>43312.5</v>
      </c>
      <c r="L1284" s="55"/>
      <c r="M1284" s="31"/>
      <c r="N1284" s="74"/>
      <c r="O1284" s="75" t="s">
        <v>55</v>
      </c>
      <c r="P1284" s="75"/>
      <c r="Q1284" s="75"/>
      <c r="R1284" s="75">
        <v>0</v>
      </c>
      <c r="S1284" s="79"/>
      <c r="T1284" s="75" t="s">
        <v>55</v>
      </c>
      <c r="U1284" s="123" t="str">
        <f>IF($J$1="June","",Y1283)</f>
        <v/>
      </c>
      <c r="V1284" s="77"/>
      <c r="W1284" s="123" t="str">
        <f t="shared" si="259"/>
        <v/>
      </c>
      <c r="X1284" s="77"/>
      <c r="Y1284" s="123" t="str">
        <f t="shared" si="260"/>
        <v/>
      </c>
      <c r="Z1284" s="80"/>
      <c r="AA1284" s="31"/>
    </row>
    <row r="1285" spans="1:27" s="29" customFormat="1" ht="21" customHeight="1" x14ac:dyDescent="0.2">
      <c r="A1285" s="30"/>
      <c r="B1285" s="49" t="s">
        <v>6</v>
      </c>
      <c r="C1285" s="40">
        <f>IF($J$1="January",Q1278,IF($J$1="February",Q1279,IF($J$1="March",Q1280,IF($J$1="April",Q1281,IF($J$1="May",Q1282,IF($J$1="June",Q1283,IF($J$1="July",Q1284,IF($J$1="August",Q1285,IF($J$1="August",Q1285,IF($J$1="September",Q1286,IF($J$1="October",Q1287,IF($J$1="November",Q1288,IF($J$1="December",Q1289)))))))))))))</f>
        <v>2</v>
      </c>
      <c r="D1285" s="31"/>
      <c r="E1285" s="31"/>
      <c r="F1285" s="49" t="s">
        <v>24</v>
      </c>
      <c r="G1285" s="44">
        <f>IF($J$1="January",X1278,IF($J$1="February",X1279,IF($J$1="March",X1280,IF($J$1="April",X1281,IF($J$1="May",X1282,IF($J$1="June",X1283,IF($J$1="July",X1284,IF($J$1="August",X1285,IF($J$1="August",X1285,IF($J$1="September",X1286,IF($J$1="October",X1287,IF($J$1="November",X1288,IF($J$1="December",X1289)))))))))))))</f>
        <v>0</v>
      </c>
      <c r="H1285" s="48"/>
      <c r="I1285" s="455" t="s">
        <v>75</v>
      </c>
      <c r="J1285" s="456"/>
      <c r="K1285" s="44">
        <f>G1285</f>
        <v>0</v>
      </c>
      <c r="L1285" s="56"/>
      <c r="M1285" s="31"/>
      <c r="N1285" s="74"/>
      <c r="O1285" s="75" t="s">
        <v>56</v>
      </c>
      <c r="P1285" s="75"/>
      <c r="Q1285" s="75"/>
      <c r="R1285" s="75" t="str">
        <f t="shared" ref="R1285:R1287" si="261">IF(Q1285="","",R1284-Q1285)</f>
        <v/>
      </c>
      <c r="S1285" s="79"/>
      <c r="T1285" s="75" t="s">
        <v>56</v>
      </c>
      <c r="U1285" s="123" t="str">
        <f>IF($J$1="July","",Y1284)</f>
        <v/>
      </c>
      <c r="V1285" s="77"/>
      <c r="W1285" s="123" t="str">
        <f t="shared" si="259"/>
        <v/>
      </c>
      <c r="X1285" s="77"/>
      <c r="Y1285" s="123" t="str">
        <f t="shared" si="260"/>
        <v/>
      </c>
      <c r="Z1285" s="80"/>
      <c r="AA1285" s="31"/>
    </row>
    <row r="1286" spans="1:27" s="29" customFormat="1" ht="21" customHeight="1" x14ac:dyDescent="0.2">
      <c r="A1286" s="30"/>
      <c r="B1286" s="57" t="s">
        <v>73</v>
      </c>
      <c r="C1286" s="40">
        <f>IF($J$1="January",R1278,IF($J$1="February",R1279,IF($J$1="March",R1280,IF($J$1="April",R1281,IF($J$1="May",R1282,IF($J$1="June",R1283,IF($J$1="July",R1284,IF($J$1="August",R1285,IF($J$1="August",R1285,IF($J$1="September",R1286,IF($J$1="October",R1287,IF($J$1="November",R1288,IF($J$1="December",R1289)))))))))))))</f>
        <v>0</v>
      </c>
      <c r="D1286" s="31"/>
      <c r="E1286" s="31"/>
      <c r="F1286" s="49" t="s">
        <v>72</v>
      </c>
      <c r="G1286" s="44">
        <f>IF($J$1="January",Y1278,IF($J$1="February",Y1279,IF($J$1="March",Y1280,IF($J$1="April",Y1281,IF($J$1="May",Y1282,IF($J$1="June",Y1283,IF($J$1="July",Y1284,IF($J$1="August",Y1285,IF($J$1="August",Y1285,IF($J$1="September",Y1286,IF($J$1="October",Y1287,IF($J$1="November",Y1288,IF($J$1="December",Y1289)))))))))))))</f>
        <v>0</v>
      </c>
      <c r="H1286" s="31"/>
      <c r="I1286" s="463" t="s">
        <v>68</v>
      </c>
      <c r="J1286" s="464"/>
      <c r="K1286" s="58">
        <f>K1284-K1285</f>
        <v>43312.5</v>
      </c>
      <c r="L1286" s="59"/>
      <c r="M1286" s="31"/>
      <c r="N1286" s="74"/>
      <c r="O1286" s="75" t="s">
        <v>61</v>
      </c>
      <c r="P1286" s="75"/>
      <c r="Q1286" s="75"/>
      <c r="R1286" s="75">
        <v>0</v>
      </c>
      <c r="S1286" s="79"/>
      <c r="T1286" s="75" t="s">
        <v>61</v>
      </c>
      <c r="U1286" s="123" t="str">
        <f>IF($J$1="August","",Y1285)</f>
        <v/>
      </c>
      <c r="V1286" s="77"/>
      <c r="W1286" s="123" t="str">
        <f t="shared" si="259"/>
        <v/>
      </c>
      <c r="X1286" s="77"/>
      <c r="Y1286" s="123" t="str">
        <f t="shared" si="260"/>
        <v/>
      </c>
      <c r="Z1286" s="80"/>
      <c r="AA1286" s="31"/>
    </row>
    <row r="1287" spans="1:27" s="29" customFormat="1" ht="21" customHeight="1" x14ac:dyDescent="0.2">
      <c r="A1287" s="30"/>
      <c r="B1287" s="31"/>
      <c r="C1287" s="31"/>
      <c r="D1287" s="31"/>
      <c r="E1287" s="31"/>
      <c r="F1287" s="31"/>
      <c r="G1287" s="31"/>
      <c r="H1287" s="31"/>
      <c r="I1287" s="31"/>
      <c r="J1287" s="48"/>
      <c r="K1287" s="128"/>
      <c r="L1287" s="47"/>
      <c r="M1287" s="31"/>
      <c r="N1287" s="74"/>
      <c r="O1287" s="75" t="s">
        <v>57</v>
      </c>
      <c r="P1287" s="75"/>
      <c r="Q1287" s="75"/>
      <c r="R1287" s="75" t="str">
        <f t="shared" si="261"/>
        <v/>
      </c>
      <c r="S1287" s="79"/>
      <c r="T1287" s="75" t="s">
        <v>57</v>
      </c>
      <c r="U1287" s="123" t="str">
        <f>IF($J$1="September","",Y1286)</f>
        <v/>
      </c>
      <c r="V1287" s="77"/>
      <c r="W1287" s="123" t="str">
        <f t="shared" si="259"/>
        <v/>
      </c>
      <c r="X1287" s="77"/>
      <c r="Y1287" s="123" t="str">
        <f t="shared" si="260"/>
        <v/>
      </c>
      <c r="Z1287" s="80"/>
      <c r="AA1287" s="31"/>
    </row>
    <row r="1288" spans="1:27" s="29" customFormat="1" ht="21" customHeight="1" x14ac:dyDescent="0.2">
      <c r="A1288" s="30"/>
      <c r="B1288" s="471" t="s">
        <v>101</v>
      </c>
      <c r="C1288" s="471"/>
      <c r="D1288" s="471"/>
      <c r="E1288" s="471"/>
      <c r="F1288" s="471"/>
      <c r="G1288" s="471"/>
      <c r="H1288" s="471"/>
      <c r="I1288" s="471"/>
      <c r="J1288" s="471"/>
      <c r="K1288" s="471"/>
      <c r="L1288" s="47"/>
      <c r="M1288" s="31"/>
      <c r="N1288" s="74"/>
      <c r="O1288" s="75" t="s">
        <v>62</v>
      </c>
      <c r="P1288" s="75"/>
      <c r="Q1288" s="75"/>
      <c r="R1288" s="75">
        <v>0</v>
      </c>
      <c r="S1288" s="79"/>
      <c r="T1288" s="75" t="s">
        <v>62</v>
      </c>
      <c r="U1288" s="123" t="str">
        <f>IF($J$1="October","",Y1287)</f>
        <v/>
      </c>
      <c r="V1288" s="77"/>
      <c r="W1288" s="123" t="str">
        <f t="shared" si="259"/>
        <v/>
      </c>
      <c r="X1288" s="77"/>
      <c r="Y1288" s="123" t="str">
        <f t="shared" si="260"/>
        <v/>
      </c>
      <c r="Z1288" s="80"/>
      <c r="AA1288" s="31"/>
    </row>
    <row r="1289" spans="1:27" s="29" customFormat="1" ht="21" customHeight="1" x14ac:dyDescent="0.2">
      <c r="A1289" s="30"/>
      <c r="B1289" s="471"/>
      <c r="C1289" s="471"/>
      <c r="D1289" s="471"/>
      <c r="E1289" s="471"/>
      <c r="F1289" s="471"/>
      <c r="G1289" s="471"/>
      <c r="H1289" s="471"/>
      <c r="I1289" s="471"/>
      <c r="J1289" s="471"/>
      <c r="K1289" s="471"/>
      <c r="L1289" s="47"/>
      <c r="M1289" s="31"/>
      <c r="N1289" s="74"/>
      <c r="O1289" s="75" t="s">
        <v>63</v>
      </c>
      <c r="P1289" s="75"/>
      <c r="Q1289" s="75"/>
      <c r="R1289" s="75">
        <v>0</v>
      </c>
      <c r="S1289" s="79"/>
      <c r="T1289" s="75" t="s">
        <v>63</v>
      </c>
      <c r="U1289" s="123" t="str">
        <f>IF($J$1="November","",Y1288)</f>
        <v/>
      </c>
      <c r="V1289" s="77"/>
      <c r="W1289" s="123" t="str">
        <f t="shared" si="259"/>
        <v/>
      </c>
      <c r="X1289" s="77"/>
      <c r="Y1289" s="123" t="str">
        <f t="shared" si="260"/>
        <v/>
      </c>
      <c r="Z1289" s="80"/>
      <c r="AA1289" s="31"/>
    </row>
    <row r="1290" spans="1:27" s="29" customFormat="1" ht="21" customHeight="1" thickBot="1" x14ac:dyDescent="0.25">
      <c r="A1290" s="60"/>
      <c r="B1290" s="61"/>
      <c r="C1290" s="61"/>
      <c r="D1290" s="61"/>
      <c r="E1290" s="61"/>
      <c r="F1290" s="61"/>
      <c r="G1290" s="61"/>
      <c r="H1290" s="61"/>
      <c r="I1290" s="61"/>
      <c r="J1290" s="61"/>
      <c r="K1290" s="61"/>
      <c r="L1290" s="62"/>
      <c r="N1290" s="81"/>
      <c r="O1290" s="82"/>
      <c r="P1290" s="82"/>
      <c r="Q1290" s="82"/>
      <c r="R1290" s="82"/>
      <c r="S1290" s="82"/>
      <c r="T1290" s="82"/>
      <c r="U1290" s="82"/>
      <c r="V1290" s="82"/>
      <c r="W1290" s="82"/>
      <c r="X1290" s="82"/>
      <c r="Y1290" s="82"/>
      <c r="Z1290" s="83"/>
    </row>
    <row r="1291" spans="1:27" s="29" customFormat="1" ht="21" customHeight="1" thickBot="1" x14ac:dyDescent="0.25">
      <c r="N1291" s="66"/>
      <c r="O1291" s="66"/>
      <c r="P1291" s="66"/>
      <c r="Q1291" s="66"/>
      <c r="R1291" s="66"/>
      <c r="S1291" s="66"/>
      <c r="T1291" s="66"/>
      <c r="U1291" s="66"/>
      <c r="V1291" s="66"/>
      <c r="W1291" s="66"/>
      <c r="X1291" s="66"/>
      <c r="Y1291" s="66"/>
      <c r="Z1291" s="66"/>
    </row>
    <row r="1292" spans="1:27" s="29" customFormat="1" ht="21" customHeight="1" x14ac:dyDescent="0.2">
      <c r="A1292" s="468" t="s">
        <v>45</v>
      </c>
      <c r="B1292" s="469"/>
      <c r="C1292" s="469"/>
      <c r="D1292" s="469"/>
      <c r="E1292" s="469"/>
      <c r="F1292" s="469"/>
      <c r="G1292" s="469"/>
      <c r="H1292" s="469"/>
      <c r="I1292" s="469"/>
      <c r="J1292" s="469"/>
      <c r="K1292" s="469"/>
      <c r="L1292" s="470"/>
      <c r="M1292" s="134"/>
      <c r="N1292" s="67"/>
      <c r="O1292" s="450" t="s">
        <v>47</v>
      </c>
      <c r="P1292" s="451"/>
      <c r="Q1292" s="451"/>
      <c r="R1292" s="452"/>
      <c r="S1292" s="68"/>
      <c r="T1292" s="450" t="s">
        <v>48</v>
      </c>
      <c r="U1292" s="451"/>
      <c r="V1292" s="451"/>
      <c r="W1292" s="451"/>
      <c r="X1292" s="451"/>
      <c r="Y1292" s="452"/>
      <c r="Z1292" s="69"/>
    </row>
    <row r="1293" spans="1:27" s="29" customFormat="1" ht="21" customHeight="1" x14ac:dyDescent="0.2">
      <c r="A1293" s="30"/>
      <c r="B1293" s="31"/>
      <c r="C1293" s="453" t="s">
        <v>99</v>
      </c>
      <c r="D1293" s="453"/>
      <c r="E1293" s="453"/>
      <c r="F1293" s="453"/>
      <c r="G1293" s="32" t="str">
        <f>$J$1</f>
        <v>June</v>
      </c>
      <c r="H1293" s="454">
        <f>$K$1</f>
        <v>2021</v>
      </c>
      <c r="I1293" s="454"/>
      <c r="J1293" s="31"/>
      <c r="K1293" s="33"/>
      <c r="L1293" s="34"/>
      <c r="M1293" s="33"/>
      <c r="N1293" s="70"/>
      <c r="O1293" s="71" t="s">
        <v>58</v>
      </c>
      <c r="P1293" s="71" t="s">
        <v>7</v>
      </c>
      <c r="Q1293" s="71" t="s">
        <v>6</v>
      </c>
      <c r="R1293" s="71" t="s">
        <v>59</v>
      </c>
      <c r="S1293" s="72"/>
      <c r="T1293" s="71" t="s">
        <v>58</v>
      </c>
      <c r="U1293" s="71" t="s">
        <v>60</v>
      </c>
      <c r="V1293" s="71" t="s">
        <v>23</v>
      </c>
      <c r="W1293" s="71" t="s">
        <v>22</v>
      </c>
      <c r="X1293" s="71" t="s">
        <v>24</v>
      </c>
      <c r="Y1293" s="71" t="s">
        <v>64</v>
      </c>
      <c r="Z1293" s="73"/>
    </row>
    <row r="1294" spans="1:27" s="29" customFormat="1" ht="21" customHeight="1" x14ac:dyDescent="0.2">
      <c r="A1294" s="30"/>
      <c r="B1294" s="31"/>
      <c r="C1294" s="31"/>
      <c r="D1294" s="36"/>
      <c r="E1294" s="36"/>
      <c r="F1294" s="36"/>
      <c r="G1294" s="36"/>
      <c r="H1294" s="36"/>
      <c r="I1294" s="31"/>
      <c r="J1294" s="37" t="s">
        <v>1</v>
      </c>
      <c r="K1294" s="38">
        <v>25000</v>
      </c>
      <c r="L1294" s="39"/>
      <c r="M1294" s="31"/>
      <c r="N1294" s="74"/>
      <c r="O1294" s="75" t="s">
        <v>50</v>
      </c>
      <c r="P1294" s="75">
        <v>31</v>
      </c>
      <c r="Q1294" s="75">
        <v>0</v>
      </c>
      <c r="R1294" s="75">
        <v>0</v>
      </c>
      <c r="S1294" s="76"/>
      <c r="T1294" s="75" t="s">
        <v>50</v>
      </c>
      <c r="U1294" s="77">
        <v>5031</v>
      </c>
      <c r="V1294" s="77"/>
      <c r="W1294" s="77">
        <f>V1294+U1294</f>
        <v>5031</v>
      </c>
      <c r="X1294" s="77">
        <v>2531</v>
      </c>
      <c r="Y1294" s="77">
        <f>W1294-X1294</f>
        <v>2500</v>
      </c>
      <c r="Z1294" s="73"/>
    </row>
    <row r="1295" spans="1:27" s="29" customFormat="1" ht="21" customHeight="1" x14ac:dyDescent="0.2">
      <c r="A1295" s="30"/>
      <c r="B1295" s="31" t="s">
        <v>0</v>
      </c>
      <c r="C1295" s="86" t="s">
        <v>120</v>
      </c>
      <c r="D1295" s="31"/>
      <c r="E1295" s="31"/>
      <c r="F1295" s="31"/>
      <c r="G1295" s="31"/>
      <c r="H1295" s="42"/>
      <c r="I1295" s="36"/>
      <c r="J1295" s="31"/>
      <c r="K1295" s="31"/>
      <c r="L1295" s="43"/>
      <c r="M1295" s="134"/>
      <c r="N1295" s="78"/>
      <c r="O1295" s="75" t="s">
        <v>76</v>
      </c>
      <c r="P1295" s="75">
        <v>28</v>
      </c>
      <c r="Q1295" s="75"/>
      <c r="R1295" s="75">
        <v>0</v>
      </c>
      <c r="S1295" s="79"/>
      <c r="T1295" s="75" t="s">
        <v>76</v>
      </c>
      <c r="U1295" s="123">
        <f>Y1294</f>
        <v>2500</v>
      </c>
      <c r="V1295" s="77"/>
      <c r="W1295" s="123">
        <f>IF(U1295="","",U1295+V1295)</f>
        <v>2500</v>
      </c>
      <c r="X1295" s="77">
        <v>2500</v>
      </c>
      <c r="Y1295" s="123">
        <f>IF(W1295="","",W1295-X1295)</f>
        <v>0</v>
      </c>
      <c r="Z1295" s="80"/>
    </row>
    <row r="1296" spans="1:27" s="29" customFormat="1" ht="21" customHeight="1" x14ac:dyDescent="0.2">
      <c r="A1296" s="30"/>
      <c r="B1296" s="45" t="s">
        <v>46</v>
      </c>
      <c r="C1296" s="86"/>
      <c r="D1296" s="31"/>
      <c r="E1296" s="31"/>
      <c r="F1296" s="462" t="s">
        <v>48</v>
      </c>
      <c r="G1296" s="462"/>
      <c r="H1296" s="31"/>
      <c r="I1296" s="462" t="s">
        <v>49</v>
      </c>
      <c r="J1296" s="462"/>
      <c r="K1296" s="462"/>
      <c r="L1296" s="47"/>
      <c r="M1296" s="31"/>
      <c r="N1296" s="74"/>
      <c r="O1296" s="75" t="s">
        <v>51</v>
      </c>
      <c r="P1296" s="75">
        <v>31</v>
      </c>
      <c r="Q1296" s="75">
        <v>0</v>
      </c>
      <c r="R1296" s="75">
        <v>0</v>
      </c>
      <c r="S1296" s="79"/>
      <c r="T1296" s="75" t="s">
        <v>51</v>
      </c>
      <c r="U1296" s="123">
        <f>IF($J$1="February","",Y1295)</f>
        <v>0</v>
      </c>
      <c r="V1296" s="77">
        <v>155</v>
      </c>
      <c r="W1296" s="123">
        <f t="shared" ref="W1296:W1305" si="262">IF(U1296="","",U1296+V1296)</f>
        <v>155</v>
      </c>
      <c r="X1296" s="77">
        <v>155</v>
      </c>
      <c r="Y1296" s="123">
        <f t="shared" ref="Y1296:Y1305" si="263">IF(W1296="","",W1296-X1296)</f>
        <v>0</v>
      </c>
      <c r="Z1296" s="80"/>
    </row>
    <row r="1297" spans="1:26" s="29" customFormat="1" ht="21" customHeight="1" x14ac:dyDescent="0.2">
      <c r="A1297" s="30"/>
      <c r="B1297" s="31"/>
      <c r="C1297" s="31"/>
      <c r="D1297" s="31"/>
      <c r="E1297" s="31"/>
      <c r="F1297" s="31"/>
      <c r="G1297" s="31"/>
      <c r="H1297" s="48"/>
      <c r="L1297" s="35"/>
      <c r="M1297" s="31"/>
      <c r="N1297" s="74"/>
      <c r="O1297" s="75" t="s">
        <v>52</v>
      </c>
      <c r="P1297" s="75">
        <v>30</v>
      </c>
      <c r="Q1297" s="75">
        <v>0</v>
      </c>
      <c r="R1297" s="75">
        <v>0</v>
      </c>
      <c r="S1297" s="79"/>
      <c r="T1297" s="75" t="s">
        <v>52</v>
      </c>
      <c r="U1297" s="123">
        <f>IF($J$1="March","",Y1296)</f>
        <v>0</v>
      </c>
      <c r="V1297" s="77"/>
      <c r="W1297" s="123">
        <f t="shared" si="262"/>
        <v>0</v>
      </c>
      <c r="X1297" s="77"/>
      <c r="Y1297" s="123">
        <f t="shared" si="263"/>
        <v>0</v>
      </c>
      <c r="Z1297" s="80"/>
    </row>
    <row r="1298" spans="1:26" s="29" customFormat="1" ht="21" customHeight="1" x14ac:dyDescent="0.2">
      <c r="A1298" s="30"/>
      <c r="B1298" s="457" t="s">
        <v>47</v>
      </c>
      <c r="C1298" s="458"/>
      <c r="D1298" s="31"/>
      <c r="E1298" s="31"/>
      <c r="F1298" s="49" t="s">
        <v>69</v>
      </c>
      <c r="G1298" s="44">
        <f>IF($J$1="January",U1294,IF($J$1="February",U1295,IF($J$1="March",U1296,IF($J$1="April",U1297,IF($J$1="May",U1298,IF($J$1="June",U1299,IF($J$1="July",U1300,IF($J$1="August",U1301,IF($J$1="August",U1301,IF($J$1="September",U1302,IF($J$1="October",U1303,IF($J$1="November",U1304,IF($J$1="December",U1305)))))))))))))</f>
        <v>0</v>
      </c>
      <c r="H1298" s="48"/>
      <c r="I1298" s="50">
        <f>IF(C1302&gt;0,$K$2,C1300)</f>
        <v>29</v>
      </c>
      <c r="J1298" s="51" t="s">
        <v>66</v>
      </c>
      <c r="K1298" s="52">
        <f>K1294/$K$2*I1298</f>
        <v>24166.666666666668</v>
      </c>
      <c r="L1298" s="53"/>
      <c r="M1298" s="31"/>
      <c r="N1298" s="74"/>
      <c r="O1298" s="75" t="s">
        <v>53</v>
      </c>
      <c r="P1298" s="75">
        <v>31</v>
      </c>
      <c r="Q1298" s="75">
        <v>0</v>
      </c>
      <c r="R1298" s="75">
        <v>0</v>
      </c>
      <c r="S1298" s="79"/>
      <c r="T1298" s="75" t="s">
        <v>53</v>
      </c>
      <c r="U1298" s="123">
        <f>IF($J$1="April","",Y1297)</f>
        <v>0</v>
      </c>
      <c r="V1298" s="77"/>
      <c r="W1298" s="123">
        <f t="shared" si="262"/>
        <v>0</v>
      </c>
      <c r="X1298" s="77"/>
      <c r="Y1298" s="123">
        <f t="shared" si="263"/>
        <v>0</v>
      </c>
      <c r="Z1298" s="80"/>
    </row>
    <row r="1299" spans="1:26" s="29" customFormat="1" ht="21" customHeight="1" x14ac:dyDescent="0.2">
      <c r="A1299" s="30"/>
      <c r="B1299" s="40"/>
      <c r="C1299" s="40"/>
      <c r="D1299" s="31"/>
      <c r="E1299" s="31"/>
      <c r="F1299" s="49" t="s">
        <v>23</v>
      </c>
      <c r="G1299" s="44">
        <f>IF($J$1="January",V1294,IF($J$1="February",V1295,IF($J$1="March",V1296,IF($J$1="April",V1297,IF($J$1="May",V1298,IF($J$1="June",V1299,IF($J$1="July",V1300,IF($J$1="August",V1301,IF($J$1="August",V1301,IF($J$1="September",V1302,IF($J$1="October",V1303,IF($J$1="November",V1304,IF($J$1="December",V1305)))))))))))))</f>
        <v>0</v>
      </c>
      <c r="H1299" s="48"/>
      <c r="I1299" s="93">
        <v>60</v>
      </c>
      <c r="J1299" s="51" t="s">
        <v>67</v>
      </c>
      <c r="K1299" s="54">
        <f>K1294/$K$2/8*I1299</f>
        <v>6250</v>
      </c>
      <c r="L1299" s="55"/>
      <c r="M1299" s="31"/>
      <c r="N1299" s="74"/>
      <c r="O1299" s="75" t="s">
        <v>54</v>
      </c>
      <c r="P1299" s="75">
        <v>29</v>
      </c>
      <c r="Q1299" s="75">
        <v>1</v>
      </c>
      <c r="R1299" s="75">
        <v>0</v>
      </c>
      <c r="S1299" s="79"/>
      <c r="T1299" s="75" t="s">
        <v>54</v>
      </c>
      <c r="U1299" s="123">
        <f>IF($J$1="May","",Y1298)</f>
        <v>0</v>
      </c>
      <c r="V1299" s="77"/>
      <c r="W1299" s="123">
        <f t="shared" si="262"/>
        <v>0</v>
      </c>
      <c r="X1299" s="77"/>
      <c r="Y1299" s="123">
        <f t="shared" si="263"/>
        <v>0</v>
      </c>
      <c r="Z1299" s="80"/>
    </row>
    <row r="1300" spans="1:26" s="29" customFormat="1" ht="21" customHeight="1" x14ac:dyDescent="0.2">
      <c r="A1300" s="30"/>
      <c r="B1300" s="49" t="s">
        <v>7</v>
      </c>
      <c r="C1300" s="40">
        <f>IF($J$1="January",P1294,IF($J$1="February",P1295,IF($J$1="March",P1296,IF($J$1="April",P1297,IF($J$1="May",P1298,IF($J$1="June",P1299,IF($J$1="July",P1300,IF($J$1="August",P1301,IF($J$1="August",P1301,IF($J$1="September",P1302,IF($J$1="October",P1303,IF($J$1="November",P1304,IF($J$1="December",P1305)))))))))))))</f>
        <v>29</v>
      </c>
      <c r="D1300" s="31"/>
      <c r="E1300" s="31"/>
      <c r="F1300" s="49" t="s">
        <v>70</v>
      </c>
      <c r="G1300" s="44">
        <f>IF($J$1="January",W1294,IF($J$1="February",W1295,IF($J$1="March",W1296,IF($J$1="April",W1297,IF($J$1="May",W1298,IF($J$1="June",W1299,IF($J$1="July",W1300,IF($J$1="August",W1301,IF($J$1="August",W1301,IF($J$1="September",W1302,IF($J$1="October",W1303,IF($J$1="November",W1304,IF($J$1="December",W1305)))))))))))))</f>
        <v>0</v>
      </c>
      <c r="H1300" s="48"/>
      <c r="I1300" s="455" t="s">
        <v>74</v>
      </c>
      <c r="J1300" s="456"/>
      <c r="K1300" s="54">
        <f>K1298+K1299</f>
        <v>30416.666666666668</v>
      </c>
      <c r="L1300" s="55"/>
      <c r="M1300" s="31"/>
      <c r="N1300" s="74"/>
      <c r="O1300" s="75" t="s">
        <v>55</v>
      </c>
      <c r="P1300" s="75"/>
      <c r="Q1300" s="75"/>
      <c r="R1300" s="75">
        <v>0</v>
      </c>
      <c r="S1300" s="79"/>
      <c r="T1300" s="75" t="s">
        <v>55</v>
      </c>
      <c r="U1300" s="123" t="str">
        <f>IF($J$1="June","",Y1299)</f>
        <v/>
      </c>
      <c r="V1300" s="77"/>
      <c r="W1300" s="123" t="str">
        <f t="shared" si="262"/>
        <v/>
      </c>
      <c r="X1300" s="77"/>
      <c r="Y1300" s="123" t="str">
        <f t="shared" si="263"/>
        <v/>
      </c>
      <c r="Z1300" s="80"/>
    </row>
    <row r="1301" spans="1:26" s="29" customFormat="1" ht="21" customHeight="1" x14ac:dyDescent="0.2">
      <c r="A1301" s="30"/>
      <c r="B1301" s="49" t="s">
        <v>6</v>
      </c>
      <c r="C1301" s="40">
        <f>IF($J$1="January",Q1294,IF($J$1="February",Q1295,IF($J$1="March",Q1296,IF($J$1="April",Q1297,IF($J$1="May",Q1298,IF($J$1="June",Q1299,IF($J$1="July",Q1300,IF($J$1="August",Q1301,IF($J$1="August",Q1301,IF($J$1="September",Q1302,IF($J$1="October",Q1303,IF($J$1="November",Q1304,IF($J$1="December",Q1305)))))))))))))</f>
        <v>1</v>
      </c>
      <c r="D1301" s="31"/>
      <c r="E1301" s="31"/>
      <c r="F1301" s="49" t="s">
        <v>24</v>
      </c>
      <c r="G1301" s="44">
        <f>IF($J$1="January",X1294,IF($J$1="February",X1295,IF($J$1="March",X1296,IF($J$1="April",X1297,IF($J$1="May",X1298,IF($J$1="June",X1299,IF($J$1="July",X1300,IF($J$1="August",X1301,IF($J$1="August",X1301,IF($J$1="September",X1302,IF($J$1="October",X1303,IF($J$1="November",X1304,IF($J$1="December",X1305)))))))))))))</f>
        <v>0</v>
      </c>
      <c r="H1301" s="48"/>
      <c r="I1301" s="455" t="s">
        <v>75</v>
      </c>
      <c r="J1301" s="456"/>
      <c r="K1301" s="44">
        <f>G1301</f>
        <v>0</v>
      </c>
      <c r="L1301" s="56"/>
      <c r="M1301" s="31"/>
      <c r="N1301" s="74"/>
      <c r="O1301" s="75" t="s">
        <v>56</v>
      </c>
      <c r="P1301" s="75"/>
      <c r="Q1301" s="75"/>
      <c r="R1301" s="75">
        <v>0</v>
      </c>
      <c r="S1301" s="79"/>
      <c r="T1301" s="75" t="s">
        <v>56</v>
      </c>
      <c r="U1301" s="123" t="str">
        <f>IF($J$1="July","",Y1300)</f>
        <v/>
      </c>
      <c r="V1301" s="77"/>
      <c r="W1301" s="123" t="str">
        <f t="shared" si="262"/>
        <v/>
      </c>
      <c r="X1301" s="77"/>
      <c r="Y1301" s="123" t="str">
        <f t="shared" si="263"/>
        <v/>
      </c>
      <c r="Z1301" s="80"/>
    </row>
    <row r="1302" spans="1:26" s="29" customFormat="1" ht="21" customHeight="1" x14ac:dyDescent="0.2">
      <c r="A1302" s="30"/>
      <c r="B1302" s="57" t="s">
        <v>73</v>
      </c>
      <c r="C1302" s="40">
        <f>IF($J$1="January",R1294,IF($J$1="February",R1295,IF($J$1="March",R1296,IF($J$1="April",R1297,IF($J$1="May",R1298,IF($J$1="June",R1299,IF($J$1="July",R1300,IF($J$1="August",R1301,IF($J$1="August",R1301,IF($J$1="September",R1302,IF($J$1="October",R1303,IF($J$1="November",R1304,IF($J$1="December",R1305)))))))))))))</f>
        <v>0</v>
      </c>
      <c r="D1302" s="31"/>
      <c r="E1302" s="31"/>
      <c r="F1302" s="49" t="s">
        <v>216</v>
      </c>
      <c r="G1302" s="44">
        <f>IF($J$1="January",Y1294,IF($J$1="February",Y1295,IF($J$1="March",Y1296,IF($J$1="April",Y1297,IF($J$1="May",Y1298,IF($J$1="June",Y1299,IF($J$1="July",Y1300,IF($J$1="August",Y1301,IF($J$1="August",Y1301,IF($J$1="September",Y1302,IF($J$1="October",Y1303,IF($J$1="November",Y1304,IF($J$1="December",Y1305)))))))))))))</f>
        <v>0</v>
      </c>
      <c r="H1302" s="31"/>
      <c r="I1302" s="463" t="s">
        <v>68</v>
      </c>
      <c r="J1302" s="464"/>
      <c r="K1302" s="58">
        <f>K1300-K1301</f>
        <v>30416.666666666668</v>
      </c>
      <c r="L1302" s="59"/>
      <c r="M1302" s="31"/>
      <c r="N1302" s="74"/>
      <c r="O1302" s="75" t="s">
        <v>61</v>
      </c>
      <c r="P1302" s="75"/>
      <c r="Q1302" s="75"/>
      <c r="R1302" s="75" t="str">
        <f>IF(Q1302="","",R1301-Q1302)</f>
        <v/>
      </c>
      <c r="S1302" s="79"/>
      <c r="T1302" s="75" t="s">
        <v>61</v>
      </c>
      <c r="U1302" s="123" t="str">
        <f>IF($J$1="August","",Y1301)</f>
        <v/>
      </c>
      <c r="V1302" s="77"/>
      <c r="W1302" s="123" t="str">
        <f t="shared" si="262"/>
        <v/>
      </c>
      <c r="X1302" s="77"/>
      <c r="Y1302" s="123" t="str">
        <f t="shared" si="263"/>
        <v/>
      </c>
      <c r="Z1302" s="80"/>
    </row>
    <row r="1303" spans="1:26" s="29" customFormat="1" ht="21" customHeight="1" x14ac:dyDescent="0.2">
      <c r="A1303" s="30"/>
      <c r="B1303" s="31"/>
      <c r="C1303" s="31"/>
      <c r="D1303" s="31"/>
      <c r="E1303" s="31"/>
      <c r="F1303" s="31"/>
      <c r="G1303" s="31"/>
      <c r="H1303" s="31"/>
      <c r="I1303" s="31"/>
      <c r="J1303" s="31"/>
      <c r="K1303" s="128"/>
      <c r="L1303" s="47"/>
      <c r="M1303" s="31"/>
      <c r="N1303" s="74"/>
      <c r="O1303" s="75" t="s">
        <v>57</v>
      </c>
      <c r="P1303" s="75"/>
      <c r="Q1303" s="75"/>
      <c r="R1303" s="75">
        <v>0</v>
      </c>
      <c r="S1303" s="79"/>
      <c r="T1303" s="75" t="s">
        <v>57</v>
      </c>
      <c r="U1303" s="123" t="str">
        <f>IF($J$1="September","",Y1302)</f>
        <v/>
      </c>
      <c r="V1303" s="77"/>
      <c r="W1303" s="123" t="str">
        <f t="shared" si="262"/>
        <v/>
      </c>
      <c r="X1303" s="77"/>
      <c r="Y1303" s="123" t="str">
        <f t="shared" si="263"/>
        <v/>
      </c>
      <c r="Z1303" s="80"/>
    </row>
    <row r="1304" spans="1:26" s="29" customFormat="1" ht="21" customHeight="1" x14ac:dyDescent="0.2">
      <c r="A1304" s="30"/>
      <c r="B1304" s="471" t="s">
        <v>101</v>
      </c>
      <c r="C1304" s="471"/>
      <c r="D1304" s="471"/>
      <c r="E1304" s="471"/>
      <c r="F1304" s="471"/>
      <c r="G1304" s="471"/>
      <c r="H1304" s="471"/>
      <c r="I1304" s="471"/>
      <c r="J1304" s="471"/>
      <c r="K1304" s="471"/>
      <c r="L1304" s="47"/>
      <c r="M1304" s="31"/>
      <c r="N1304" s="74"/>
      <c r="O1304" s="75" t="s">
        <v>62</v>
      </c>
      <c r="P1304" s="75"/>
      <c r="Q1304" s="75"/>
      <c r="R1304" s="75">
        <v>0</v>
      </c>
      <c r="S1304" s="79"/>
      <c r="T1304" s="75" t="s">
        <v>62</v>
      </c>
      <c r="U1304" s="123" t="str">
        <f>IF($J$1="October","",Y1303)</f>
        <v/>
      </c>
      <c r="V1304" s="77"/>
      <c r="W1304" s="123" t="str">
        <f t="shared" si="262"/>
        <v/>
      </c>
      <c r="X1304" s="77"/>
      <c r="Y1304" s="123" t="str">
        <f t="shared" si="263"/>
        <v/>
      </c>
      <c r="Z1304" s="80"/>
    </row>
    <row r="1305" spans="1:26" s="29" customFormat="1" ht="21" customHeight="1" x14ac:dyDescent="0.2">
      <c r="A1305" s="30"/>
      <c r="B1305" s="471"/>
      <c r="C1305" s="471"/>
      <c r="D1305" s="471"/>
      <c r="E1305" s="471"/>
      <c r="F1305" s="471"/>
      <c r="G1305" s="471"/>
      <c r="H1305" s="471"/>
      <c r="I1305" s="471"/>
      <c r="J1305" s="471"/>
      <c r="K1305" s="471"/>
      <c r="L1305" s="47"/>
      <c r="M1305" s="31"/>
      <c r="N1305" s="74"/>
      <c r="O1305" s="75" t="s">
        <v>63</v>
      </c>
      <c r="P1305" s="75"/>
      <c r="Q1305" s="75"/>
      <c r="R1305" s="75" t="str">
        <f>IF(Q1305="","",R1304-Q1305)</f>
        <v/>
      </c>
      <c r="S1305" s="79"/>
      <c r="T1305" s="75" t="s">
        <v>63</v>
      </c>
      <c r="U1305" s="123" t="str">
        <f>IF($J$1="November","",Y1304)</f>
        <v/>
      </c>
      <c r="V1305" s="77"/>
      <c r="W1305" s="123" t="str">
        <f t="shared" si="262"/>
        <v/>
      </c>
      <c r="X1305" s="77"/>
      <c r="Y1305" s="123" t="str">
        <f t="shared" si="263"/>
        <v/>
      </c>
      <c r="Z1305" s="80"/>
    </row>
    <row r="1306" spans="1:26" s="29" customFormat="1" ht="21" customHeight="1" thickBot="1" x14ac:dyDescent="0.25">
      <c r="A1306" s="60"/>
      <c r="B1306" s="61"/>
      <c r="C1306" s="61"/>
      <c r="D1306" s="61"/>
      <c r="E1306" s="61"/>
      <c r="F1306" s="61"/>
      <c r="G1306" s="61"/>
      <c r="H1306" s="61"/>
      <c r="I1306" s="61"/>
      <c r="J1306" s="61"/>
      <c r="K1306" s="61"/>
      <c r="L1306" s="62"/>
      <c r="N1306" s="81"/>
      <c r="O1306" s="82"/>
      <c r="P1306" s="82"/>
      <c r="Q1306" s="82"/>
      <c r="R1306" s="82"/>
      <c r="S1306" s="82"/>
      <c r="T1306" s="82"/>
      <c r="U1306" s="82"/>
      <c r="V1306" s="82"/>
      <c r="W1306" s="82"/>
      <c r="X1306" s="82"/>
      <c r="Y1306" s="82"/>
      <c r="Z1306" s="83"/>
    </row>
    <row r="1307" spans="1:26" s="29" customFormat="1" ht="21" customHeight="1" thickBot="1" x14ac:dyDescent="0.25">
      <c r="N1307" s="66"/>
      <c r="O1307" s="66"/>
      <c r="P1307" s="66"/>
      <c r="Q1307" s="66"/>
      <c r="R1307" s="66"/>
      <c r="S1307" s="66"/>
      <c r="T1307" s="66"/>
      <c r="U1307" s="66"/>
      <c r="V1307" s="66"/>
      <c r="W1307" s="66"/>
      <c r="X1307" s="66"/>
      <c r="Y1307" s="66"/>
      <c r="Z1307" s="66"/>
    </row>
    <row r="1308" spans="1:26" s="29" customFormat="1" ht="21" customHeight="1" x14ac:dyDescent="0.2">
      <c r="A1308" s="481" t="s">
        <v>45</v>
      </c>
      <c r="B1308" s="482"/>
      <c r="C1308" s="482"/>
      <c r="D1308" s="482"/>
      <c r="E1308" s="482"/>
      <c r="F1308" s="482"/>
      <c r="G1308" s="482"/>
      <c r="H1308" s="482"/>
      <c r="I1308" s="482"/>
      <c r="J1308" s="482"/>
      <c r="K1308" s="482"/>
      <c r="L1308" s="483"/>
      <c r="M1308" s="134"/>
      <c r="N1308" s="67"/>
      <c r="O1308" s="450" t="s">
        <v>47</v>
      </c>
      <c r="P1308" s="451"/>
      <c r="Q1308" s="451"/>
      <c r="R1308" s="452"/>
      <c r="S1308" s="68"/>
      <c r="T1308" s="450" t="s">
        <v>48</v>
      </c>
      <c r="U1308" s="451"/>
      <c r="V1308" s="451"/>
      <c r="W1308" s="451"/>
      <c r="X1308" s="451"/>
      <c r="Y1308" s="452"/>
      <c r="Z1308" s="69"/>
    </row>
    <row r="1309" spans="1:26" s="29" customFormat="1" ht="21" customHeight="1" x14ac:dyDescent="0.2">
      <c r="A1309" s="30"/>
      <c r="B1309" s="31"/>
      <c r="C1309" s="453" t="s">
        <v>99</v>
      </c>
      <c r="D1309" s="453"/>
      <c r="E1309" s="453"/>
      <c r="F1309" s="453"/>
      <c r="G1309" s="32" t="str">
        <f>$J$1</f>
        <v>June</v>
      </c>
      <c r="H1309" s="454">
        <f>$K$1</f>
        <v>2021</v>
      </c>
      <c r="I1309" s="454"/>
      <c r="J1309" s="31"/>
      <c r="K1309" s="33"/>
      <c r="L1309" s="34"/>
      <c r="M1309" s="33"/>
      <c r="N1309" s="70"/>
      <c r="O1309" s="71" t="s">
        <v>58</v>
      </c>
      <c r="P1309" s="71" t="s">
        <v>7</v>
      </c>
      <c r="Q1309" s="71" t="s">
        <v>6</v>
      </c>
      <c r="R1309" s="71" t="s">
        <v>59</v>
      </c>
      <c r="S1309" s="72"/>
      <c r="T1309" s="71" t="s">
        <v>58</v>
      </c>
      <c r="U1309" s="71" t="s">
        <v>60</v>
      </c>
      <c r="V1309" s="71" t="s">
        <v>23</v>
      </c>
      <c r="W1309" s="71" t="s">
        <v>22</v>
      </c>
      <c r="X1309" s="71" t="s">
        <v>24</v>
      </c>
      <c r="Y1309" s="71" t="s">
        <v>64</v>
      </c>
      <c r="Z1309" s="73"/>
    </row>
    <row r="1310" spans="1:26" s="29" customFormat="1" ht="21" customHeight="1" x14ac:dyDescent="0.2">
      <c r="A1310" s="30"/>
      <c r="B1310" s="31"/>
      <c r="C1310" s="31"/>
      <c r="D1310" s="36"/>
      <c r="E1310" s="36"/>
      <c r="F1310" s="36"/>
      <c r="G1310" s="36"/>
      <c r="H1310" s="36"/>
      <c r="I1310" s="31"/>
      <c r="J1310" s="37" t="s">
        <v>1</v>
      </c>
      <c r="K1310" s="38">
        <v>16500</v>
      </c>
      <c r="L1310" s="39"/>
      <c r="M1310" s="31"/>
      <c r="N1310" s="74"/>
      <c r="O1310" s="75" t="s">
        <v>50</v>
      </c>
      <c r="P1310" s="75"/>
      <c r="Q1310" s="75"/>
      <c r="R1310" s="75">
        <v>0</v>
      </c>
      <c r="S1310" s="76"/>
      <c r="T1310" s="75" t="s">
        <v>50</v>
      </c>
      <c r="U1310" s="77"/>
      <c r="V1310" s="77"/>
      <c r="W1310" s="77">
        <f>V1310+U1310</f>
        <v>0</v>
      </c>
      <c r="X1310" s="77"/>
      <c r="Y1310" s="77">
        <f>W1310-X1310</f>
        <v>0</v>
      </c>
      <c r="Z1310" s="73"/>
    </row>
    <row r="1311" spans="1:26" s="29" customFormat="1" ht="21" customHeight="1" x14ac:dyDescent="0.2">
      <c r="A1311" s="30"/>
      <c r="B1311" s="31" t="s">
        <v>0</v>
      </c>
      <c r="C1311" s="86" t="s">
        <v>242</v>
      </c>
      <c r="D1311" s="31"/>
      <c r="E1311" s="31"/>
      <c r="F1311" s="31"/>
      <c r="G1311" s="31"/>
      <c r="H1311" s="42"/>
      <c r="I1311" s="36"/>
      <c r="J1311" s="31"/>
      <c r="K1311" s="31"/>
      <c r="L1311" s="43"/>
      <c r="M1311" s="134"/>
      <c r="N1311" s="78"/>
      <c r="O1311" s="75" t="s">
        <v>76</v>
      </c>
      <c r="P1311" s="75"/>
      <c r="Q1311" s="75"/>
      <c r="R1311" s="75">
        <v>0</v>
      </c>
      <c r="S1311" s="79"/>
      <c r="T1311" s="75" t="s">
        <v>76</v>
      </c>
      <c r="U1311" s="123">
        <f>Y1310</f>
        <v>0</v>
      </c>
      <c r="V1311" s="77"/>
      <c r="W1311" s="123">
        <f>IF(U1311="","",U1311+V1311)</f>
        <v>0</v>
      </c>
      <c r="X1311" s="77"/>
      <c r="Y1311" s="123">
        <f>IF(W1311="","",W1311-X1311)</f>
        <v>0</v>
      </c>
      <c r="Z1311" s="80"/>
    </row>
    <row r="1312" spans="1:26" s="29" customFormat="1" ht="21" customHeight="1" x14ac:dyDescent="0.2">
      <c r="A1312" s="30"/>
      <c r="B1312" s="45" t="s">
        <v>46</v>
      </c>
      <c r="C1312" s="86"/>
      <c r="D1312" s="31"/>
      <c r="E1312" s="31"/>
      <c r="F1312" s="462" t="s">
        <v>48</v>
      </c>
      <c r="G1312" s="462"/>
      <c r="H1312" s="31"/>
      <c r="I1312" s="462" t="s">
        <v>49</v>
      </c>
      <c r="J1312" s="462"/>
      <c r="K1312" s="462"/>
      <c r="L1312" s="47"/>
      <c r="M1312" s="31"/>
      <c r="N1312" s="74"/>
      <c r="O1312" s="75" t="s">
        <v>51</v>
      </c>
      <c r="P1312" s="75">
        <v>29</v>
      </c>
      <c r="Q1312" s="75">
        <v>2</v>
      </c>
      <c r="R1312" s="75">
        <v>0</v>
      </c>
      <c r="S1312" s="79"/>
      <c r="T1312" s="75" t="s">
        <v>51</v>
      </c>
      <c r="U1312" s="123">
        <f>IF($J$1="April",Y1311,Y1311)</f>
        <v>0</v>
      </c>
      <c r="V1312" s="77"/>
      <c r="W1312" s="123">
        <f t="shared" ref="W1312:W1321" si="264">IF(U1312="","",U1312+V1312)</f>
        <v>0</v>
      </c>
      <c r="X1312" s="77"/>
      <c r="Y1312" s="123">
        <f t="shared" ref="Y1312:Y1321" si="265">IF(W1312="","",W1312-X1312)</f>
        <v>0</v>
      </c>
      <c r="Z1312" s="80"/>
    </row>
    <row r="1313" spans="1:26" s="29" customFormat="1" ht="21" customHeight="1" x14ac:dyDescent="0.2">
      <c r="A1313" s="30"/>
      <c r="B1313" s="31"/>
      <c r="C1313" s="31"/>
      <c r="D1313" s="31"/>
      <c r="E1313" s="31"/>
      <c r="F1313" s="31"/>
      <c r="G1313" s="31"/>
      <c r="H1313" s="48"/>
      <c r="L1313" s="35"/>
      <c r="M1313" s="31"/>
      <c r="N1313" s="74"/>
      <c r="O1313" s="75" t="s">
        <v>52</v>
      </c>
      <c r="P1313" s="75">
        <v>28</v>
      </c>
      <c r="Q1313" s="75">
        <v>2</v>
      </c>
      <c r="R1313" s="75">
        <v>0</v>
      </c>
      <c r="S1313" s="79"/>
      <c r="T1313" s="75" t="s">
        <v>52</v>
      </c>
      <c r="U1313" s="123">
        <f>IF($J$1="April",Y1312,Y1312)</f>
        <v>0</v>
      </c>
      <c r="V1313" s="77"/>
      <c r="W1313" s="123">
        <f t="shared" si="264"/>
        <v>0</v>
      </c>
      <c r="X1313" s="77"/>
      <c r="Y1313" s="123">
        <f t="shared" si="265"/>
        <v>0</v>
      </c>
      <c r="Z1313" s="80"/>
    </row>
    <row r="1314" spans="1:26" s="29" customFormat="1" ht="21" customHeight="1" x14ac:dyDescent="0.2">
      <c r="A1314" s="30"/>
      <c r="B1314" s="457" t="s">
        <v>47</v>
      </c>
      <c r="C1314" s="458"/>
      <c r="D1314" s="31"/>
      <c r="E1314" s="31"/>
      <c r="F1314" s="49" t="s">
        <v>69</v>
      </c>
      <c r="G1314" s="44">
        <f>IF($J$1="January",U1310,IF($J$1="February",U1311,IF($J$1="March",U1312,IF($J$1="April",U1313,IF($J$1="May",U1314,IF($J$1="June",U1315,IF($J$1="July",U1316,IF($J$1="August",U1317,IF($J$1="August",U1317,IF($J$1="September",U1318,IF($J$1="October",U1319,IF($J$1="November",U1320,IF($J$1="December",U1321)))))))))))))</f>
        <v>0</v>
      </c>
      <c r="H1314" s="48"/>
      <c r="I1314" s="50">
        <f>IF(C1318&gt;0,$K$2,C1316)</f>
        <v>29</v>
      </c>
      <c r="J1314" s="51" t="s">
        <v>66</v>
      </c>
      <c r="K1314" s="52">
        <f>K1310/$K$2*I1314</f>
        <v>15950</v>
      </c>
      <c r="L1314" s="53"/>
      <c r="M1314" s="31"/>
      <c r="N1314" s="74"/>
      <c r="O1314" s="75" t="s">
        <v>53</v>
      </c>
      <c r="P1314" s="75">
        <v>30</v>
      </c>
      <c r="Q1314" s="75">
        <v>1</v>
      </c>
      <c r="R1314" s="75">
        <v>0</v>
      </c>
      <c r="S1314" s="79"/>
      <c r="T1314" s="75" t="s">
        <v>53</v>
      </c>
      <c r="U1314" s="123">
        <f>IF($J$1="May",Y1313,Y1313)</f>
        <v>0</v>
      </c>
      <c r="V1314" s="77"/>
      <c r="W1314" s="123">
        <f t="shared" si="264"/>
        <v>0</v>
      </c>
      <c r="X1314" s="77"/>
      <c r="Y1314" s="123">
        <f t="shared" si="265"/>
        <v>0</v>
      </c>
      <c r="Z1314" s="80"/>
    </row>
    <row r="1315" spans="1:26" s="29" customFormat="1" ht="21" customHeight="1" x14ac:dyDescent="0.2">
      <c r="A1315" s="30"/>
      <c r="B1315" s="40"/>
      <c r="C1315" s="40"/>
      <c r="D1315" s="31"/>
      <c r="E1315" s="31"/>
      <c r="F1315" s="49" t="s">
        <v>23</v>
      </c>
      <c r="G1315" s="44">
        <f>IF($J$1="January",V1310,IF($J$1="February",V1311,IF($J$1="March",V1312,IF($J$1="April",V1313,IF($J$1="May",V1314,IF($J$1="June",V1315,IF($J$1="July",V1316,IF($J$1="August",V1317,IF($J$1="August",V1317,IF($J$1="September",V1318,IF($J$1="October",V1319,IF($J$1="November",V1320,IF($J$1="December",V1321)))))))))))))</f>
        <v>1000</v>
      </c>
      <c r="H1315" s="48"/>
      <c r="I1315" s="93"/>
      <c r="J1315" s="51" t="s">
        <v>67</v>
      </c>
      <c r="K1315" s="54">
        <f>K1310/$K$2/8*I1315</f>
        <v>0</v>
      </c>
      <c r="L1315" s="55"/>
      <c r="M1315" s="31"/>
      <c r="N1315" s="74"/>
      <c r="O1315" s="75" t="s">
        <v>54</v>
      </c>
      <c r="P1315" s="75">
        <v>29</v>
      </c>
      <c r="Q1315" s="75">
        <v>1</v>
      </c>
      <c r="R1315" s="75">
        <v>0</v>
      </c>
      <c r="S1315" s="79"/>
      <c r="T1315" s="75" t="s">
        <v>54</v>
      </c>
      <c r="U1315" s="123">
        <f>IF($J$1="May",Y1314,Y1314)</f>
        <v>0</v>
      </c>
      <c r="V1315" s="77">
        <v>1000</v>
      </c>
      <c r="W1315" s="123">
        <f t="shared" si="264"/>
        <v>1000</v>
      </c>
      <c r="X1315" s="77">
        <v>1000</v>
      </c>
      <c r="Y1315" s="123">
        <f t="shared" si="265"/>
        <v>0</v>
      </c>
      <c r="Z1315" s="80"/>
    </row>
    <row r="1316" spans="1:26" s="29" customFormat="1" ht="21" customHeight="1" x14ac:dyDescent="0.2">
      <c r="A1316" s="30"/>
      <c r="B1316" s="49" t="s">
        <v>7</v>
      </c>
      <c r="C1316" s="40">
        <f>IF($J$1="January",P1310,IF($J$1="February",P1311,IF($J$1="March",P1312,IF($J$1="April",P1313,IF($J$1="May",P1314,IF($J$1="June",P1315,IF($J$1="July",P1316,IF($J$1="August",P1317,IF($J$1="August",P1317,IF($J$1="September",P1318,IF($J$1="October",P1319,IF($J$1="November",P1320,IF($J$1="December",P1321)))))))))))))</f>
        <v>29</v>
      </c>
      <c r="D1316" s="31"/>
      <c r="E1316" s="31"/>
      <c r="F1316" s="49" t="s">
        <v>70</v>
      </c>
      <c r="G1316" s="44">
        <f>IF($J$1="January",W1310,IF($J$1="February",W1311,IF($J$1="March",W1312,IF($J$1="April",W1313,IF($J$1="May",W1314,IF($J$1="June",W1315,IF($J$1="July",W1316,IF($J$1="August",W1317,IF($J$1="August",W1317,IF($J$1="September",W1318,IF($J$1="October",W1319,IF($J$1="November",W1320,IF($J$1="December",W1321)))))))))))))</f>
        <v>1000</v>
      </c>
      <c r="H1316" s="48"/>
      <c r="I1316" s="455" t="s">
        <v>74</v>
      </c>
      <c r="J1316" s="456"/>
      <c r="K1316" s="54">
        <f>K1314+K1315</f>
        <v>15950</v>
      </c>
      <c r="L1316" s="55"/>
      <c r="M1316" s="31"/>
      <c r="N1316" s="74"/>
      <c r="O1316" s="75" t="s">
        <v>55</v>
      </c>
      <c r="P1316" s="75"/>
      <c r="Q1316" s="75"/>
      <c r="R1316" s="75">
        <v>0</v>
      </c>
      <c r="S1316" s="79"/>
      <c r="T1316" s="75" t="s">
        <v>55</v>
      </c>
      <c r="U1316" s="123"/>
      <c r="V1316" s="77"/>
      <c r="W1316" s="123" t="str">
        <f t="shared" si="264"/>
        <v/>
      </c>
      <c r="X1316" s="77"/>
      <c r="Y1316" s="123" t="str">
        <f t="shared" si="265"/>
        <v/>
      </c>
      <c r="Z1316" s="80"/>
    </row>
    <row r="1317" spans="1:26" s="29" customFormat="1" ht="21" customHeight="1" x14ac:dyDescent="0.2">
      <c r="A1317" s="30"/>
      <c r="B1317" s="49" t="s">
        <v>6</v>
      </c>
      <c r="C1317" s="40">
        <f>IF($J$1="January",Q1310,IF($J$1="February",Q1311,IF($J$1="March",Q1312,IF($J$1="April",Q1313,IF($J$1="May",Q1314,IF($J$1="June",Q1315,IF($J$1="July",Q1316,IF($J$1="August",Q1317,IF($J$1="August",Q1317,IF($J$1="September",Q1318,IF($J$1="October",Q1319,IF($J$1="November",Q1320,IF($J$1="December",Q1321)))))))))))))</f>
        <v>1</v>
      </c>
      <c r="D1317" s="31"/>
      <c r="E1317" s="31"/>
      <c r="F1317" s="49" t="s">
        <v>24</v>
      </c>
      <c r="G1317" s="44">
        <f>IF($J$1="January",X1310,IF($J$1="February",X1311,IF($J$1="March",X1312,IF($J$1="April",X1313,IF($J$1="May",X1314,IF($J$1="June",X1315,IF($J$1="July",X1316,IF($J$1="August",X1317,IF($J$1="August",X1317,IF($J$1="September",X1318,IF($J$1="October",X1319,IF($J$1="November",X1320,IF($J$1="December",X1321)))))))))))))</f>
        <v>1000</v>
      </c>
      <c r="H1317" s="48"/>
      <c r="I1317" s="455" t="s">
        <v>75</v>
      </c>
      <c r="J1317" s="456"/>
      <c r="K1317" s="44">
        <f>G1317</f>
        <v>1000</v>
      </c>
      <c r="L1317" s="56"/>
      <c r="M1317" s="31"/>
      <c r="N1317" s="74"/>
      <c r="O1317" s="75" t="s">
        <v>56</v>
      </c>
      <c r="P1317" s="75"/>
      <c r="Q1317" s="75"/>
      <c r="R1317" s="75">
        <v>0</v>
      </c>
      <c r="S1317" s="79"/>
      <c r="T1317" s="75" t="s">
        <v>56</v>
      </c>
      <c r="U1317" s="123"/>
      <c r="V1317" s="77"/>
      <c r="W1317" s="123" t="str">
        <f t="shared" si="264"/>
        <v/>
      </c>
      <c r="X1317" s="77"/>
      <c r="Y1317" s="123" t="str">
        <f t="shared" si="265"/>
        <v/>
      </c>
      <c r="Z1317" s="80"/>
    </row>
    <row r="1318" spans="1:26" s="29" customFormat="1" ht="21" customHeight="1" x14ac:dyDescent="0.2">
      <c r="A1318" s="30"/>
      <c r="B1318" s="57" t="s">
        <v>73</v>
      </c>
      <c r="C1318" s="40">
        <f>IF($J$1="January",R1310,IF($J$1="February",R1311,IF($J$1="March",R1312,IF($J$1="April",R1313,IF($J$1="May",R1314,IF($J$1="June",R1315,IF($J$1="July",R1316,IF($J$1="August",R1317,IF($J$1="August",R1317,IF($J$1="September",R1318,IF($J$1="October",R1319,IF($J$1="November",R1320,IF($J$1="December",R1321)))))))))))))</f>
        <v>0</v>
      </c>
      <c r="D1318" s="31"/>
      <c r="E1318" s="31"/>
      <c r="F1318" s="49" t="s">
        <v>216</v>
      </c>
      <c r="G1318" s="44">
        <f>IF($J$1="January",Y1310,IF($J$1="February",Y1311,IF($J$1="March",Y1312,IF($J$1="April",Y1313,IF($J$1="May",Y1314,IF($J$1="June",Y1315,IF($J$1="July",Y1316,IF($J$1="August",Y1317,IF($J$1="August",Y1317,IF($J$1="September",Y1318,IF($J$1="October",Y1319,IF($J$1="November",Y1320,IF($J$1="December",Y1321)))))))))))))</f>
        <v>0</v>
      </c>
      <c r="H1318" s="31"/>
      <c r="I1318" s="463" t="s">
        <v>68</v>
      </c>
      <c r="J1318" s="464"/>
      <c r="K1318" s="58">
        <f>K1316-K1317</f>
        <v>14950</v>
      </c>
      <c r="L1318" s="59"/>
      <c r="M1318" s="31"/>
      <c r="N1318" s="74"/>
      <c r="O1318" s="75" t="s">
        <v>61</v>
      </c>
      <c r="P1318" s="75"/>
      <c r="Q1318" s="75"/>
      <c r="R1318" s="75">
        <v>0</v>
      </c>
      <c r="S1318" s="79"/>
      <c r="T1318" s="75" t="s">
        <v>61</v>
      </c>
      <c r="U1318" s="123"/>
      <c r="V1318" s="77"/>
      <c r="W1318" s="123" t="str">
        <f t="shared" si="264"/>
        <v/>
      </c>
      <c r="X1318" s="77"/>
      <c r="Y1318" s="123" t="str">
        <f t="shared" si="265"/>
        <v/>
      </c>
      <c r="Z1318" s="80"/>
    </row>
    <row r="1319" spans="1:26" s="29" customFormat="1" ht="21" customHeight="1" x14ac:dyDescent="0.2">
      <c r="A1319" s="30"/>
      <c r="B1319" s="31"/>
      <c r="C1319" s="31"/>
      <c r="D1319" s="31"/>
      <c r="E1319" s="31"/>
      <c r="F1319" s="31"/>
      <c r="G1319" s="31"/>
      <c r="H1319" s="31"/>
      <c r="I1319" s="31"/>
      <c r="J1319" s="31"/>
      <c r="K1319" s="31"/>
      <c r="L1319" s="47"/>
      <c r="M1319" s="31"/>
      <c r="N1319" s="74"/>
      <c r="O1319" s="75" t="s">
        <v>57</v>
      </c>
      <c r="P1319" s="75"/>
      <c r="Q1319" s="75"/>
      <c r="R1319" s="75" t="str">
        <f>IF(Q1319="","",R1318-Q1319)</f>
        <v/>
      </c>
      <c r="S1319" s="79"/>
      <c r="T1319" s="75" t="s">
        <v>57</v>
      </c>
      <c r="U1319" s="123"/>
      <c r="V1319" s="77"/>
      <c r="W1319" s="123" t="str">
        <f t="shared" si="264"/>
        <v/>
      </c>
      <c r="X1319" s="77"/>
      <c r="Y1319" s="123" t="str">
        <f t="shared" si="265"/>
        <v/>
      </c>
      <c r="Z1319" s="80"/>
    </row>
    <row r="1320" spans="1:26" s="29" customFormat="1" ht="21" customHeight="1" x14ac:dyDescent="0.2">
      <c r="A1320" s="30"/>
      <c r="B1320" s="471" t="s">
        <v>101</v>
      </c>
      <c r="C1320" s="471"/>
      <c r="D1320" s="471"/>
      <c r="E1320" s="471"/>
      <c r="F1320" s="471"/>
      <c r="G1320" s="471"/>
      <c r="H1320" s="471"/>
      <c r="I1320" s="471"/>
      <c r="J1320" s="471"/>
      <c r="K1320" s="471"/>
      <c r="L1320" s="47"/>
      <c r="M1320" s="31"/>
      <c r="N1320" s="74"/>
      <c r="O1320" s="75" t="s">
        <v>62</v>
      </c>
      <c r="P1320" s="75"/>
      <c r="Q1320" s="75"/>
      <c r="R1320" s="75">
        <v>0</v>
      </c>
      <c r="S1320" s="79"/>
      <c r="T1320" s="75" t="s">
        <v>62</v>
      </c>
      <c r="U1320" s="123"/>
      <c r="V1320" s="77"/>
      <c r="W1320" s="123" t="str">
        <f t="shared" si="264"/>
        <v/>
      </c>
      <c r="X1320" s="77"/>
      <c r="Y1320" s="123" t="str">
        <f t="shared" si="265"/>
        <v/>
      </c>
      <c r="Z1320" s="80"/>
    </row>
    <row r="1321" spans="1:26" s="29" customFormat="1" ht="21" customHeight="1" x14ac:dyDescent="0.2">
      <c r="A1321" s="30"/>
      <c r="B1321" s="471"/>
      <c r="C1321" s="471"/>
      <c r="D1321" s="471"/>
      <c r="E1321" s="471"/>
      <c r="F1321" s="471"/>
      <c r="G1321" s="471"/>
      <c r="H1321" s="471"/>
      <c r="I1321" s="471"/>
      <c r="J1321" s="471"/>
      <c r="K1321" s="471"/>
      <c r="L1321" s="47"/>
      <c r="M1321" s="31"/>
      <c r="N1321" s="74"/>
      <c r="O1321" s="75" t="s">
        <v>63</v>
      </c>
      <c r="P1321" s="75"/>
      <c r="Q1321" s="75"/>
      <c r="R1321" s="75" t="str">
        <f>IF(Q1321="","",R1320-Q1321)</f>
        <v/>
      </c>
      <c r="S1321" s="79"/>
      <c r="T1321" s="75" t="s">
        <v>63</v>
      </c>
      <c r="U1321" s="123" t="str">
        <f>IF($J$1="Dec",Y1320,"")</f>
        <v/>
      </c>
      <c r="V1321" s="77"/>
      <c r="W1321" s="123" t="str">
        <f t="shared" si="264"/>
        <v/>
      </c>
      <c r="X1321" s="77"/>
      <c r="Y1321" s="123" t="str">
        <f t="shared" si="265"/>
        <v/>
      </c>
      <c r="Z1321" s="80"/>
    </row>
    <row r="1322" spans="1:26" s="29" customFormat="1" ht="21" customHeight="1" thickBot="1" x14ac:dyDescent="0.25">
      <c r="A1322" s="60"/>
      <c r="B1322" s="61"/>
      <c r="C1322" s="61"/>
      <c r="D1322" s="61"/>
      <c r="E1322" s="61"/>
      <c r="F1322" s="61"/>
      <c r="G1322" s="61"/>
      <c r="H1322" s="61"/>
      <c r="I1322" s="61"/>
      <c r="J1322" s="61"/>
      <c r="K1322" s="61"/>
      <c r="L1322" s="62"/>
      <c r="N1322" s="81"/>
      <c r="O1322" s="82"/>
      <c r="P1322" s="82"/>
      <c r="Q1322" s="82"/>
      <c r="R1322" s="82"/>
      <c r="S1322" s="82"/>
      <c r="T1322" s="82"/>
      <c r="U1322" s="82"/>
      <c r="V1322" s="82"/>
      <c r="W1322" s="82"/>
      <c r="X1322" s="82"/>
      <c r="Y1322" s="82"/>
      <c r="Z1322" s="83"/>
    </row>
    <row r="1323" spans="1:26" s="29" customFormat="1" ht="21" customHeight="1" thickBot="1" x14ac:dyDescent="0.25">
      <c r="N1323" s="66"/>
      <c r="O1323" s="66"/>
      <c r="P1323" s="66"/>
      <c r="Q1323" s="66"/>
      <c r="R1323" s="66"/>
      <c r="S1323" s="66"/>
      <c r="T1323" s="66"/>
      <c r="U1323" s="66"/>
      <c r="V1323" s="66"/>
      <c r="W1323" s="66"/>
      <c r="X1323" s="66"/>
      <c r="Y1323" s="66"/>
      <c r="Z1323" s="66"/>
    </row>
    <row r="1324" spans="1:26" s="29" customFormat="1" ht="21" customHeight="1" x14ac:dyDescent="0.2">
      <c r="A1324" s="485" t="s">
        <v>45</v>
      </c>
      <c r="B1324" s="486"/>
      <c r="C1324" s="486"/>
      <c r="D1324" s="486"/>
      <c r="E1324" s="486"/>
      <c r="F1324" s="486"/>
      <c r="G1324" s="486"/>
      <c r="H1324" s="486"/>
      <c r="I1324" s="486"/>
      <c r="J1324" s="486"/>
      <c r="K1324" s="486"/>
      <c r="L1324" s="487"/>
      <c r="M1324" s="134"/>
      <c r="N1324" s="67"/>
      <c r="O1324" s="450" t="s">
        <v>47</v>
      </c>
      <c r="P1324" s="451"/>
      <c r="Q1324" s="451"/>
      <c r="R1324" s="452"/>
      <c r="S1324" s="68"/>
      <c r="T1324" s="450" t="s">
        <v>48</v>
      </c>
      <c r="U1324" s="451"/>
      <c r="V1324" s="451"/>
      <c r="W1324" s="451"/>
      <c r="X1324" s="451"/>
      <c r="Y1324" s="452"/>
      <c r="Z1324" s="69"/>
    </row>
    <row r="1325" spans="1:26" s="29" customFormat="1" ht="21" customHeight="1" x14ac:dyDescent="0.2">
      <c r="A1325" s="30"/>
      <c r="B1325" s="31"/>
      <c r="C1325" s="453" t="s">
        <v>99</v>
      </c>
      <c r="D1325" s="453"/>
      <c r="E1325" s="453"/>
      <c r="F1325" s="453"/>
      <c r="G1325" s="32" t="str">
        <f>$J$1</f>
        <v>June</v>
      </c>
      <c r="H1325" s="454">
        <f>$K$1</f>
        <v>2021</v>
      </c>
      <c r="I1325" s="454"/>
      <c r="J1325" s="31"/>
      <c r="K1325" s="33"/>
      <c r="L1325" s="34"/>
      <c r="M1325" s="33"/>
      <c r="N1325" s="70"/>
      <c r="O1325" s="71" t="s">
        <v>58</v>
      </c>
      <c r="P1325" s="71" t="s">
        <v>7</v>
      </c>
      <c r="Q1325" s="71" t="s">
        <v>6</v>
      </c>
      <c r="R1325" s="71" t="s">
        <v>59</v>
      </c>
      <c r="S1325" s="72"/>
      <c r="T1325" s="71" t="s">
        <v>58</v>
      </c>
      <c r="U1325" s="71" t="s">
        <v>60</v>
      </c>
      <c r="V1325" s="71" t="s">
        <v>23</v>
      </c>
      <c r="W1325" s="71" t="s">
        <v>22</v>
      </c>
      <c r="X1325" s="71" t="s">
        <v>24</v>
      </c>
      <c r="Y1325" s="71" t="s">
        <v>64</v>
      </c>
      <c r="Z1325" s="73"/>
    </row>
    <row r="1326" spans="1:26" s="29" customFormat="1" ht="21" customHeight="1" x14ac:dyDescent="0.2">
      <c r="A1326" s="30"/>
      <c r="B1326" s="31"/>
      <c r="C1326" s="31"/>
      <c r="D1326" s="36"/>
      <c r="E1326" s="36"/>
      <c r="F1326" s="36"/>
      <c r="G1326" s="36"/>
      <c r="H1326" s="36"/>
      <c r="I1326" s="31"/>
      <c r="J1326" s="37" t="s">
        <v>1</v>
      </c>
      <c r="K1326" s="38">
        <v>15000</v>
      </c>
      <c r="L1326" s="39"/>
      <c r="M1326" s="31"/>
      <c r="N1326" s="74"/>
      <c r="O1326" s="75" t="s">
        <v>50</v>
      </c>
      <c r="P1326" s="75"/>
      <c r="Q1326" s="75"/>
      <c r="R1326" s="75">
        <v>0</v>
      </c>
      <c r="S1326" s="76"/>
      <c r="T1326" s="75" t="s">
        <v>50</v>
      </c>
      <c r="U1326" s="77"/>
      <c r="V1326" s="77"/>
      <c r="W1326" s="77">
        <f>V1326+U1326</f>
        <v>0</v>
      </c>
      <c r="X1326" s="77"/>
      <c r="Y1326" s="77">
        <f>W1326-X1326</f>
        <v>0</v>
      </c>
      <c r="Z1326" s="73"/>
    </row>
    <row r="1327" spans="1:26" s="29" customFormat="1" ht="21" customHeight="1" x14ac:dyDescent="0.2">
      <c r="A1327" s="30"/>
      <c r="B1327" s="31" t="s">
        <v>0</v>
      </c>
      <c r="C1327" s="86" t="s">
        <v>243</v>
      </c>
      <c r="D1327" s="31"/>
      <c r="E1327" s="31"/>
      <c r="F1327" s="31"/>
      <c r="G1327" s="31"/>
      <c r="H1327" s="42"/>
      <c r="I1327" s="36"/>
      <c r="J1327" s="31"/>
      <c r="K1327" s="31"/>
      <c r="L1327" s="43"/>
      <c r="M1327" s="134"/>
      <c r="N1327" s="78"/>
      <c r="O1327" s="75" t="s">
        <v>76</v>
      </c>
      <c r="P1327" s="75"/>
      <c r="Q1327" s="75"/>
      <c r="R1327" s="75">
        <v>0</v>
      </c>
      <c r="S1327" s="79"/>
      <c r="T1327" s="75" t="s">
        <v>76</v>
      </c>
      <c r="U1327" s="123"/>
      <c r="V1327" s="77"/>
      <c r="W1327" s="77">
        <f>V1327+U1327</f>
        <v>0</v>
      </c>
      <c r="X1327" s="77"/>
      <c r="Y1327" s="123">
        <f>IF(W1327="","",W1327-X1327)</f>
        <v>0</v>
      </c>
      <c r="Z1327" s="80"/>
    </row>
    <row r="1328" spans="1:26" s="29" customFormat="1" ht="21" customHeight="1" x14ac:dyDescent="0.2">
      <c r="A1328" s="30"/>
      <c r="B1328" s="45" t="s">
        <v>46</v>
      </c>
      <c r="C1328" s="86"/>
      <c r="D1328" s="31"/>
      <c r="E1328" s="31"/>
      <c r="F1328" s="462" t="s">
        <v>48</v>
      </c>
      <c r="G1328" s="462"/>
      <c r="H1328" s="31"/>
      <c r="I1328" s="462" t="s">
        <v>49</v>
      </c>
      <c r="J1328" s="462"/>
      <c r="K1328" s="462"/>
      <c r="L1328" s="47"/>
      <c r="M1328" s="31"/>
      <c r="N1328" s="74"/>
      <c r="O1328" s="75" t="s">
        <v>51</v>
      </c>
      <c r="P1328" s="75">
        <v>29</v>
      </c>
      <c r="Q1328" s="75">
        <v>2</v>
      </c>
      <c r="R1328" s="75">
        <v>0</v>
      </c>
      <c r="S1328" s="79"/>
      <c r="T1328" s="75" t="s">
        <v>51</v>
      </c>
      <c r="U1328" s="123"/>
      <c r="V1328" s="77"/>
      <c r="W1328" s="123" t="str">
        <f t="shared" ref="W1328:W1337" si="266">IF(U1328="","",U1328+V1328)</f>
        <v/>
      </c>
      <c r="X1328" s="77"/>
      <c r="Y1328" s="123" t="str">
        <f t="shared" ref="Y1328:Y1337" si="267">IF(W1328="","",W1328-X1328)</f>
        <v/>
      </c>
      <c r="Z1328" s="80"/>
    </row>
    <row r="1329" spans="1:26" s="29" customFormat="1" ht="21" customHeight="1" x14ac:dyDescent="0.2">
      <c r="A1329" s="30"/>
      <c r="B1329" s="31"/>
      <c r="C1329" s="31"/>
      <c r="D1329" s="31"/>
      <c r="E1329" s="31"/>
      <c r="F1329" s="31"/>
      <c r="G1329" s="31"/>
      <c r="H1329" s="48"/>
      <c r="L1329" s="35"/>
      <c r="M1329" s="31"/>
      <c r="N1329" s="74"/>
      <c r="O1329" s="75" t="s">
        <v>52</v>
      </c>
      <c r="P1329" s="75">
        <v>26</v>
      </c>
      <c r="Q1329" s="75">
        <v>4</v>
      </c>
      <c r="R1329" s="75">
        <v>0</v>
      </c>
      <c r="S1329" s="79"/>
      <c r="T1329" s="75" t="s">
        <v>52</v>
      </c>
      <c r="U1329" s="123"/>
      <c r="V1329" s="77"/>
      <c r="W1329" s="123" t="str">
        <f t="shared" si="266"/>
        <v/>
      </c>
      <c r="X1329" s="77"/>
      <c r="Y1329" s="123" t="str">
        <f t="shared" si="267"/>
        <v/>
      </c>
      <c r="Z1329" s="80"/>
    </row>
    <row r="1330" spans="1:26" s="29" customFormat="1" ht="21" customHeight="1" x14ac:dyDescent="0.2">
      <c r="A1330" s="30"/>
      <c r="B1330" s="457" t="s">
        <v>47</v>
      </c>
      <c r="C1330" s="458"/>
      <c r="D1330" s="31"/>
      <c r="E1330" s="31"/>
      <c r="F1330" s="49" t="s">
        <v>69</v>
      </c>
      <c r="G1330" s="44">
        <f>IF($J$1="January",U1326,IF($J$1="February",U1327,IF($J$1="March",U1328,IF($J$1="April",U1329,IF($J$1="May",U1330,IF($J$1="June",U1331,IF($J$1="July",U1332,IF($J$1="August",U1333,IF($J$1="August",U1333,IF($J$1="September",U1334,IF($J$1="October",U1335,IF($J$1="November",U1336,IF($J$1="December",U1337)))))))))))))</f>
        <v>0</v>
      </c>
      <c r="H1330" s="48"/>
      <c r="I1330" s="50">
        <f>IF(C1334&gt;0,$K$2,C1332)</f>
        <v>23</v>
      </c>
      <c r="J1330" s="51" t="s">
        <v>66</v>
      </c>
      <c r="K1330" s="52">
        <f>K1326/$K$2*I1330</f>
        <v>11500</v>
      </c>
      <c r="L1330" s="53"/>
      <c r="M1330" s="31"/>
      <c r="N1330" s="74"/>
      <c r="O1330" s="75" t="s">
        <v>53</v>
      </c>
      <c r="P1330" s="75">
        <v>31</v>
      </c>
      <c r="Q1330" s="75">
        <v>0</v>
      </c>
      <c r="R1330" s="75">
        <v>0</v>
      </c>
      <c r="S1330" s="79"/>
      <c r="T1330" s="75" t="s">
        <v>53</v>
      </c>
      <c r="U1330" s="123"/>
      <c r="V1330" s="77"/>
      <c r="W1330" s="123" t="str">
        <f t="shared" si="266"/>
        <v/>
      </c>
      <c r="X1330" s="77"/>
      <c r="Y1330" s="123" t="str">
        <f t="shared" si="267"/>
        <v/>
      </c>
      <c r="Z1330" s="80"/>
    </row>
    <row r="1331" spans="1:26" s="29" customFormat="1" ht="21" customHeight="1" x14ac:dyDescent="0.2">
      <c r="A1331" s="30"/>
      <c r="B1331" s="40"/>
      <c r="C1331" s="40"/>
      <c r="D1331" s="31"/>
      <c r="E1331" s="31"/>
      <c r="F1331" s="49" t="s">
        <v>23</v>
      </c>
      <c r="G1331" s="44">
        <f>IF($J$1="January",V1326,IF($J$1="February",V1327,IF($J$1="March",V1328,IF($J$1="April",V1329,IF($J$1="May",V1330,IF($J$1="June",V1331,IF($J$1="July",V1332,IF($J$1="August",V1333,IF($J$1="August",V1333,IF($J$1="September",V1334,IF($J$1="October",V1335,IF($J$1="November",V1336,IF($J$1="December",V1337)))))))))))))</f>
        <v>0</v>
      </c>
      <c r="H1331" s="48"/>
      <c r="I1331" s="93">
        <v>32</v>
      </c>
      <c r="J1331" s="51" t="s">
        <v>67</v>
      </c>
      <c r="K1331" s="54">
        <f>K1326/$K$2/8*I1331</f>
        <v>2000</v>
      </c>
      <c r="L1331" s="55"/>
      <c r="M1331" s="31"/>
      <c r="N1331" s="74"/>
      <c r="O1331" s="75" t="s">
        <v>54</v>
      </c>
      <c r="P1331" s="75">
        <v>23</v>
      </c>
      <c r="Q1331" s="75">
        <v>7</v>
      </c>
      <c r="R1331" s="75">
        <v>0</v>
      </c>
      <c r="S1331" s="79"/>
      <c r="T1331" s="75" t="s">
        <v>54</v>
      </c>
      <c r="U1331" s="123"/>
      <c r="V1331" s="77"/>
      <c r="W1331" s="123" t="str">
        <f t="shared" si="266"/>
        <v/>
      </c>
      <c r="X1331" s="77"/>
      <c r="Y1331" s="123" t="str">
        <f t="shared" si="267"/>
        <v/>
      </c>
      <c r="Z1331" s="80"/>
    </row>
    <row r="1332" spans="1:26" s="29" customFormat="1" ht="21" customHeight="1" x14ac:dyDescent="0.2">
      <c r="A1332" s="30"/>
      <c r="B1332" s="49" t="s">
        <v>7</v>
      </c>
      <c r="C1332" s="40">
        <f>IF($J$1="January",P1326,IF($J$1="February",P1327,IF($J$1="March",P1328,IF($J$1="April",P1329,IF($J$1="May",P1330,IF($J$1="June",P1331,IF($J$1="July",P1332,IF($J$1="August",P1333,IF($J$1="August",P1333,IF($J$1="September",P1334,IF($J$1="October",P1335,IF($J$1="November",P1336,IF($J$1="December",P1337)))))))))))))</f>
        <v>23</v>
      </c>
      <c r="D1332" s="31"/>
      <c r="E1332" s="31"/>
      <c r="F1332" s="49" t="s">
        <v>70</v>
      </c>
      <c r="G1332" s="44" t="str">
        <f>IF($J$1="January",W1326,IF($J$1="February",W1327,IF($J$1="March",W1328,IF($J$1="April",W1329,IF($J$1="May",W1330,IF($J$1="June",W1331,IF($J$1="July",W1332,IF($J$1="August",W1333,IF($J$1="August",W1333,IF($J$1="September",W1334,IF($J$1="October",W1335,IF($J$1="November",W1336,IF($J$1="December",W1337)))))))))))))</f>
        <v/>
      </c>
      <c r="H1332" s="48"/>
      <c r="I1332" s="455" t="s">
        <v>74</v>
      </c>
      <c r="J1332" s="456"/>
      <c r="K1332" s="54">
        <f>K1330+K1331</f>
        <v>13500</v>
      </c>
      <c r="L1332" s="55"/>
      <c r="M1332" s="31"/>
      <c r="N1332" s="74"/>
      <c r="O1332" s="75" t="s">
        <v>55</v>
      </c>
      <c r="P1332" s="75"/>
      <c r="Q1332" s="75"/>
      <c r="R1332" s="75">
        <v>0</v>
      </c>
      <c r="S1332" s="79"/>
      <c r="T1332" s="75" t="s">
        <v>55</v>
      </c>
      <c r="U1332" s="123"/>
      <c r="V1332" s="77"/>
      <c r="W1332" s="123" t="str">
        <f t="shared" si="266"/>
        <v/>
      </c>
      <c r="X1332" s="77"/>
      <c r="Y1332" s="123" t="str">
        <f t="shared" si="267"/>
        <v/>
      </c>
      <c r="Z1332" s="80"/>
    </row>
    <row r="1333" spans="1:26" s="29" customFormat="1" ht="21" customHeight="1" x14ac:dyDescent="0.2">
      <c r="A1333" s="30"/>
      <c r="B1333" s="49" t="s">
        <v>6</v>
      </c>
      <c r="C1333" s="40">
        <f>IF($J$1="January",Q1326,IF($J$1="February",Q1327,IF($J$1="March",Q1328,IF($J$1="April",Q1329,IF($J$1="May",Q1330,IF($J$1="June",Q1331,IF($J$1="July",Q1332,IF($J$1="August",Q1333,IF($J$1="August",Q1333,IF($J$1="September",Q1334,IF($J$1="October",Q1335,IF($J$1="November",Q1336,IF($J$1="December",Q1337)))))))))))))</f>
        <v>7</v>
      </c>
      <c r="D1333" s="31"/>
      <c r="E1333" s="31"/>
      <c r="F1333" s="49" t="s">
        <v>24</v>
      </c>
      <c r="G1333" s="44">
        <f>IF($J$1="January",X1326,IF($J$1="February",X1327,IF($J$1="March",X1328,IF($J$1="April",X1329,IF($J$1="May",X1330,IF($J$1="June",X1331,IF($J$1="July",X1332,IF($J$1="August",X1333,IF($J$1="August",X1333,IF($J$1="September",X1334,IF($J$1="October",X1335,IF($J$1="November",X1336,IF($J$1="December",X1337)))))))))))))</f>
        <v>0</v>
      </c>
      <c r="H1333" s="48"/>
      <c r="I1333" s="455" t="s">
        <v>75</v>
      </c>
      <c r="J1333" s="456"/>
      <c r="K1333" s="44">
        <f>G1333</f>
        <v>0</v>
      </c>
      <c r="L1333" s="56"/>
      <c r="M1333" s="31"/>
      <c r="N1333" s="74"/>
      <c r="O1333" s="75" t="s">
        <v>56</v>
      </c>
      <c r="P1333" s="75"/>
      <c r="Q1333" s="75"/>
      <c r="R1333" s="75">
        <v>0</v>
      </c>
      <c r="S1333" s="79"/>
      <c r="T1333" s="75" t="s">
        <v>56</v>
      </c>
      <c r="U1333" s="123"/>
      <c r="V1333" s="77"/>
      <c r="W1333" s="123" t="str">
        <f t="shared" si="266"/>
        <v/>
      </c>
      <c r="X1333" s="77"/>
      <c r="Y1333" s="123" t="str">
        <f t="shared" si="267"/>
        <v/>
      </c>
      <c r="Z1333" s="80"/>
    </row>
    <row r="1334" spans="1:26" s="29" customFormat="1" ht="21" customHeight="1" x14ac:dyDescent="0.2">
      <c r="A1334" s="30"/>
      <c r="B1334" s="57" t="s">
        <v>73</v>
      </c>
      <c r="C1334" s="40">
        <f>IF($J$1="January",R1326,IF($J$1="February",R1327,IF($J$1="March",R1328,IF($J$1="April",R1329,IF($J$1="May",R1330,IF($J$1="June",R1331,IF($J$1="July",R1332,IF($J$1="August",R1333,IF($J$1="August",R1333,IF($J$1="September",R1334,IF($J$1="October",R1335,IF($J$1="November",R1336,IF($J$1="December",R1337)))))))))))))</f>
        <v>0</v>
      </c>
      <c r="D1334" s="31"/>
      <c r="E1334" s="31"/>
      <c r="F1334" s="49" t="s">
        <v>216</v>
      </c>
      <c r="G1334" s="44" t="str">
        <f>IF($J$1="January",Y1326,IF($J$1="February",Y1327,IF($J$1="March",Y1328,IF($J$1="April",Y1329,IF($J$1="May",Y1330,IF($J$1="June",Y1331,IF($J$1="July",Y1332,IF($J$1="August",Y1333,IF($J$1="August",Y1333,IF($J$1="September",Y1334,IF($J$1="October",Y1335,IF($J$1="November",Y1336,IF($J$1="December",Y1337)))))))))))))</f>
        <v/>
      </c>
      <c r="H1334" s="31"/>
      <c r="I1334" s="463" t="s">
        <v>68</v>
      </c>
      <c r="J1334" s="464"/>
      <c r="K1334" s="58">
        <f>K1332-K1333</f>
        <v>13500</v>
      </c>
      <c r="L1334" s="59"/>
      <c r="M1334" s="31"/>
      <c r="N1334" s="74"/>
      <c r="O1334" s="75" t="s">
        <v>61</v>
      </c>
      <c r="P1334" s="75"/>
      <c r="Q1334" s="75"/>
      <c r="R1334" s="75">
        <v>0</v>
      </c>
      <c r="S1334" s="79"/>
      <c r="T1334" s="75" t="s">
        <v>61</v>
      </c>
      <c r="U1334" s="123"/>
      <c r="V1334" s="77"/>
      <c r="W1334" s="123" t="str">
        <f t="shared" si="266"/>
        <v/>
      </c>
      <c r="X1334" s="77"/>
      <c r="Y1334" s="123" t="str">
        <f t="shared" si="267"/>
        <v/>
      </c>
      <c r="Z1334" s="80"/>
    </row>
    <row r="1335" spans="1:26" s="29" customFormat="1" ht="21" customHeight="1" x14ac:dyDescent="0.2">
      <c r="A1335" s="30"/>
      <c r="B1335" s="31"/>
      <c r="C1335" s="31"/>
      <c r="D1335" s="31"/>
      <c r="E1335" s="31"/>
      <c r="F1335" s="31"/>
      <c r="G1335" s="31"/>
      <c r="H1335" s="31"/>
      <c r="I1335" s="31"/>
      <c r="J1335" s="31"/>
      <c r="K1335" s="31"/>
      <c r="L1335" s="47"/>
      <c r="M1335" s="31"/>
      <c r="N1335" s="74"/>
      <c r="O1335" s="75" t="s">
        <v>57</v>
      </c>
      <c r="P1335" s="75"/>
      <c r="Q1335" s="75"/>
      <c r="R1335" s="75" t="str">
        <f>IF(Q1335="","",R1334-Q1335)</f>
        <v/>
      </c>
      <c r="S1335" s="79"/>
      <c r="T1335" s="75" t="s">
        <v>57</v>
      </c>
      <c r="U1335" s="123"/>
      <c r="V1335" s="77"/>
      <c r="W1335" s="123" t="str">
        <f t="shared" si="266"/>
        <v/>
      </c>
      <c r="X1335" s="77"/>
      <c r="Y1335" s="123" t="str">
        <f t="shared" si="267"/>
        <v/>
      </c>
      <c r="Z1335" s="80"/>
    </row>
    <row r="1336" spans="1:26" s="29" customFormat="1" ht="21" customHeight="1" x14ac:dyDescent="0.2">
      <c r="A1336" s="30"/>
      <c r="B1336" s="471" t="s">
        <v>101</v>
      </c>
      <c r="C1336" s="471"/>
      <c r="D1336" s="471"/>
      <c r="E1336" s="471"/>
      <c r="F1336" s="471"/>
      <c r="G1336" s="471"/>
      <c r="H1336" s="471"/>
      <c r="I1336" s="471"/>
      <c r="J1336" s="471"/>
      <c r="K1336" s="471"/>
      <c r="L1336" s="47"/>
      <c r="M1336" s="31"/>
      <c r="N1336" s="74"/>
      <c r="O1336" s="75" t="s">
        <v>62</v>
      </c>
      <c r="P1336" s="75"/>
      <c r="Q1336" s="75"/>
      <c r="R1336" s="75">
        <v>0</v>
      </c>
      <c r="S1336" s="79"/>
      <c r="T1336" s="75" t="s">
        <v>62</v>
      </c>
      <c r="U1336" s="123"/>
      <c r="V1336" s="77"/>
      <c r="W1336" s="123" t="str">
        <f t="shared" si="266"/>
        <v/>
      </c>
      <c r="X1336" s="77"/>
      <c r="Y1336" s="123" t="str">
        <f t="shared" si="267"/>
        <v/>
      </c>
      <c r="Z1336" s="80"/>
    </row>
    <row r="1337" spans="1:26" s="29" customFormat="1" ht="21" customHeight="1" x14ac:dyDescent="0.2">
      <c r="A1337" s="30"/>
      <c r="B1337" s="471"/>
      <c r="C1337" s="471"/>
      <c r="D1337" s="471"/>
      <c r="E1337" s="471"/>
      <c r="F1337" s="471"/>
      <c r="G1337" s="471"/>
      <c r="H1337" s="471"/>
      <c r="I1337" s="471"/>
      <c r="J1337" s="471"/>
      <c r="K1337" s="471"/>
      <c r="L1337" s="47"/>
      <c r="M1337" s="31"/>
      <c r="N1337" s="74"/>
      <c r="O1337" s="75" t="s">
        <v>63</v>
      </c>
      <c r="P1337" s="75"/>
      <c r="Q1337" s="75"/>
      <c r="R1337" s="75" t="str">
        <f>IF(Q1337="","",R1336-Q1337)</f>
        <v/>
      </c>
      <c r="S1337" s="79"/>
      <c r="T1337" s="75" t="s">
        <v>63</v>
      </c>
      <c r="U1337" s="123" t="str">
        <f>IF($J$1="Dec",Y1336,"")</f>
        <v/>
      </c>
      <c r="V1337" s="77"/>
      <c r="W1337" s="123" t="str">
        <f t="shared" si="266"/>
        <v/>
      </c>
      <c r="X1337" s="77"/>
      <c r="Y1337" s="123" t="str">
        <f t="shared" si="267"/>
        <v/>
      </c>
      <c r="Z1337" s="80"/>
    </row>
    <row r="1338" spans="1:26" s="29" customFormat="1" ht="22.15" customHeight="1" thickBot="1" x14ac:dyDescent="0.25">
      <c r="A1338" s="60"/>
      <c r="B1338" s="61"/>
      <c r="C1338" s="61"/>
      <c r="D1338" s="61"/>
      <c r="E1338" s="61"/>
      <c r="F1338" s="61"/>
      <c r="G1338" s="61"/>
      <c r="H1338" s="61"/>
      <c r="I1338" s="61"/>
      <c r="J1338" s="61"/>
      <c r="K1338" s="61"/>
      <c r="L1338" s="62"/>
      <c r="N1338" s="81"/>
      <c r="O1338" s="82"/>
      <c r="P1338" s="82"/>
      <c r="Q1338" s="82"/>
      <c r="R1338" s="82"/>
      <c r="S1338" s="82"/>
      <c r="T1338" s="82"/>
      <c r="U1338" s="82"/>
      <c r="V1338" s="82"/>
      <c r="W1338" s="82"/>
      <c r="X1338" s="82"/>
      <c r="Y1338" s="82"/>
      <c r="Z1338" s="83"/>
    </row>
    <row r="1339" spans="1:26" s="29" customFormat="1" ht="21" customHeight="1" thickBot="1" x14ac:dyDescent="0.25">
      <c r="N1339" s="66"/>
      <c r="O1339" s="66"/>
      <c r="P1339" s="66"/>
      <c r="Q1339" s="66"/>
      <c r="R1339" s="66"/>
      <c r="S1339" s="66"/>
      <c r="T1339" s="66"/>
      <c r="U1339" s="66"/>
      <c r="V1339" s="66"/>
      <c r="W1339" s="66"/>
      <c r="X1339" s="66"/>
      <c r="Y1339" s="66"/>
      <c r="Z1339" s="66"/>
    </row>
    <row r="1340" spans="1:26" s="29" customFormat="1" ht="21" customHeight="1" x14ac:dyDescent="0.2">
      <c r="A1340" s="459" t="s">
        <v>45</v>
      </c>
      <c r="B1340" s="460"/>
      <c r="C1340" s="460"/>
      <c r="D1340" s="460"/>
      <c r="E1340" s="460"/>
      <c r="F1340" s="460"/>
      <c r="G1340" s="460"/>
      <c r="H1340" s="460"/>
      <c r="I1340" s="460"/>
      <c r="J1340" s="460"/>
      <c r="K1340" s="460"/>
      <c r="L1340" s="461"/>
      <c r="M1340" s="134"/>
      <c r="N1340" s="67"/>
      <c r="O1340" s="450" t="s">
        <v>47</v>
      </c>
      <c r="P1340" s="451"/>
      <c r="Q1340" s="451"/>
      <c r="R1340" s="452"/>
      <c r="S1340" s="68"/>
      <c r="T1340" s="450" t="s">
        <v>48</v>
      </c>
      <c r="U1340" s="451"/>
      <c r="V1340" s="451"/>
      <c r="W1340" s="451"/>
      <c r="X1340" s="451"/>
      <c r="Y1340" s="452"/>
      <c r="Z1340" s="69"/>
    </row>
    <row r="1341" spans="1:26" s="29" customFormat="1" ht="21" customHeight="1" x14ac:dyDescent="0.2">
      <c r="A1341" s="30"/>
      <c r="B1341" s="31"/>
      <c r="C1341" s="453" t="s">
        <v>99</v>
      </c>
      <c r="D1341" s="453"/>
      <c r="E1341" s="453"/>
      <c r="F1341" s="453"/>
      <c r="G1341" s="32" t="str">
        <f>$J$1</f>
        <v>June</v>
      </c>
      <c r="H1341" s="454">
        <f>$K$1</f>
        <v>2021</v>
      </c>
      <c r="I1341" s="454"/>
      <c r="J1341" s="31"/>
      <c r="K1341" s="33"/>
      <c r="L1341" s="34"/>
      <c r="M1341" s="33"/>
      <c r="N1341" s="70"/>
      <c r="O1341" s="71" t="s">
        <v>58</v>
      </c>
      <c r="P1341" s="71" t="s">
        <v>7</v>
      </c>
      <c r="Q1341" s="71" t="s">
        <v>6</v>
      </c>
      <c r="R1341" s="71" t="s">
        <v>59</v>
      </c>
      <c r="S1341" s="72"/>
      <c r="T1341" s="71" t="s">
        <v>58</v>
      </c>
      <c r="U1341" s="71" t="s">
        <v>60</v>
      </c>
      <c r="V1341" s="71" t="s">
        <v>23</v>
      </c>
      <c r="W1341" s="71" t="s">
        <v>22</v>
      </c>
      <c r="X1341" s="71" t="s">
        <v>24</v>
      </c>
      <c r="Y1341" s="71" t="s">
        <v>64</v>
      </c>
      <c r="Z1341" s="73"/>
    </row>
    <row r="1342" spans="1:26" s="29" customFormat="1" ht="21" customHeight="1" x14ac:dyDescent="0.2">
      <c r="A1342" s="30"/>
      <c r="B1342" s="31"/>
      <c r="C1342" s="31"/>
      <c r="D1342" s="36"/>
      <c r="E1342" s="36"/>
      <c r="F1342" s="36"/>
      <c r="G1342" s="36"/>
      <c r="H1342" s="36"/>
      <c r="I1342" s="31"/>
      <c r="J1342" s="37" t="s">
        <v>1</v>
      </c>
      <c r="K1342" s="38">
        <v>22000</v>
      </c>
      <c r="L1342" s="39"/>
      <c r="M1342" s="31"/>
      <c r="N1342" s="74"/>
      <c r="O1342" s="75" t="s">
        <v>50</v>
      </c>
      <c r="P1342" s="75">
        <v>31</v>
      </c>
      <c r="Q1342" s="75">
        <v>0</v>
      </c>
      <c r="R1342" s="75"/>
      <c r="S1342" s="76"/>
      <c r="T1342" s="75" t="s">
        <v>50</v>
      </c>
      <c r="U1342" s="77"/>
      <c r="V1342" s="77"/>
      <c r="W1342" s="77">
        <f>V1342+U1342</f>
        <v>0</v>
      </c>
      <c r="X1342" s="77"/>
      <c r="Y1342" s="77">
        <f>W1342-X1342</f>
        <v>0</v>
      </c>
      <c r="Z1342" s="73"/>
    </row>
    <row r="1343" spans="1:26" s="29" customFormat="1" ht="21" customHeight="1" x14ac:dyDescent="0.2">
      <c r="A1343" s="30"/>
      <c r="B1343" s="31" t="s">
        <v>0</v>
      </c>
      <c r="C1343" s="86" t="s">
        <v>205</v>
      </c>
      <c r="D1343" s="31"/>
      <c r="E1343" s="31"/>
      <c r="F1343" s="31"/>
      <c r="G1343" s="31"/>
      <c r="H1343" s="42"/>
      <c r="I1343" s="36"/>
      <c r="J1343" s="31"/>
      <c r="K1343" s="31"/>
      <c r="L1343" s="43"/>
      <c r="M1343" s="134"/>
      <c r="N1343" s="78"/>
      <c r="O1343" s="75" t="s">
        <v>76</v>
      </c>
      <c r="P1343" s="75">
        <v>28</v>
      </c>
      <c r="Q1343" s="75">
        <v>0</v>
      </c>
      <c r="R1343" s="75"/>
      <c r="S1343" s="79"/>
      <c r="T1343" s="75" t="s">
        <v>76</v>
      </c>
      <c r="U1343" s="123">
        <f>IF($J$1="January","",Y1342)</f>
        <v>0</v>
      </c>
      <c r="V1343" s="77"/>
      <c r="W1343" s="123">
        <f>IF(U1343="","",U1343+V1343)</f>
        <v>0</v>
      </c>
      <c r="X1343" s="77"/>
      <c r="Y1343" s="123">
        <f>IF(W1343="","",W1343-X1343)</f>
        <v>0</v>
      </c>
      <c r="Z1343" s="80"/>
    </row>
    <row r="1344" spans="1:26" s="29" customFormat="1" ht="21" customHeight="1" x14ac:dyDescent="0.2">
      <c r="A1344" s="30"/>
      <c r="B1344" s="45" t="s">
        <v>46</v>
      </c>
      <c r="C1344" s="86"/>
      <c r="D1344" s="31"/>
      <c r="E1344" s="31"/>
      <c r="F1344" s="462" t="s">
        <v>48</v>
      </c>
      <c r="G1344" s="462"/>
      <c r="H1344" s="31"/>
      <c r="I1344" s="462" t="s">
        <v>49</v>
      </c>
      <c r="J1344" s="462"/>
      <c r="K1344" s="462"/>
      <c r="L1344" s="47"/>
      <c r="M1344" s="31"/>
      <c r="N1344" s="74"/>
      <c r="O1344" s="75" t="s">
        <v>51</v>
      </c>
      <c r="P1344" s="75">
        <v>31</v>
      </c>
      <c r="Q1344" s="75">
        <v>0</v>
      </c>
      <c r="R1344" s="75">
        <v>0</v>
      </c>
      <c r="S1344" s="79"/>
      <c r="T1344" s="75" t="s">
        <v>51</v>
      </c>
      <c r="U1344" s="123">
        <f>IF($J$1="February","",Y1343)</f>
        <v>0</v>
      </c>
      <c r="V1344" s="77"/>
      <c r="W1344" s="123">
        <f t="shared" ref="W1344:W1353" si="268">IF(U1344="","",U1344+V1344)</f>
        <v>0</v>
      </c>
      <c r="X1344" s="77"/>
      <c r="Y1344" s="123">
        <f t="shared" ref="Y1344:Y1353" si="269">IF(W1344="","",W1344-X1344)</f>
        <v>0</v>
      </c>
      <c r="Z1344" s="80"/>
    </row>
    <row r="1345" spans="1:26" s="29" customFormat="1" ht="21" customHeight="1" x14ac:dyDescent="0.2">
      <c r="A1345" s="30"/>
      <c r="B1345" s="31"/>
      <c r="C1345" s="31"/>
      <c r="D1345" s="31"/>
      <c r="E1345" s="31"/>
      <c r="F1345" s="31"/>
      <c r="G1345" s="31"/>
      <c r="H1345" s="48"/>
      <c r="L1345" s="35"/>
      <c r="M1345" s="31"/>
      <c r="N1345" s="74"/>
      <c r="O1345" s="75" t="s">
        <v>52</v>
      </c>
      <c r="P1345" s="75">
        <v>30</v>
      </c>
      <c r="Q1345" s="75">
        <v>0</v>
      </c>
      <c r="R1345" s="75">
        <v>0</v>
      </c>
      <c r="S1345" s="79"/>
      <c r="T1345" s="75" t="s">
        <v>52</v>
      </c>
      <c r="U1345" s="123">
        <f>IF($J$1="March","",Y1344)</f>
        <v>0</v>
      </c>
      <c r="V1345" s="77"/>
      <c r="W1345" s="123">
        <f t="shared" si="268"/>
        <v>0</v>
      </c>
      <c r="X1345" s="77"/>
      <c r="Y1345" s="123">
        <f t="shared" si="269"/>
        <v>0</v>
      </c>
      <c r="Z1345" s="80"/>
    </row>
    <row r="1346" spans="1:26" s="29" customFormat="1" ht="21" customHeight="1" x14ac:dyDescent="0.2">
      <c r="A1346" s="30"/>
      <c r="B1346" s="457" t="s">
        <v>47</v>
      </c>
      <c r="C1346" s="458"/>
      <c r="D1346" s="31"/>
      <c r="E1346" s="31"/>
      <c r="F1346" s="49" t="s">
        <v>69</v>
      </c>
      <c r="G1346" s="44">
        <f>IF($J$1="January",U1342,IF($J$1="February",U1343,IF($J$1="March",U1344,IF($J$1="April",U1345,IF($J$1="May",U1346,IF($J$1="June",U1347,IF($J$1="July",U1348,IF($J$1="August",U1349,IF($J$1="August",U1349,IF($J$1="September",U1350,IF($J$1="October",U1351,IF($J$1="November",U1352,IF($J$1="December",U1353)))))))))))))</f>
        <v>0</v>
      </c>
      <c r="H1346" s="48"/>
      <c r="I1346" s="50">
        <f>IF(C1350&gt;0,$K$2,C1348)</f>
        <v>29</v>
      </c>
      <c r="J1346" s="51" t="s">
        <v>66</v>
      </c>
      <c r="K1346" s="52">
        <f>K1342/$K$2*I1346</f>
        <v>21266.666666666668</v>
      </c>
      <c r="L1346" s="53"/>
      <c r="M1346" s="31"/>
      <c r="N1346" s="74"/>
      <c r="O1346" s="75" t="s">
        <v>53</v>
      </c>
      <c r="P1346" s="75">
        <v>31</v>
      </c>
      <c r="Q1346" s="75">
        <v>0</v>
      </c>
      <c r="R1346" s="75">
        <v>0</v>
      </c>
      <c r="S1346" s="79"/>
      <c r="T1346" s="75" t="s">
        <v>53</v>
      </c>
      <c r="U1346" s="123">
        <f>IF($J$1="April","",Y1345)</f>
        <v>0</v>
      </c>
      <c r="V1346" s="77"/>
      <c r="W1346" s="123">
        <f t="shared" si="268"/>
        <v>0</v>
      </c>
      <c r="X1346" s="77"/>
      <c r="Y1346" s="123">
        <f t="shared" si="269"/>
        <v>0</v>
      </c>
      <c r="Z1346" s="80"/>
    </row>
    <row r="1347" spans="1:26" s="29" customFormat="1" ht="21" customHeight="1" x14ac:dyDescent="0.2">
      <c r="A1347" s="30"/>
      <c r="B1347" s="40"/>
      <c r="C1347" s="40"/>
      <c r="D1347" s="31"/>
      <c r="E1347" s="31"/>
      <c r="F1347" s="49" t="s">
        <v>23</v>
      </c>
      <c r="G1347" s="44">
        <f>IF($J$1="January",V1342,IF($J$1="February",V1343,IF($J$1="March",V1344,IF($J$1="April",V1345,IF($J$1="May",V1346,IF($J$1="June",V1347,IF($J$1="July",V1348,IF($J$1="August",V1349,IF($J$1="August",V1349,IF($J$1="September",V1350,IF($J$1="October",V1351,IF($J$1="November",V1352,IF($J$1="December",V1353)))))))))))))</f>
        <v>0</v>
      </c>
      <c r="H1347" s="48"/>
      <c r="I1347" s="93">
        <v>60</v>
      </c>
      <c r="J1347" s="51" t="s">
        <v>67</v>
      </c>
      <c r="K1347" s="54">
        <f>K1342/$K$2/8*I1347</f>
        <v>5500</v>
      </c>
      <c r="L1347" s="55"/>
      <c r="M1347" s="31"/>
      <c r="N1347" s="74"/>
      <c r="O1347" s="75" t="s">
        <v>54</v>
      </c>
      <c r="P1347" s="75">
        <v>29</v>
      </c>
      <c r="Q1347" s="75">
        <v>1</v>
      </c>
      <c r="R1347" s="75">
        <v>0</v>
      </c>
      <c r="S1347" s="79"/>
      <c r="T1347" s="75" t="s">
        <v>54</v>
      </c>
      <c r="U1347" s="123">
        <f>IF($J$1="May","",Y1346)</f>
        <v>0</v>
      </c>
      <c r="V1347" s="77"/>
      <c r="W1347" s="123">
        <f t="shared" si="268"/>
        <v>0</v>
      </c>
      <c r="X1347" s="77"/>
      <c r="Y1347" s="123">
        <f t="shared" si="269"/>
        <v>0</v>
      </c>
      <c r="Z1347" s="80"/>
    </row>
    <row r="1348" spans="1:26" s="29" customFormat="1" ht="21" customHeight="1" x14ac:dyDescent="0.2">
      <c r="A1348" s="30"/>
      <c r="B1348" s="49" t="s">
        <v>7</v>
      </c>
      <c r="C1348" s="40">
        <f>IF($J$1="January",P1342,IF($J$1="February",P1343,IF($J$1="March",P1344,IF($J$1="April",P1345,IF($J$1="May",P1346,IF($J$1="June",P1347,IF($J$1="July",P1348,IF($J$1="August",P1349,IF($J$1="August",P1349,IF($J$1="September",P1350,IF($J$1="October",P1351,IF($J$1="November",P1352,IF($J$1="December",P1353)))))))))))))</f>
        <v>29</v>
      </c>
      <c r="D1348" s="31"/>
      <c r="E1348" s="31"/>
      <c r="F1348" s="49" t="s">
        <v>70</v>
      </c>
      <c r="G1348" s="44">
        <f>IF($J$1="January",W1342,IF($J$1="February",W1343,IF($J$1="March",W1344,IF($J$1="April",W1345,IF($J$1="May",W1346,IF($J$1="June",W1347,IF($J$1="July",W1348,IF($J$1="August",W1349,IF($J$1="August",W1349,IF($J$1="September",W1350,IF($J$1="October",W1351,IF($J$1="November",W1352,IF($J$1="December",W1353)))))))))))))</f>
        <v>0</v>
      </c>
      <c r="H1348" s="48"/>
      <c r="I1348" s="455" t="s">
        <v>74</v>
      </c>
      <c r="J1348" s="456"/>
      <c r="K1348" s="54">
        <f>K1346+K1347</f>
        <v>26766.666666666668</v>
      </c>
      <c r="L1348" s="55"/>
      <c r="M1348" s="31"/>
      <c r="N1348" s="74"/>
      <c r="O1348" s="75" t="s">
        <v>55</v>
      </c>
      <c r="P1348" s="75"/>
      <c r="Q1348" s="75"/>
      <c r="R1348" s="75">
        <v>0</v>
      </c>
      <c r="S1348" s="79"/>
      <c r="T1348" s="75" t="s">
        <v>55</v>
      </c>
      <c r="U1348" s="123" t="str">
        <f>IF($J$1="June","",Y1347)</f>
        <v/>
      </c>
      <c r="V1348" s="77"/>
      <c r="W1348" s="123" t="str">
        <f t="shared" si="268"/>
        <v/>
      </c>
      <c r="X1348" s="77"/>
      <c r="Y1348" s="123" t="str">
        <f t="shared" si="269"/>
        <v/>
      </c>
      <c r="Z1348" s="80"/>
    </row>
    <row r="1349" spans="1:26" s="29" customFormat="1" ht="21" customHeight="1" x14ac:dyDescent="0.2">
      <c r="A1349" s="30"/>
      <c r="B1349" s="49" t="s">
        <v>6</v>
      </c>
      <c r="C1349" s="40">
        <f>IF($J$1="January",Q1342,IF($J$1="February",Q1343,IF($J$1="March",Q1344,IF($J$1="April",Q1345,IF($J$1="May",Q1346,IF($J$1="June",Q1347,IF($J$1="July",Q1348,IF($J$1="August",Q1349,IF($J$1="August",Q1349,IF($J$1="September",Q1350,IF($J$1="October",Q1351,IF($J$1="November",Q1352,IF($J$1="December",Q1353)))))))))))))</f>
        <v>1</v>
      </c>
      <c r="D1349" s="31"/>
      <c r="E1349" s="31"/>
      <c r="F1349" s="49" t="s">
        <v>24</v>
      </c>
      <c r="G1349" s="44">
        <f>IF($J$1="January",X1342,IF($J$1="February",X1343,IF($J$1="March",X1344,IF($J$1="April",X1345,IF($J$1="May",X1346,IF($J$1="June",X1347,IF($J$1="July",X1348,IF($J$1="August",X1349,IF($J$1="August",X1349,IF($J$1="September",X1350,IF($J$1="October",X1351,IF($J$1="November",X1352,IF($J$1="December",X1353)))))))))))))</f>
        <v>0</v>
      </c>
      <c r="H1349" s="48"/>
      <c r="I1349" s="455" t="s">
        <v>75</v>
      </c>
      <c r="J1349" s="456"/>
      <c r="K1349" s="44">
        <f>G1349</f>
        <v>0</v>
      </c>
      <c r="L1349" s="56"/>
      <c r="M1349" s="31"/>
      <c r="N1349" s="74"/>
      <c r="O1349" s="75" t="s">
        <v>56</v>
      </c>
      <c r="P1349" s="75"/>
      <c r="Q1349" s="75"/>
      <c r="R1349" s="75">
        <v>0</v>
      </c>
      <c r="S1349" s="79"/>
      <c r="T1349" s="75" t="s">
        <v>56</v>
      </c>
      <c r="U1349" s="123" t="str">
        <f>IF($J$1="July","",Y1348)</f>
        <v/>
      </c>
      <c r="V1349" s="77"/>
      <c r="W1349" s="123" t="str">
        <f t="shared" si="268"/>
        <v/>
      </c>
      <c r="X1349" s="77"/>
      <c r="Y1349" s="123" t="str">
        <f t="shared" si="269"/>
        <v/>
      </c>
      <c r="Z1349" s="80"/>
    </row>
    <row r="1350" spans="1:26" s="29" customFormat="1" ht="21" customHeight="1" x14ac:dyDescent="0.2">
      <c r="A1350" s="30"/>
      <c r="B1350" s="57" t="s">
        <v>73</v>
      </c>
      <c r="C1350" s="40">
        <f>IF($J$1="January",R1342,IF($J$1="February",R1343,IF($J$1="March",R1344,IF($J$1="April",R1345,IF($J$1="May",R1346,IF($J$1="June",R1347,IF($J$1="July",R1348,IF($J$1="August",R1349,IF($J$1="August",R1349,IF($J$1="September",R1350,IF($J$1="October",R1351,IF($J$1="November",R1352,IF($J$1="December",R1353)))))))))))))</f>
        <v>0</v>
      </c>
      <c r="D1350" s="31"/>
      <c r="E1350" s="31"/>
      <c r="F1350" s="49" t="s">
        <v>216</v>
      </c>
      <c r="G1350" s="44">
        <f>IF($J$1="January",Y1342,IF($J$1="February",Y1343,IF($J$1="March",Y1344,IF($J$1="April",Y1345,IF($J$1="May",Y1346,IF($J$1="June",Y1347,IF($J$1="July",Y1348,IF($J$1="August",Y1349,IF($J$1="August",Y1349,IF($J$1="September",Y1350,IF($J$1="October",Y1351,IF($J$1="November",Y1352,IF($J$1="December",Y1353)))))))))))))</f>
        <v>0</v>
      </c>
      <c r="H1350" s="31"/>
      <c r="I1350" s="463" t="s">
        <v>68</v>
      </c>
      <c r="J1350" s="464"/>
      <c r="K1350" s="58">
        <f>K1348-K1349</f>
        <v>26766.666666666668</v>
      </c>
      <c r="L1350" s="59"/>
      <c r="M1350" s="31"/>
      <c r="N1350" s="74"/>
      <c r="O1350" s="75" t="s">
        <v>61</v>
      </c>
      <c r="P1350" s="75"/>
      <c r="Q1350" s="75"/>
      <c r="R1350" s="75">
        <v>0</v>
      </c>
      <c r="S1350" s="79"/>
      <c r="T1350" s="75" t="s">
        <v>61</v>
      </c>
      <c r="U1350" s="123" t="str">
        <f>IF($J$1="August","",Y1349)</f>
        <v/>
      </c>
      <c r="V1350" s="77"/>
      <c r="W1350" s="123" t="str">
        <f t="shared" si="268"/>
        <v/>
      </c>
      <c r="X1350" s="77"/>
      <c r="Y1350" s="123" t="str">
        <f t="shared" si="269"/>
        <v/>
      </c>
      <c r="Z1350" s="80"/>
    </row>
    <row r="1351" spans="1:26" s="29" customFormat="1" ht="21" customHeight="1" x14ac:dyDescent="0.2">
      <c r="A1351" s="30"/>
      <c r="B1351" s="31"/>
      <c r="C1351" s="31"/>
      <c r="D1351" s="31"/>
      <c r="E1351" s="31"/>
      <c r="F1351" s="31"/>
      <c r="G1351" s="31"/>
      <c r="H1351" s="31"/>
      <c r="I1351" s="31"/>
      <c r="J1351" s="31"/>
      <c r="K1351" s="31"/>
      <c r="L1351" s="47"/>
      <c r="M1351" s="31"/>
      <c r="N1351" s="74"/>
      <c r="O1351" s="75" t="s">
        <v>57</v>
      </c>
      <c r="P1351" s="75"/>
      <c r="Q1351" s="75"/>
      <c r="R1351" s="75">
        <v>0</v>
      </c>
      <c r="S1351" s="79"/>
      <c r="T1351" s="75" t="s">
        <v>57</v>
      </c>
      <c r="U1351" s="123" t="str">
        <f>IF($J$1="September","",Y1350)</f>
        <v/>
      </c>
      <c r="V1351" s="77"/>
      <c r="W1351" s="123" t="str">
        <f t="shared" si="268"/>
        <v/>
      </c>
      <c r="X1351" s="77"/>
      <c r="Y1351" s="123" t="str">
        <f t="shared" si="269"/>
        <v/>
      </c>
      <c r="Z1351" s="80"/>
    </row>
    <row r="1352" spans="1:26" s="29" customFormat="1" ht="21" customHeight="1" x14ac:dyDescent="0.2">
      <c r="A1352" s="30"/>
      <c r="B1352" s="471" t="s">
        <v>101</v>
      </c>
      <c r="C1352" s="471"/>
      <c r="D1352" s="471"/>
      <c r="E1352" s="471"/>
      <c r="F1352" s="471"/>
      <c r="G1352" s="471"/>
      <c r="H1352" s="471"/>
      <c r="I1352" s="471"/>
      <c r="J1352" s="471"/>
      <c r="K1352" s="471"/>
      <c r="L1352" s="47"/>
      <c r="M1352" s="31"/>
      <c r="N1352" s="74"/>
      <c r="O1352" s="75" t="s">
        <v>62</v>
      </c>
      <c r="P1352" s="75"/>
      <c r="Q1352" s="75"/>
      <c r="R1352" s="75">
        <v>0</v>
      </c>
      <c r="S1352" s="79"/>
      <c r="T1352" s="75" t="s">
        <v>62</v>
      </c>
      <c r="U1352" s="123" t="str">
        <f>IF($J$1="October","",Y1351)</f>
        <v/>
      </c>
      <c r="V1352" s="77"/>
      <c r="W1352" s="123" t="str">
        <f t="shared" si="268"/>
        <v/>
      </c>
      <c r="X1352" s="77"/>
      <c r="Y1352" s="123" t="str">
        <f t="shared" si="269"/>
        <v/>
      </c>
      <c r="Z1352" s="80"/>
    </row>
    <row r="1353" spans="1:26" s="29" customFormat="1" ht="21" customHeight="1" x14ac:dyDescent="0.2">
      <c r="A1353" s="30"/>
      <c r="B1353" s="471"/>
      <c r="C1353" s="471"/>
      <c r="D1353" s="471"/>
      <c r="E1353" s="471"/>
      <c r="F1353" s="471"/>
      <c r="G1353" s="471"/>
      <c r="H1353" s="471"/>
      <c r="I1353" s="471"/>
      <c r="J1353" s="471"/>
      <c r="K1353" s="471"/>
      <c r="L1353" s="47"/>
      <c r="M1353" s="31"/>
      <c r="N1353" s="74"/>
      <c r="O1353" s="75" t="s">
        <v>63</v>
      </c>
      <c r="P1353" s="75"/>
      <c r="Q1353" s="75"/>
      <c r="R1353" s="75" t="str">
        <f>IF(Q1353="","",R1352-Q1353)</f>
        <v/>
      </c>
      <c r="S1353" s="79"/>
      <c r="T1353" s="75" t="s">
        <v>63</v>
      </c>
      <c r="U1353" s="123" t="str">
        <f>IF($J$1="November","",Y1352)</f>
        <v/>
      </c>
      <c r="V1353" s="77"/>
      <c r="W1353" s="123" t="str">
        <f t="shared" si="268"/>
        <v/>
      </c>
      <c r="X1353" s="77"/>
      <c r="Y1353" s="123" t="str">
        <f t="shared" si="269"/>
        <v/>
      </c>
      <c r="Z1353" s="80"/>
    </row>
    <row r="1354" spans="1:26" s="29" customFormat="1" ht="21" customHeight="1" thickBot="1" x14ac:dyDescent="0.25">
      <c r="A1354" s="60"/>
      <c r="B1354" s="61"/>
      <c r="C1354" s="61"/>
      <c r="D1354" s="61"/>
      <c r="E1354" s="61"/>
      <c r="F1354" s="61"/>
      <c r="G1354" s="61"/>
      <c r="H1354" s="61"/>
      <c r="I1354" s="61"/>
      <c r="J1354" s="61"/>
      <c r="K1354" s="61"/>
      <c r="L1354" s="62"/>
      <c r="N1354" s="81"/>
      <c r="O1354" s="82"/>
      <c r="P1354" s="82"/>
      <c r="Q1354" s="82"/>
      <c r="R1354" s="82"/>
      <c r="S1354" s="82"/>
      <c r="T1354" s="82"/>
      <c r="U1354" s="82"/>
      <c r="V1354" s="82"/>
      <c r="W1354" s="82"/>
      <c r="X1354" s="82"/>
      <c r="Y1354" s="82"/>
      <c r="Z1354" s="83"/>
    </row>
    <row r="1355" spans="1:26" s="29" customFormat="1" ht="21" customHeight="1" thickBot="1" x14ac:dyDescent="0.25">
      <c r="N1355" s="66"/>
      <c r="O1355" s="66"/>
      <c r="P1355" s="66"/>
      <c r="Q1355" s="66"/>
      <c r="R1355" s="66"/>
      <c r="S1355" s="66"/>
      <c r="T1355" s="66"/>
      <c r="U1355" s="66"/>
      <c r="V1355" s="66"/>
      <c r="W1355" s="66"/>
      <c r="X1355" s="66"/>
      <c r="Y1355" s="66"/>
      <c r="Z1355" s="66"/>
    </row>
    <row r="1356" spans="1:26" s="29" customFormat="1" ht="21" customHeight="1" x14ac:dyDescent="0.2">
      <c r="A1356" s="468" t="s">
        <v>45</v>
      </c>
      <c r="B1356" s="469"/>
      <c r="C1356" s="469"/>
      <c r="D1356" s="469"/>
      <c r="E1356" s="469"/>
      <c r="F1356" s="469"/>
      <c r="G1356" s="469"/>
      <c r="H1356" s="469"/>
      <c r="I1356" s="469"/>
      <c r="J1356" s="469"/>
      <c r="K1356" s="469"/>
      <c r="L1356" s="470"/>
      <c r="M1356" s="138"/>
      <c r="N1356" s="67"/>
      <c r="O1356" s="450" t="s">
        <v>47</v>
      </c>
      <c r="P1356" s="451"/>
      <c r="Q1356" s="451"/>
      <c r="R1356" s="452"/>
      <c r="S1356" s="68"/>
      <c r="T1356" s="450" t="s">
        <v>48</v>
      </c>
      <c r="U1356" s="451"/>
      <c r="V1356" s="451"/>
      <c r="W1356" s="451"/>
      <c r="X1356" s="451"/>
      <c r="Y1356" s="452"/>
      <c r="Z1356" s="69"/>
    </row>
    <row r="1357" spans="1:26" s="29" customFormat="1" ht="21" customHeight="1" x14ac:dyDescent="0.2">
      <c r="A1357" s="30"/>
      <c r="B1357" s="31"/>
      <c r="C1357" s="453" t="s">
        <v>99</v>
      </c>
      <c r="D1357" s="453"/>
      <c r="E1357" s="453"/>
      <c r="F1357" s="453"/>
      <c r="G1357" s="32" t="str">
        <f>$J$1</f>
        <v>June</v>
      </c>
      <c r="H1357" s="454">
        <f>$K$1</f>
        <v>2021</v>
      </c>
      <c r="I1357" s="454"/>
      <c r="J1357" s="31"/>
      <c r="K1357" s="33"/>
      <c r="L1357" s="34"/>
      <c r="M1357" s="33"/>
      <c r="N1357" s="70"/>
      <c r="O1357" s="71" t="s">
        <v>58</v>
      </c>
      <c r="P1357" s="71" t="s">
        <v>7</v>
      </c>
      <c r="Q1357" s="71" t="s">
        <v>6</v>
      </c>
      <c r="R1357" s="71" t="s">
        <v>59</v>
      </c>
      <c r="S1357" s="72"/>
      <c r="T1357" s="71" t="s">
        <v>58</v>
      </c>
      <c r="U1357" s="71" t="s">
        <v>60</v>
      </c>
      <c r="V1357" s="71" t="s">
        <v>23</v>
      </c>
      <c r="W1357" s="71" t="s">
        <v>22</v>
      </c>
      <c r="X1357" s="71" t="s">
        <v>24</v>
      </c>
      <c r="Y1357" s="71" t="s">
        <v>64</v>
      </c>
      <c r="Z1357" s="73"/>
    </row>
    <row r="1358" spans="1:26" s="29" customFormat="1" ht="21" customHeight="1" x14ac:dyDescent="0.2">
      <c r="A1358" s="30"/>
      <c r="B1358" s="31"/>
      <c r="C1358" s="31"/>
      <c r="D1358" s="36"/>
      <c r="E1358" s="36"/>
      <c r="F1358" s="36"/>
      <c r="G1358" s="36"/>
      <c r="H1358" s="36"/>
      <c r="I1358" s="31"/>
      <c r="J1358" s="37" t="s">
        <v>1</v>
      </c>
      <c r="K1358" s="38">
        <v>20000</v>
      </c>
      <c r="L1358" s="39"/>
      <c r="M1358" s="31"/>
      <c r="N1358" s="74"/>
      <c r="O1358" s="75" t="s">
        <v>50</v>
      </c>
      <c r="P1358" s="75">
        <v>31</v>
      </c>
      <c r="Q1358" s="75">
        <v>0</v>
      </c>
      <c r="R1358" s="75">
        <v>0</v>
      </c>
      <c r="S1358" s="76"/>
      <c r="T1358" s="75" t="s">
        <v>50</v>
      </c>
      <c r="U1358" s="77"/>
      <c r="V1358" s="77"/>
      <c r="W1358" s="77">
        <f>V1358+U1358</f>
        <v>0</v>
      </c>
      <c r="X1358" s="77"/>
      <c r="Y1358" s="77">
        <f>W1358-X1358</f>
        <v>0</v>
      </c>
      <c r="Z1358" s="73"/>
    </row>
    <row r="1359" spans="1:26" s="29" customFormat="1" ht="21" customHeight="1" x14ac:dyDescent="0.2">
      <c r="A1359" s="30"/>
      <c r="B1359" s="31" t="s">
        <v>0</v>
      </c>
      <c r="C1359" s="86" t="s">
        <v>154</v>
      </c>
      <c r="D1359" s="31"/>
      <c r="E1359" s="31"/>
      <c r="F1359" s="31"/>
      <c r="G1359" s="31"/>
      <c r="H1359" s="42"/>
      <c r="I1359" s="36"/>
      <c r="J1359" s="31"/>
      <c r="K1359" s="31"/>
      <c r="L1359" s="43"/>
      <c r="M1359" s="138"/>
      <c r="N1359" s="78"/>
      <c r="O1359" s="75" t="s">
        <v>76</v>
      </c>
      <c r="P1359" s="75">
        <v>28</v>
      </c>
      <c r="Q1359" s="75">
        <v>0</v>
      </c>
      <c r="R1359" s="75">
        <v>0</v>
      </c>
      <c r="S1359" s="79"/>
      <c r="T1359" s="75" t="s">
        <v>76</v>
      </c>
      <c r="U1359" s="123">
        <f>IF($J$1="January","",Y1358)</f>
        <v>0</v>
      </c>
      <c r="V1359" s="77"/>
      <c r="W1359" s="123">
        <f>IF(U1359="","",U1359+V1359)</f>
        <v>0</v>
      </c>
      <c r="X1359" s="77"/>
      <c r="Y1359" s="123">
        <f>IF(W1359="","",W1359-X1359)</f>
        <v>0</v>
      </c>
      <c r="Z1359" s="80"/>
    </row>
    <row r="1360" spans="1:26" s="29" customFormat="1" ht="21" customHeight="1" x14ac:dyDescent="0.2">
      <c r="A1360" s="30"/>
      <c r="B1360" s="45" t="s">
        <v>46</v>
      </c>
      <c r="C1360" s="143"/>
      <c r="D1360" s="31"/>
      <c r="E1360" s="31"/>
      <c r="F1360" s="462" t="s">
        <v>48</v>
      </c>
      <c r="G1360" s="462"/>
      <c r="H1360" s="31"/>
      <c r="I1360" s="462" t="s">
        <v>49</v>
      </c>
      <c r="J1360" s="462"/>
      <c r="K1360" s="462"/>
      <c r="L1360" s="47"/>
      <c r="M1360" s="31"/>
      <c r="N1360" s="74"/>
      <c r="O1360" s="75" t="s">
        <v>51</v>
      </c>
      <c r="P1360" s="75">
        <v>31</v>
      </c>
      <c r="Q1360" s="75">
        <v>0</v>
      </c>
      <c r="R1360" s="75">
        <v>0</v>
      </c>
      <c r="S1360" s="79"/>
      <c r="T1360" s="75" t="s">
        <v>51</v>
      </c>
      <c r="U1360" s="123">
        <f>IF($J$1="February","",Y1359)</f>
        <v>0</v>
      </c>
      <c r="V1360" s="77"/>
      <c r="W1360" s="123">
        <f t="shared" ref="W1360:W1369" si="270">IF(U1360="","",U1360+V1360)</f>
        <v>0</v>
      </c>
      <c r="X1360" s="77"/>
      <c r="Y1360" s="123">
        <f t="shared" ref="Y1360:Y1369" si="271">IF(W1360="","",W1360-X1360)</f>
        <v>0</v>
      </c>
      <c r="Z1360" s="80"/>
    </row>
    <row r="1361" spans="1:27" s="29" customFormat="1" ht="21" customHeight="1" x14ac:dyDescent="0.2">
      <c r="A1361" s="30"/>
      <c r="B1361" s="31"/>
      <c r="C1361" s="31"/>
      <c r="D1361" s="31"/>
      <c r="E1361" s="31"/>
      <c r="F1361" s="31"/>
      <c r="G1361" s="31"/>
      <c r="H1361" s="48"/>
      <c r="L1361" s="35"/>
      <c r="M1361" s="31"/>
      <c r="N1361" s="74"/>
      <c r="O1361" s="75" t="s">
        <v>52</v>
      </c>
      <c r="P1361" s="75">
        <v>30</v>
      </c>
      <c r="Q1361" s="75">
        <v>0</v>
      </c>
      <c r="R1361" s="75">
        <v>0</v>
      </c>
      <c r="S1361" s="79"/>
      <c r="T1361" s="75" t="s">
        <v>52</v>
      </c>
      <c r="U1361" s="123">
        <f>IF($J$1="March","",Y1360)</f>
        <v>0</v>
      </c>
      <c r="V1361" s="77"/>
      <c r="W1361" s="123">
        <f t="shared" si="270"/>
        <v>0</v>
      </c>
      <c r="X1361" s="77"/>
      <c r="Y1361" s="123">
        <f t="shared" si="271"/>
        <v>0</v>
      </c>
      <c r="Z1361" s="80"/>
    </row>
    <row r="1362" spans="1:27" s="29" customFormat="1" ht="21" customHeight="1" x14ac:dyDescent="0.2">
      <c r="A1362" s="30"/>
      <c r="B1362" s="457" t="s">
        <v>47</v>
      </c>
      <c r="C1362" s="458"/>
      <c r="D1362" s="31"/>
      <c r="E1362" s="31"/>
      <c r="F1362" s="49" t="s">
        <v>69</v>
      </c>
      <c r="G1362" s="44">
        <f>IF($J$1="January",U1358,IF($J$1="February",U1359,IF($J$1="March",U1360,IF($J$1="April",U1361,IF($J$1="May",U1362,IF($J$1="June",U1363,IF($J$1="July",U1364,IF($J$1="August",U1365,IF($J$1="August",U1365,IF($J$1="September",U1366,IF($J$1="October",U1367,IF($J$1="November",U1368,IF($J$1="December",U1369)))))))))))))</f>
        <v>0</v>
      </c>
      <c r="H1362" s="48"/>
      <c r="I1362" s="50">
        <f>IF(C1366&gt;0,$K$2,C1364)</f>
        <v>30</v>
      </c>
      <c r="J1362" s="51" t="s">
        <v>66</v>
      </c>
      <c r="K1362" s="52">
        <f>K1358/$K$2*I1362</f>
        <v>20000</v>
      </c>
      <c r="L1362" s="53"/>
      <c r="M1362" s="31"/>
      <c r="N1362" s="74"/>
      <c r="O1362" s="75" t="s">
        <v>53</v>
      </c>
      <c r="P1362" s="75">
        <v>31</v>
      </c>
      <c r="Q1362" s="75">
        <v>0</v>
      </c>
      <c r="R1362" s="75">
        <v>0</v>
      </c>
      <c r="S1362" s="79"/>
      <c r="T1362" s="75" t="s">
        <v>53</v>
      </c>
      <c r="U1362" s="123">
        <f>IF($J$1="April","",Y1361)</f>
        <v>0</v>
      </c>
      <c r="V1362" s="77"/>
      <c r="W1362" s="123">
        <f t="shared" si="270"/>
        <v>0</v>
      </c>
      <c r="X1362" s="77"/>
      <c r="Y1362" s="123">
        <f t="shared" si="271"/>
        <v>0</v>
      </c>
      <c r="Z1362" s="80"/>
    </row>
    <row r="1363" spans="1:27" s="29" customFormat="1" ht="21" customHeight="1" x14ac:dyDescent="0.2">
      <c r="A1363" s="30"/>
      <c r="B1363" s="40"/>
      <c r="C1363" s="40"/>
      <c r="D1363" s="31"/>
      <c r="E1363" s="31"/>
      <c r="F1363" s="49" t="s">
        <v>23</v>
      </c>
      <c r="G1363" s="44">
        <f>IF($J$1="January",V1358,IF($J$1="February",V1359,IF($J$1="March",V1360,IF($J$1="April",V1361,IF($J$1="May",V1362,IF($J$1="June",V1363,IF($J$1="July",V1364,IF($J$1="August",V1365,IF($J$1="August",V1365,IF($J$1="September",V1366,IF($J$1="October",V1367,IF($J$1="November",V1368,IF($J$1="December",V1369)))))))))))))</f>
        <v>0</v>
      </c>
      <c r="H1363" s="48"/>
      <c r="I1363" s="93"/>
      <c r="J1363" s="51" t="s">
        <v>67</v>
      </c>
      <c r="K1363" s="54">
        <f>K1358/$K$2/8*I1363</f>
        <v>0</v>
      </c>
      <c r="L1363" s="55"/>
      <c r="M1363" s="31"/>
      <c r="N1363" s="74"/>
      <c r="O1363" s="75" t="s">
        <v>54</v>
      </c>
      <c r="P1363" s="75">
        <v>30</v>
      </c>
      <c r="Q1363" s="75">
        <v>0</v>
      </c>
      <c r="R1363" s="75">
        <v>0</v>
      </c>
      <c r="S1363" s="79"/>
      <c r="T1363" s="75" t="s">
        <v>54</v>
      </c>
      <c r="U1363" s="123">
        <f>IF($J$1="May","",Y1362)</f>
        <v>0</v>
      </c>
      <c r="V1363" s="77"/>
      <c r="W1363" s="123">
        <f t="shared" si="270"/>
        <v>0</v>
      </c>
      <c r="X1363" s="77"/>
      <c r="Y1363" s="123">
        <f t="shared" si="271"/>
        <v>0</v>
      </c>
      <c r="Z1363" s="80"/>
    </row>
    <row r="1364" spans="1:27" s="29" customFormat="1" ht="21" customHeight="1" x14ac:dyDescent="0.2">
      <c r="A1364" s="30"/>
      <c r="B1364" s="49" t="s">
        <v>7</v>
      </c>
      <c r="C1364" s="40">
        <f>IF($J$1="January",P1358,IF($J$1="February",P1359,IF($J$1="March",P1360,IF($J$1="April",P1361,IF($J$1="May",P1362,IF($J$1="June",P1363,IF($J$1="July",P1364,IF($J$1="August",P1365,IF($J$1="August",P1365,IF($J$1="September",P1366,IF($J$1="October",P1367,IF($J$1="November",P1368,IF($J$1="December",P1369)))))))))))))</f>
        <v>30</v>
      </c>
      <c r="D1364" s="31"/>
      <c r="E1364" s="31"/>
      <c r="F1364" s="49" t="s">
        <v>70</v>
      </c>
      <c r="G1364" s="44">
        <f>IF($J$1="January",W1358,IF($J$1="February",W1359,IF($J$1="March",W1360,IF($J$1="April",W1361,IF($J$1="May",W1362,IF($J$1="June",W1363,IF($J$1="July",W1364,IF($J$1="August",W1365,IF($J$1="August",W1365,IF($J$1="September",W1366,IF($J$1="October",W1367,IF($J$1="November",W1368,IF($J$1="December",W1369)))))))))))))</f>
        <v>0</v>
      </c>
      <c r="H1364" s="48"/>
      <c r="I1364" s="455" t="s">
        <v>74</v>
      </c>
      <c r="J1364" s="456"/>
      <c r="K1364" s="54">
        <f>K1362+K1363</f>
        <v>20000</v>
      </c>
      <c r="L1364" s="55"/>
      <c r="M1364" s="31"/>
      <c r="N1364" s="74"/>
      <c r="O1364" s="75" t="s">
        <v>55</v>
      </c>
      <c r="P1364" s="75"/>
      <c r="Q1364" s="75"/>
      <c r="R1364" s="75">
        <v>0</v>
      </c>
      <c r="S1364" s="79"/>
      <c r="T1364" s="75" t="s">
        <v>55</v>
      </c>
      <c r="U1364" s="123" t="str">
        <f>IF($J$1="June","",Y1363)</f>
        <v/>
      </c>
      <c r="V1364" s="77"/>
      <c r="W1364" s="123" t="str">
        <f t="shared" si="270"/>
        <v/>
      </c>
      <c r="X1364" s="77"/>
      <c r="Y1364" s="123" t="str">
        <f t="shared" si="271"/>
        <v/>
      </c>
      <c r="Z1364" s="80"/>
    </row>
    <row r="1365" spans="1:27" s="29" customFormat="1" ht="21" customHeight="1" x14ac:dyDescent="0.2">
      <c r="A1365" s="30"/>
      <c r="B1365" s="49" t="s">
        <v>6</v>
      </c>
      <c r="C1365" s="40">
        <f>IF($J$1="January",Q1358,IF($J$1="February",Q1359,IF($J$1="March",Q1360,IF($J$1="April",Q1361,IF($J$1="May",Q1362,IF($J$1="June",Q1363,IF($J$1="July",Q1364,IF($J$1="August",Q1365,IF($J$1="August",Q1365,IF($J$1="September",Q1366,IF($J$1="October",Q1367,IF($J$1="November",Q1368,IF($J$1="December",Q1369)))))))))))))</f>
        <v>0</v>
      </c>
      <c r="D1365" s="31"/>
      <c r="E1365" s="31"/>
      <c r="F1365" s="49" t="s">
        <v>24</v>
      </c>
      <c r="G1365" s="44">
        <f>IF($J$1="January",X1358,IF($J$1="February",X1359,IF($J$1="March",X1360,IF($J$1="April",X1361,IF($J$1="May",X1362,IF($J$1="June",X1363,IF($J$1="July",X1364,IF($J$1="August",X1365,IF($J$1="August",X1365,IF($J$1="September",X1366,IF($J$1="October",X1367,IF($J$1="November",X1368,IF($J$1="December",X1369)))))))))))))</f>
        <v>0</v>
      </c>
      <c r="H1365" s="48"/>
      <c r="I1365" s="455" t="s">
        <v>75</v>
      </c>
      <c r="J1365" s="456"/>
      <c r="K1365" s="44">
        <f>G1365</f>
        <v>0</v>
      </c>
      <c r="L1365" s="56"/>
      <c r="M1365" s="31"/>
      <c r="N1365" s="74"/>
      <c r="O1365" s="75" t="s">
        <v>56</v>
      </c>
      <c r="P1365" s="75"/>
      <c r="Q1365" s="75"/>
      <c r="R1365" s="75">
        <v>0</v>
      </c>
      <c r="S1365" s="79"/>
      <c r="T1365" s="75" t="s">
        <v>56</v>
      </c>
      <c r="U1365" s="123" t="str">
        <f>IF($J$1="July","",Y1364)</f>
        <v/>
      </c>
      <c r="V1365" s="77"/>
      <c r="W1365" s="123" t="str">
        <f t="shared" si="270"/>
        <v/>
      </c>
      <c r="X1365" s="77"/>
      <c r="Y1365" s="123" t="str">
        <f t="shared" si="271"/>
        <v/>
      </c>
      <c r="Z1365" s="80"/>
    </row>
    <row r="1366" spans="1:27" s="29" customFormat="1" ht="21" customHeight="1" x14ac:dyDescent="0.2">
      <c r="A1366" s="30"/>
      <c r="B1366" s="57" t="s">
        <v>73</v>
      </c>
      <c r="C1366" s="40">
        <f>IF($J$1="January",R1358,IF($J$1="February",R1359,IF($J$1="March",R1360,IF($J$1="April",R1361,IF($J$1="May",R1362,IF($J$1="June",R1363,IF($J$1="July",R1364,IF($J$1="August",R1365,IF($J$1="August",R1365,IF($J$1="September",R1366,IF($J$1="October",R1367,IF($J$1="November",R1368,IF($J$1="December",R1369)))))))))))))</f>
        <v>0</v>
      </c>
      <c r="D1366" s="31"/>
      <c r="E1366" s="31"/>
      <c r="F1366" s="49" t="s">
        <v>216</v>
      </c>
      <c r="G1366" s="44">
        <f>IF($J$1="January",Y1358,IF($J$1="February",Y1359,IF($J$1="March",Y1360,IF($J$1="April",Y1361,IF($J$1="May",Y1362,IF($J$1="June",Y1363,IF($J$1="July",Y1364,IF($J$1="August",Y1365,IF($J$1="August",Y1365,IF($J$1="September",Y1366,IF($J$1="October",Y1367,IF($J$1="November",Y1368,IF($J$1="December",Y1369)))))))))))))</f>
        <v>0</v>
      </c>
      <c r="H1366" s="31"/>
      <c r="I1366" s="463" t="s">
        <v>68</v>
      </c>
      <c r="J1366" s="464"/>
      <c r="K1366" s="58">
        <f>K1364-K1365</f>
        <v>20000</v>
      </c>
      <c r="L1366" s="59"/>
      <c r="M1366" s="31"/>
      <c r="N1366" s="74"/>
      <c r="O1366" s="75" t="s">
        <v>61</v>
      </c>
      <c r="P1366" s="75"/>
      <c r="Q1366" s="75"/>
      <c r="R1366" s="75">
        <v>0</v>
      </c>
      <c r="S1366" s="79"/>
      <c r="T1366" s="75" t="s">
        <v>61</v>
      </c>
      <c r="U1366" s="123" t="str">
        <f>IF($J$1="August","",Y1365)</f>
        <v/>
      </c>
      <c r="V1366" s="77"/>
      <c r="W1366" s="123" t="str">
        <f t="shared" si="270"/>
        <v/>
      </c>
      <c r="X1366" s="77"/>
      <c r="Y1366" s="123" t="str">
        <f t="shared" si="271"/>
        <v/>
      </c>
      <c r="Z1366" s="80"/>
    </row>
    <row r="1367" spans="1:27" s="29" customFormat="1" ht="21" customHeight="1" x14ac:dyDescent="0.2">
      <c r="A1367" s="30"/>
      <c r="B1367" s="31"/>
      <c r="C1367" s="31"/>
      <c r="D1367" s="31"/>
      <c r="E1367" s="31"/>
      <c r="F1367" s="31"/>
      <c r="G1367" s="31"/>
      <c r="H1367" s="31"/>
      <c r="I1367" s="31"/>
      <c r="J1367" s="31"/>
      <c r="K1367" s="31"/>
      <c r="L1367" s="47"/>
      <c r="M1367" s="31"/>
      <c r="N1367" s="74"/>
      <c r="O1367" s="75" t="s">
        <v>57</v>
      </c>
      <c r="P1367" s="75"/>
      <c r="Q1367" s="75"/>
      <c r="R1367" s="75" t="str">
        <f>IF(Q1367="","",R1366-Q1367)</f>
        <v/>
      </c>
      <c r="S1367" s="79"/>
      <c r="T1367" s="75" t="s">
        <v>57</v>
      </c>
      <c r="U1367" s="123" t="str">
        <f>IF($J$1="September","",Y1366)</f>
        <v/>
      </c>
      <c r="V1367" s="77"/>
      <c r="W1367" s="123" t="str">
        <f t="shared" si="270"/>
        <v/>
      </c>
      <c r="X1367" s="77"/>
      <c r="Y1367" s="123" t="str">
        <f t="shared" si="271"/>
        <v/>
      </c>
      <c r="Z1367" s="80"/>
    </row>
    <row r="1368" spans="1:27" s="29" customFormat="1" ht="21" customHeight="1" x14ac:dyDescent="0.2">
      <c r="A1368" s="30"/>
      <c r="B1368" s="471" t="s">
        <v>101</v>
      </c>
      <c r="C1368" s="471"/>
      <c r="D1368" s="471"/>
      <c r="E1368" s="471"/>
      <c r="F1368" s="471"/>
      <c r="G1368" s="471"/>
      <c r="H1368" s="471"/>
      <c r="I1368" s="471"/>
      <c r="J1368" s="471"/>
      <c r="K1368" s="471"/>
      <c r="L1368" s="47"/>
      <c r="M1368" s="31"/>
      <c r="N1368" s="74"/>
      <c r="O1368" s="75" t="s">
        <v>62</v>
      </c>
      <c r="P1368" s="75"/>
      <c r="Q1368" s="75"/>
      <c r="R1368" s="75">
        <v>0</v>
      </c>
      <c r="S1368" s="79"/>
      <c r="T1368" s="75" t="s">
        <v>62</v>
      </c>
      <c r="U1368" s="123" t="str">
        <f>IF($J$1="October","",Y1367)</f>
        <v/>
      </c>
      <c r="V1368" s="77"/>
      <c r="W1368" s="123" t="str">
        <f t="shared" si="270"/>
        <v/>
      </c>
      <c r="X1368" s="77"/>
      <c r="Y1368" s="123" t="str">
        <f t="shared" si="271"/>
        <v/>
      </c>
      <c r="Z1368" s="80"/>
    </row>
    <row r="1369" spans="1:27" s="29" customFormat="1" ht="21" customHeight="1" x14ac:dyDescent="0.2">
      <c r="A1369" s="30"/>
      <c r="B1369" s="471"/>
      <c r="C1369" s="471"/>
      <c r="D1369" s="471"/>
      <c r="E1369" s="471"/>
      <c r="F1369" s="471"/>
      <c r="G1369" s="471"/>
      <c r="H1369" s="471"/>
      <c r="I1369" s="471"/>
      <c r="J1369" s="471"/>
      <c r="K1369" s="471"/>
      <c r="L1369" s="47"/>
      <c r="M1369" s="31"/>
      <c r="N1369" s="74"/>
      <c r="O1369" s="75" t="s">
        <v>63</v>
      </c>
      <c r="P1369" s="75"/>
      <c r="Q1369" s="75"/>
      <c r="R1369" s="75">
        <v>0</v>
      </c>
      <c r="S1369" s="79"/>
      <c r="T1369" s="75" t="s">
        <v>63</v>
      </c>
      <c r="U1369" s="123" t="str">
        <f>IF($J$1="November","",Y1368)</f>
        <v/>
      </c>
      <c r="V1369" s="77"/>
      <c r="W1369" s="123" t="str">
        <f t="shared" si="270"/>
        <v/>
      </c>
      <c r="X1369" s="77"/>
      <c r="Y1369" s="123" t="str">
        <f t="shared" si="271"/>
        <v/>
      </c>
      <c r="Z1369" s="80"/>
    </row>
    <row r="1370" spans="1:27" s="29" customFormat="1" ht="21" customHeight="1" thickBot="1" x14ac:dyDescent="0.25">
      <c r="A1370" s="60"/>
      <c r="B1370" s="61"/>
      <c r="C1370" s="61"/>
      <c r="D1370" s="61"/>
      <c r="E1370" s="61"/>
      <c r="F1370" s="61"/>
      <c r="G1370" s="61"/>
      <c r="H1370" s="61"/>
      <c r="I1370" s="61"/>
      <c r="J1370" s="61"/>
      <c r="K1370" s="61"/>
      <c r="L1370" s="62"/>
      <c r="N1370" s="81"/>
      <c r="O1370" s="82"/>
      <c r="P1370" s="82"/>
      <c r="Q1370" s="82"/>
      <c r="R1370" s="82"/>
      <c r="S1370" s="82"/>
      <c r="T1370" s="82"/>
      <c r="U1370" s="82"/>
      <c r="V1370" s="82"/>
      <c r="W1370" s="82"/>
      <c r="X1370" s="82"/>
      <c r="Y1370" s="82"/>
      <c r="Z1370" s="83"/>
    </row>
    <row r="1371" spans="1:27" s="29" customFormat="1" ht="21.4" customHeight="1" thickBot="1" x14ac:dyDescent="0.25">
      <c r="A1371" s="30"/>
      <c r="B1371" s="31"/>
      <c r="C1371" s="31"/>
      <c r="D1371" s="31"/>
      <c r="E1371" s="31"/>
      <c r="F1371" s="31"/>
      <c r="G1371" s="31"/>
      <c r="H1371" s="31"/>
      <c r="I1371" s="31"/>
      <c r="J1371" s="31"/>
      <c r="K1371" s="31"/>
      <c r="L1371" s="47"/>
      <c r="N1371" s="74"/>
      <c r="O1371" s="79"/>
      <c r="P1371" s="79"/>
      <c r="Q1371" s="79"/>
      <c r="R1371" s="79"/>
      <c r="S1371" s="79"/>
      <c r="T1371" s="79"/>
      <c r="U1371" s="79"/>
      <c r="V1371" s="79"/>
      <c r="W1371" s="79"/>
      <c r="X1371" s="79"/>
      <c r="Y1371" s="79"/>
      <c r="Z1371" s="94"/>
    </row>
    <row r="1372" spans="1:27" s="29" customFormat="1" ht="21.4" customHeight="1" x14ac:dyDescent="0.2">
      <c r="A1372" s="518" t="s">
        <v>45</v>
      </c>
      <c r="B1372" s="519"/>
      <c r="C1372" s="519"/>
      <c r="D1372" s="519"/>
      <c r="E1372" s="519"/>
      <c r="F1372" s="519"/>
      <c r="G1372" s="519"/>
      <c r="H1372" s="519"/>
      <c r="I1372" s="519"/>
      <c r="J1372" s="519"/>
      <c r="K1372" s="519"/>
      <c r="L1372" s="520"/>
      <c r="M1372" s="28"/>
      <c r="N1372" s="67"/>
      <c r="O1372" s="450" t="s">
        <v>47</v>
      </c>
      <c r="P1372" s="451"/>
      <c r="Q1372" s="451"/>
      <c r="R1372" s="452"/>
      <c r="S1372" s="68"/>
      <c r="T1372" s="450" t="s">
        <v>48</v>
      </c>
      <c r="U1372" s="451"/>
      <c r="V1372" s="451"/>
      <c r="W1372" s="451"/>
      <c r="X1372" s="451"/>
      <c r="Y1372" s="452"/>
      <c r="Z1372" s="69"/>
      <c r="AA1372" s="28"/>
    </row>
    <row r="1373" spans="1:27" s="29" customFormat="1" ht="21.4" customHeight="1" x14ac:dyDescent="0.2">
      <c r="A1373" s="30"/>
      <c r="B1373" s="31"/>
      <c r="C1373" s="453" t="s">
        <v>99</v>
      </c>
      <c r="D1373" s="453"/>
      <c r="E1373" s="453"/>
      <c r="F1373" s="453"/>
      <c r="G1373" s="32" t="str">
        <f>$J$1</f>
        <v>June</v>
      </c>
      <c r="H1373" s="454">
        <f>$K$1</f>
        <v>2021</v>
      </c>
      <c r="I1373" s="454"/>
      <c r="J1373" s="31"/>
      <c r="K1373" s="33"/>
      <c r="L1373" s="34"/>
      <c r="M1373" s="33"/>
      <c r="N1373" s="70"/>
      <c r="O1373" s="71" t="s">
        <v>58</v>
      </c>
      <c r="P1373" s="71" t="s">
        <v>7</v>
      </c>
      <c r="Q1373" s="71" t="s">
        <v>6</v>
      </c>
      <c r="R1373" s="71" t="s">
        <v>59</v>
      </c>
      <c r="S1373" s="72"/>
      <c r="T1373" s="71" t="s">
        <v>58</v>
      </c>
      <c r="U1373" s="71" t="s">
        <v>60</v>
      </c>
      <c r="V1373" s="71" t="s">
        <v>23</v>
      </c>
      <c r="W1373" s="71" t="s">
        <v>22</v>
      </c>
      <c r="X1373" s="71" t="s">
        <v>24</v>
      </c>
      <c r="Y1373" s="71" t="s">
        <v>64</v>
      </c>
      <c r="Z1373" s="73"/>
      <c r="AA1373" s="33"/>
    </row>
    <row r="1374" spans="1:27" s="29" customFormat="1" ht="21.4" customHeight="1" x14ac:dyDescent="0.2">
      <c r="A1374" s="30"/>
      <c r="B1374" s="31"/>
      <c r="C1374" s="31"/>
      <c r="D1374" s="36"/>
      <c r="E1374" s="36"/>
      <c r="F1374" s="36"/>
      <c r="G1374" s="36"/>
      <c r="H1374" s="36"/>
      <c r="I1374" s="31"/>
      <c r="J1374" s="37" t="s">
        <v>1</v>
      </c>
      <c r="K1374" s="38">
        <v>18000</v>
      </c>
      <c r="L1374" s="39"/>
      <c r="M1374" s="31"/>
      <c r="N1374" s="74"/>
      <c r="O1374" s="75" t="s">
        <v>50</v>
      </c>
      <c r="P1374" s="75"/>
      <c r="Q1374" s="75"/>
      <c r="R1374" s="75">
        <v>0</v>
      </c>
      <c r="S1374" s="76"/>
      <c r="T1374" s="75" t="s">
        <v>50</v>
      </c>
      <c r="U1374" s="77"/>
      <c r="V1374" s="77"/>
      <c r="W1374" s="77">
        <f>V1374+U1374</f>
        <v>0</v>
      </c>
      <c r="X1374" s="77"/>
      <c r="Y1374" s="77">
        <f>W1374-X1374</f>
        <v>0</v>
      </c>
      <c r="Z1374" s="73"/>
      <c r="AA1374" s="31"/>
    </row>
    <row r="1375" spans="1:27" s="29" customFormat="1" ht="21.4" customHeight="1" x14ac:dyDescent="0.2">
      <c r="A1375" s="30"/>
      <c r="B1375" s="31" t="s">
        <v>0</v>
      </c>
      <c r="C1375" s="41" t="s">
        <v>240</v>
      </c>
      <c r="D1375" s="31"/>
      <c r="E1375" s="31"/>
      <c r="F1375" s="31"/>
      <c r="G1375" s="31"/>
      <c r="H1375" s="42"/>
      <c r="I1375" s="36"/>
      <c r="J1375" s="31"/>
      <c r="K1375" s="31"/>
      <c r="L1375" s="43"/>
      <c r="M1375" s="28"/>
      <c r="N1375" s="78"/>
      <c r="O1375" s="75" t="s">
        <v>76</v>
      </c>
      <c r="P1375" s="75">
        <v>13</v>
      </c>
      <c r="Q1375" s="75"/>
      <c r="R1375" s="75">
        <v>0</v>
      </c>
      <c r="S1375" s="79"/>
      <c r="T1375" s="75" t="s">
        <v>76</v>
      </c>
      <c r="U1375" s="123">
        <f>Y1374</f>
        <v>0</v>
      </c>
      <c r="V1375" s="77"/>
      <c r="W1375" s="123">
        <f>IF(U1375="","",U1375+V1375)</f>
        <v>0</v>
      </c>
      <c r="X1375" s="77"/>
      <c r="Y1375" s="123">
        <f>IF(W1375="","",W1375-X1375)</f>
        <v>0</v>
      </c>
      <c r="Z1375" s="80"/>
      <c r="AA1375" s="28"/>
    </row>
    <row r="1376" spans="1:27" s="29" customFormat="1" ht="21.4" customHeight="1" x14ac:dyDescent="0.2">
      <c r="A1376" s="30"/>
      <c r="B1376" s="45" t="s">
        <v>46</v>
      </c>
      <c r="C1376" s="63"/>
      <c r="D1376" s="31"/>
      <c r="E1376" s="31"/>
      <c r="F1376" s="462" t="s">
        <v>48</v>
      </c>
      <c r="G1376" s="462"/>
      <c r="H1376" s="31"/>
      <c r="I1376" s="462" t="s">
        <v>49</v>
      </c>
      <c r="J1376" s="462"/>
      <c r="K1376" s="462"/>
      <c r="L1376" s="47"/>
      <c r="M1376" s="31"/>
      <c r="N1376" s="74"/>
      <c r="O1376" s="75" t="s">
        <v>51</v>
      </c>
      <c r="P1376" s="75">
        <v>31</v>
      </c>
      <c r="Q1376" s="75">
        <v>0</v>
      </c>
      <c r="R1376" s="75">
        <v>0</v>
      </c>
      <c r="S1376" s="79"/>
      <c r="T1376" s="75" t="s">
        <v>51</v>
      </c>
      <c r="U1376" s="123"/>
      <c r="V1376" s="77"/>
      <c r="W1376" s="123" t="str">
        <f t="shared" ref="W1376:W1385" si="272">IF(U1376="","",U1376+V1376)</f>
        <v/>
      </c>
      <c r="X1376" s="77"/>
      <c r="Y1376" s="123" t="str">
        <f t="shared" ref="Y1376:Y1385" si="273">IF(W1376="","",W1376-X1376)</f>
        <v/>
      </c>
      <c r="Z1376" s="80"/>
      <c r="AA1376" s="31"/>
    </row>
    <row r="1377" spans="1:27" s="29" customFormat="1" ht="21.4" customHeight="1" x14ac:dyDescent="0.2">
      <c r="A1377" s="30"/>
      <c r="B1377" s="31"/>
      <c r="C1377" s="31"/>
      <c r="D1377" s="31"/>
      <c r="E1377" s="31"/>
      <c r="F1377" s="31"/>
      <c r="G1377" s="31"/>
      <c r="H1377" s="48"/>
      <c r="L1377" s="35"/>
      <c r="M1377" s="31"/>
      <c r="N1377" s="74"/>
      <c r="O1377" s="75" t="s">
        <v>52</v>
      </c>
      <c r="P1377" s="75">
        <v>30</v>
      </c>
      <c r="Q1377" s="75">
        <v>0</v>
      </c>
      <c r="R1377" s="75">
        <v>0</v>
      </c>
      <c r="S1377" s="79"/>
      <c r="T1377" s="75" t="s">
        <v>52</v>
      </c>
      <c r="U1377" s="123"/>
      <c r="V1377" s="77"/>
      <c r="W1377" s="123" t="str">
        <f t="shared" si="272"/>
        <v/>
      </c>
      <c r="X1377" s="77"/>
      <c r="Y1377" s="123" t="str">
        <f t="shared" si="273"/>
        <v/>
      </c>
      <c r="Z1377" s="80"/>
      <c r="AA1377" s="31"/>
    </row>
    <row r="1378" spans="1:27" s="29" customFormat="1" ht="21.4" customHeight="1" x14ac:dyDescent="0.2">
      <c r="A1378" s="30"/>
      <c r="B1378" s="457" t="s">
        <v>47</v>
      </c>
      <c r="C1378" s="458"/>
      <c r="D1378" s="31"/>
      <c r="E1378" s="31"/>
      <c r="F1378" s="49" t="s">
        <v>69</v>
      </c>
      <c r="G1378" s="44">
        <f>IF($J$1="January",U1374,IF($J$1="February",U1375,IF($J$1="March",U1376,IF($J$1="April",U1377,IF($J$1="May",U1378,IF($J$1="June",U1379,IF($J$1="July",U1380,IF($J$1="August",U1381,IF($J$1="August",U1381,IF($J$1="September",U1382,IF($J$1="October",U1383,IF($J$1="November",U1384,IF($J$1="December",U1385)))))))))))))</f>
        <v>0</v>
      </c>
      <c r="H1378" s="48"/>
      <c r="I1378" s="50">
        <f>IF(C1382&gt;0,$K$2,C1380)</f>
        <v>30</v>
      </c>
      <c r="J1378" s="51" t="s">
        <v>66</v>
      </c>
      <c r="K1378" s="52">
        <f>K1374/$K$2*I1378</f>
        <v>18000</v>
      </c>
      <c r="L1378" s="53"/>
      <c r="M1378" s="31"/>
      <c r="N1378" s="74"/>
      <c r="O1378" s="75" t="s">
        <v>53</v>
      </c>
      <c r="P1378" s="75">
        <v>31</v>
      </c>
      <c r="Q1378" s="75">
        <v>0</v>
      </c>
      <c r="R1378" s="75">
        <v>0</v>
      </c>
      <c r="S1378" s="79"/>
      <c r="T1378" s="75" t="s">
        <v>53</v>
      </c>
      <c r="U1378" s="123"/>
      <c r="V1378" s="77"/>
      <c r="W1378" s="123" t="str">
        <f t="shared" si="272"/>
        <v/>
      </c>
      <c r="X1378" s="77"/>
      <c r="Y1378" s="123" t="str">
        <f t="shared" si="273"/>
        <v/>
      </c>
      <c r="Z1378" s="80"/>
      <c r="AA1378" s="31"/>
    </row>
    <row r="1379" spans="1:27" s="29" customFormat="1" ht="21.4" customHeight="1" x14ac:dyDescent="0.2">
      <c r="A1379" s="30"/>
      <c r="B1379" s="40"/>
      <c r="C1379" s="40"/>
      <c r="D1379" s="31"/>
      <c r="E1379" s="31"/>
      <c r="F1379" s="49" t="s">
        <v>23</v>
      </c>
      <c r="G1379" s="44">
        <f>IF($J$1="January",V1374,IF($J$1="February",V1375,IF($J$1="March",V1376,IF($J$1="April",V1377,IF($J$1="May",V1378,IF($J$1="June",V1379,IF($J$1="July",V1380,IF($J$1="August",V1381,IF($J$1="August",V1381,IF($J$1="September",V1382,IF($J$1="October",V1383,IF($J$1="November",V1384,IF($J$1="December",V1385)))))))))))))</f>
        <v>0</v>
      </c>
      <c r="H1379" s="48"/>
      <c r="I1379" s="93">
        <v>15.5</v>
      </c>
      <c r="J1379" s="51" t="s">
        <v>67</v>
      </c>
      <c r="K1379" s="54">
        <f>K1374/$K$2/8*I1379</f>
        <v>1162.5</v>
      </c>
      <c r="L1379" s="55"/>
      <c r="M1379" s="31"/>
      <c r="N1379" s="74"/>
      <c r="O1379" s="75" t="s">
        <v>54</v>
      </c>
      <c r="P1379" s="75">
        <v>30</v>
      </c>
      <c r="Q1379" s="75">
        <v>0</v>
      </c>
      <c r="R1379" s="75">
        <v>0</v>
      </c>
      <c r="S1379" s="79"/>
      <c r="T1379" s="75" t="s">
        <v>54</v>
      </c>
      <c r="U1379" s="123"/>
      <c r="V1379" s="77"/>
      <c r="W1379" s="123" t="str">
        <f t="shared" si="272"/>
        <v/>
      </c>
      <c r="X1379" s="77"/>
      <c r="Y1379" s="123" t="str">
        <f t="shared" si="273"/>
        <v/>
      </c>
      <c r="Z1379" s="80"/>
      <c r="AA1379" s="31"/>
    </row>
    <row r="1380" spans="1:27" s="29" customFormat="1" ht="21.4" customHeight="1" x14ac:dyDescent="0.2">
      <c r="A1380" s="30"/>
      <c r="B1380" s="49" t="s">
        <v>7</v>
      </c>
      <c r="C1380" s="40">
        <f>IF($J$1="January",P1374,IF($J$1="February",P1375,IF($J$1="March",P1376,IF($J$1="April",P1377,IF($J$1="May",P1378,IF($J$1="June",P1379,IF($J$1="July",P1380,IF($J$1="August",P1381,IF($J$1="August",P1381,IF($J$1="September",P1382,IF($J$1="October",P1383,IF($J$1="November",P1384,IF($J$1="December",P1385)))))))))))))</f>
        <v>30</v>
      </c>
      <c r="D1380" s="31"/>
      <c r="E1380" s="31"/>
      <c r="F1380" s="49" t="s">
        <v>70</v>
      </c>
      <c r="G1380" s="44" t="str">
        <f>IF($J$1="January",W1374,IF($J$1="February",W1375,IF($J$1="March",W1376,IF($J$1="April",W1377,IF($J$1="May",W1378,IF($J$1="June",W1379,IF($J$1="July",W1380,IF($J$1="August",W1381,IF($J$1="August",W1381,IF($J$1="September",W1382,IF($J$1="October",W1383,IF($J$1="November",W1384,IF($J$1="December",W1385)))))))))))))</f>
        <v/>
      </c>
      <c r="H1380" s="48"/>
      <c r="I1380" s="455" t="s">
        <v>74</v>
      </c>
      <c r="J1380" s="456"/>
      <c r="K1380" s="54">
        <f>K1378+K1379</f>
        <v>19162.5</v>
      </c>
      <c r="L1380" s="55"/>
      <c r="M1380" s="31"/>
      <c r="N1380" s="74"/>
      <c r="O1380" s="75" t="s">
        <v>55</v>
      </c>
      <c r="P1380" s="75"/>
      <c r="Q1380" s="75"/>
      <c r="R1380" s="75">
        <v>0</v>
      </c>
      <c r="S1380" s="79"/>
      <c r="T1380" s="75" t="s">
        <v>55</v>
      </c>
      <c r="U1380" s="123"/>
      <c r="V1380" s="77"/>
      <c r="W1380" s="123" t="str">
        <f t="shared" si="272"/>
        <v/>
      </c>
      <c r="X1380" s="77"/>
      <c r="Y1380" s="123" t="str">
        <f t="shared" si="273"/>
        <v/>
      </c>
      <c r="Z1380" s="80"/>
      <c r="AA1380" s="31"/>
    </row>
    <row r="1381" spans="1:27" s="29" customFormat="1" ht="21.4" customHeight="1" x14ac:dyDescent="0.2">
      <c r="A1381" s="30"/>
      <c r="B1381" s="49" t="s">
        <v>6</v>
      </c>
      <c r="C1381" s="40">
        <f>IF($J$1="January",Q1374,IF($J$1="February",Q1375,IF($J$1="March",Q1376,IF($J$1="April",Q1377,IF($J$1="May",Q1378,IF($J$1="June",Q1379,IF($J$1="July",Q1380,IF($J$1="August",Q1381,IF($J$1="August",Q1381,IF($J$1="September",Q1382,IF($J$1="October",Q1383,IF($J$1="November",Q1384,IF($J$1="December",Q1385)))))))))))))</f>
        <v>0</v>
      </c>
      <c r="D1381" s="31"/>
      <c r="E1381" s="31"/>
      <c r="F1381" s="49" t="s">
        <v>24</v>
      </c>
      <c r="G1381" s="44">
        <f>IF($J$1="January",X1374,IF($J$1="February",X1375,IF($J$1="March",X1376,IF($J$1="April",X1377,IF($J$1="May",X1378,IF($J$1="June",X1379,IF($J$1="July",X1380,IF($J$1="August",X1381,IF($J$1="August",X1381,IF($J$1="September",X1382,IF($J$1="October",X1383,IF($J$1="November",X1384,IF($J$1="December",X1385)))))))))))))</f>
        <v>0</v>
      </c>
      <c r="H1381" s="48"/>
      <c r="I1381" s="455" t="s">
        <v>75</v>
      </c>
      <c r="J1381" s="456"/>
      <c r="K1381" s="44">
        <f>G1381</f>
        <v>0</v>
      </c>
      <c r="L1381" s="56"/>
      <c r="M1381" s="31"/>
      <c r="N1381" s="74"/>
      <c r="O1381" s="75" t="s">
        <v>56</v>
      </c>
      <c r="P1381" s="75"/>
      <c r="Q1381" s="75"/>
      <c r="R1381" s="75">
        <v>0</v>
      </c>
      <c r="S1381" s="79"/>
      <c r="T1381" s="75" t="s">
        <v>56</v>
      </c>
      <c r="U1381" s="123"/>
      <c r="V1381" s="77"/>
      <c r="W1381" s="123" t="str">
        <f t="shared" si="272"/>
        <v/>
      </c>
      <c r="X1381" s="77"/>
      <c r="Y1381" s="123" t="str">
        <f t="shared" si="273"/>
        <v/>
      </c>
      <c r="Z1381" s="80"/>
      <c r="AA1381" s="31"/>
    </row>
    <row r="1382" spans="1:27" s="29" customFormat="1" ht="21.4" customHeight="1" x14ac:dyDescent="0.2">
      <c r="A1382" s="30"/>
      <c r="B1382" s="57" t="s">
        <v>73</v>
      </c>
      <c r="C1382" s="40">
        <f>IF($J$1="January",R1374,IF($J$1="February",R1375,IF($J$1="March",R1376,IF($J$1="April",R1377,IF($J$1="May",R1378,IF($J$1="June",R1379,IF($J$1="July",R1380,IF($J$1="August",R1381,IF($J$1="August",R1381,IF($J$1="September",R1382,IF($J$1="October",R1383,IF($J$1="November",R1384,IF($J$1="December",R1385)))))))))))))</f>
        <v>0</v>
      </c>
      <c r="D1382" s="31"/>
      <c r="E1382" s="31"/>
      <c r="F1382" s="49" t="s">
        <v>72</v>
      </c>
      <c r="G1382" s="44" t="str">
        <f>IF($J$1="January",Y1374,IF($J$1="February",Y1375,IF($J$1="March",Y1376,IF($J$1="April",Y1377,IF($J$1="May",Y1378,IF($J$1="June",Y1379,IF($J$1="July",Y1380,IF($J$1="August",Y1381,IF($J$1="August",Y1381,IF($J$1="September",Y1382,IF($J$1="October",Y1383,IF($J$1="November",Y1384,IF($J$1="December",Y1385)))))))))))))</f>
        <v/>
      </c>
      <c r="H1382" s="31"/>
      <c r="I1382" s="463" t="s">
        <v>68</v>
      </c>
      <c r="J1382" s="464"/>
      <c r="K1382" s="58">
        <f>K1380-K1381</f>
        <v>19162.5</v>
      </c>
      <c r="L1382" s="59"/>
      <c r="M1382" s="31"/>
      <c r="N1382" s="74"/>
      <c r="O1382" s="75" t="s">
        <v>61</v>
      </c>
      <c r="P1382" s="75"/>
      <c r="Q1382" s="75"/>
      <c r="R1382" s="75">
        <v>0</v>
      </c>
      <c r="S1382" s="79"/>
      <c r="T1382" s="75" t="s">
        <v>61</v>
      </c>
      <c r="U1382" s="123"/>
      <c r="V1382" s="77"/>
      <c r="W1382" s="123" t="str">
        <f t="shared" si="272"/>
        <v/>
      </c>
      <c r="X1382" s="77"/>
      <c r="Y1382" s="123" t="str">
        <f t="shared" si="273"/>
        <v/>
      </c>
      <c r="Z1382" s="80"/>
      <c r="AA1382" s="31"/>
    </row>
    <row r="1383" spans="1:27" s="29" customFormat="1" ht="21.4" customHeight="1" x14ac:dyDescent="0.2">
      <c r="A1383" s="30"/>
      <c r="B1383" s="31"/>
      <c r="C1383" s="31"/>
      <c r="D1383" s="31"/>
      <c r="E1383" s="31"/>
      <c r="F1383" s="31"/>
      <c r="G1383" s="31"/>
      <c r="H1383" s="31"/>
      <c r="I1383" s="31"/>
      <c r="J1383" s="31"/>
      <c r="K1383" s="128"/>
      <c r="L1383" s="47"/>
      <c r="M1383" s="31"/>
      <c r="N1383" s="74"/>
      <c r="O1383" s="75" t="s">
        <v>57</v>
      </c>
      <c r="P1383" s="75"/>
      <c r="Q1383" s="75"/>
      <c r="R1383" s="75">
        <v>0</v>
      </c>
      <c r="S1383" s="79"/>
      <c r="T1383" s="75" t="s">
        <v>57</v>
      </c>
      <c r="U1383" s="123"/>
      <c r="V1383" s="77"/>
      <c r="W1383" s="123" t="str">
        <f t="shared" si="272"/>
        <v/>
      </c>
      <c r="X1383" s="77"/>
      <c r="Y1383" s="123" t="str">
        <f t="shared" si="273"/>
        <v/>
      </c>
      <c r="Z1383" s="80"/>
      <c r="AA1383" s="31"/>
    </row>
    <row r="1384" spans="1:27" s="29" customFormat="1" ht="21.4" customHeight="1" x14ac:dyDescent="0.2">
      <c r="A1384" s="30"/>
      <c r="B1384" s="471" t="s">
        <v>101</v>
      </c>
      <c r="C1384" s="471"/>
      <c r="D1384" s="471"/>
      <c r="E1384" s="471"/>
      <c r="F1384" s="471"/>
      <c r="G1384" s="471"/>
      <c r="H1384" s="471"/>
      <c r="I1384" s="471"/>
      <c r="J1384" s="471"/>
      <c r="K1384" s="471"/>
      <c r="L1384" s="47"/>
      <c r="M1384" s="31"/>
      <c r="N1384" s="74"/>
      <c r="O1384" s="75" t="s">
        <v>62</v>
      </c>
      <c r="P1384" s="75"/>
      <c r="Q1384" s="75"/>
      <c r="R1384" s="75" t="str">
        <f t="shared" ref="R1384" si="274">IF(Q1384="","",R1383-Q1384)</f>
        <v/>
      </c>
      <c r="S1384" s="79"/>
      <c r="T1384" s="75" t="s">
        <v>62</v>
      </c>
      <c r="U1384" s="123"/>
      <c r="V1384" s="77"/>
      <c r="W1384" s="123" t="str">
        <f t="shared" si="272"/>
        <v/>
      </c>
      <c r="X1384" s="77"/>
      <c r="Y1384" s="123" t="str">
        <f t="shared" si="273"/>
        <v/>
      </c>
      <c r="Z1384" s="80"/>
      <c r="AA1384" s="31"/>
    </row>
    <row r="1385" spans="1:27" s="29" customFormat="1" ht="21.4" customHeight="1" x14ac:dyDescent="0.2">
      <c r="A1385" s="30"/>
      <c r="B1385" s="471"/>
      <c r="C1385" s="471"/>
      <c r="D1385" s="471"/>
      <c r="E1385" s="471"/>
      <c r="F1385" s="471"/>
      <c r="G1385" s="471"/>
      <c r="H1385" s="471"/>
      <c r="I1385" s="471"/>
      <c r="J1385" s="471"/>
      <c r="K1385" s="471"/>
      <c r="L1385" s="47"/>
      <c r="M1385" s="31"/>
      <c r="N1385" s="74"/>
      <c r="O1385" s="75" t="s">
        <v>63</v>
      </c>
      <c r="P1385" s="75"/>
      <c r="Q1385" s="75"/>
      <c r="R1385" s="75">
        <v>0</v>
      </c>
      <c r="S1385" s="79"/>
      <c r="T1385" s="75" t="s">
        <v>63</v>
      </c>
      <c r="U1385" s="123"/>
      <c r="V1385" s="77"/>
      <c r="W1385" s="123" t="str">
        <f t="shared" si="272"/>
        <v/>
      </c>
      <c r="X1385" s="77"/>
      <c r="Y1385" s="123" t="str">
        <f t="shared" si="273"/>
        <v/>
      </c>
      <c r="Z1385" s="80"/>
      <c r="AA1385" s="31"/>
    </row>
    <row r="1386" spans="1:27" s="29" customFormat="1" ht="21.4" customHeight="1" thickBot="1" x14ac:dyDescent="0.25">
      <c r="A1386" s="60"/>
      <c r="B1386" s="61"/>
      <c r="C1386" s="61"/>
      <c r="D1386" s="61"/>
      <c r="E1386" s="61"/>
      <c r="F1386" s="61"/>
      <c r="G1386" s="61"/>
      <c r="H1386" s="61"/>
      <c r="I1386" s="61"/>
      <c r="J1386" s="61"/>
      <c r="K1386" s="61"/>
      <c r="L1386" s="62"/>
      <c r="N1386" s="81"/>
      <c r="O1386" s="82"/>
      <c r="P1386" s="82"/>
      <c r="Q1386" s="82"/>
      <c r="R1386" s="82"/>
      <c r="S1386" s="82"/>
      <c r="T1386" s="82"/>
      <c r="U1386" s="82"/>
      <c r="V1386" s="82"/>
      <c r="W1386" s="82"/>
      <c r="X1386" s="82"/>
      <c r="Y1386" s="82"/>
      <c r="Z1386" s="83"/>
    </row>
    <row r="1387" spans="1:27" s="29" customFormat="1" ht="21.4" customHeight="1" thickBot="1" x14ac:dyDescent="0.25">
      <c r="A1387" s="30"/>
      <c r="B1387" s="31"/>
      <c r="C1387" s="31"/>
      <c r="D1387" s="31"/>
      <c r="E1387" s="31"/>
      <c r="F1387" s="31"/>
      <c r="G1387" s="31"/>
      <c r="H1387" s="31"/>
      <c r="I1387" s="31"/>
      <c r="J1387" s="31"/>
      <c r="K1387" s="31"/>
      <c r="L1387" s="47"/>
      <c r="N1387" s="74"/>
      <c r="O1387" s="79"/>
      <c r="P1387" s="79"/>
      <c r="Q1387" s="79"/>
      <c r="R1387" s="79"/>
      <c r="S1387" s="79"/>
      <c r="T1387" s="79"/>
      <c r="U1387" s="79"/>
      <c r="V1387" s="79"/>
      <c r="W1387" s="79"/>
      <c r="X1387" s="79"/>
      <c r="Y1387" s="79"/>
      <c r="Z1387" s="94"/>
    </row>
    <row r="1388" spans="1:27" s="29" customFormat="1" ht="21.4" customHeight="1" x14ac:dyDescent="0.2">
      <c r="A1388" s="465" t="s">
        <v>45</v>
      </c>
      <c r="B1388" s="466"/>
      <c r="C1388" s="466"/>
      <c r="D1388" s="466"/>
      <c r="E1388" s="466"/>
      <c r="F1388" s="466"/>
      <c r="G1388" s="466"/>
      <c r="H1388" s="466"/>
      <c r="I1388" s="466"/>
      <c r="J1388" s="466"/>
      <c r="K1388" s="466"/>
      <c r="L1388" s="467"/>
      <c r="M1388" s="28"/>
      <c r="N1388" s="67"/>
      <c r="O1388" s="450" t="s">
        <v>47</v>
      </c>
      <c r="P1388" s="451"/>
      <c r="Q1388" s="451"/>
      <c r="R1388" s="452"/>
      <c r="S1388" s="68"/>
      <c r="T1388" s="450" t="s">
        <v>48</v>
      </c>
      <c r="U1388" s="451"/>
      <c r="V1388" s="451"/>
      <c r="W1388" s="451"/>
      <c r="X1388" s="451"/>
      <c r="Y1388" s="452"/>
      <c r="Z1388" s="69"/>
      <c r="AA1388" s="28"/>
    </row>
    <row r="1389" spans="1:27" s="29" customFormat="1" ht="21.4" customHeight="1" x14ac:dyDescent="0.2">
      <c r="A1389" s="30"/>
      <c r="B1389" s="31"/>
      <c r="C1389" s="453" t="s">
        <v>99</v>
      </c>
      <c r="D1389" s="453"/>
      <c r="E1389" s="453"/>
      <c r="F1389" s="453"/>
      <c r="G1389" s="32" t="str">
        <f>$J$1</f>
        <v>June</v>
      </c>
      <c r="H1389" s="454">
        <f>$K$1</f>
        <v>2021</v>
      </c>
      <c r="I1389" s="454"/>
      <c r="J1389" s="31"/>
      <c r="K1389" s="33"/>
      <c r="L1389" s="34"/>
      <c r="M1389" s="33"/>
      <c r="N1389" s="70"/>
      <c r="O1389" s="71" t="s">
        <v>58</v>
      </c>
      <c r="P1389" s="71" t="s">
        <v>7</v>
      </c>
      <c r="Q1389" s="71" t="s">
        <v>6</v>
      </c>
      <c r="R1389" s="71" t="s">
        <v>59</v>
      </c>
      <c r="S1389" s="72"/>
      <c r="T1389" s="71" t="s">
        <v>58</v>
      </c>
      <c r="U1389" s="71" t="s">
        <v>60</v>
      </c>
      <c r="V1389" s="71" t="s">
        <v>23</v>
      </c>
      <c r="W1389" s="71" t="s">
        <v>22</v>
      </c>
      <c r="X1389" s="71" t="s">
        <v>24</v>
      </c>
      <c r="Y1389" s="71" t="s">
        <v>64</v>
      </c>
      <c r="Z1389" s="73"/>
      <c r="AA1389" s="33"/>
    </row>
    <row r="1390" spans="1:27" s="29" customFormat="1" ht="21.4" customHeight="1" x14ac:dyDescent="0.2">
      <c r="A1390" s="30"/>
      <c r="B1390" s="31"/>
      <c r="C1390" s="31"/>
      <c r="D1390" s="36"/>
      <c r="E1390" s="36"/>
      <c r="F1390" s="36"/>
      <c r="G1390" s="36"/>
      <c r="H1390" s="36"/>
      <c r="I1390" s="31"/>
      <c r="J1390" s="37" t="s">
        <v>1</v>
      </c>
      <c r="K1390" s="38">
        <v>25000</v>
      </c>
      <c r="L1390" s="39"/>
      <c r="M1390" s="31"/>
      <c r="N1390" s="74"/>
      <c r="O1390" s="75" t="s">
        <v>50</v>
      </c>
      <c r="P1390" s="75"/>
      <c r="Q1390" s="75"/>
      <c r="R1390" s="75">
        <v>15</v>
      </c>
      <c r="S1390" s="76"/>
      <c r="T1390" s="75" t="s">
        <v>50</v>
      </c>
      <c r="U1390" s="77"/>
      <c r="V1390" s="77"/>
      <c r="W1390" s="77">
        <f>V1390+U1390</f>
        <v>0</v>
      </c>
      <c r="X1390" s="77"/>
      <c r="Y1390" s="77">
        <f>W1390-X1390</f>
        <v>0</v>
      </c>
      <c r="Z1390" s="73"/>
      <c r="AA1390" s="31"/>
    </row>
    <row r="1391" spans="1:27" s="29" customFormat="1" ht="21.4" customHeight="1" x14ac:dyDescent="0.2">
      <c r="A1391" s="30"/>
      <c r="B1391" s="31" t="s">
        <v>0</v>
      </c>
      <c r="C1391" s="41" t="s">
        <v>266</v>
      </c>
      <c r="D1391" s="31"/>
      <c r="E1391" s="31"/>
      <c r="F1391" s="31"/>
      <c r="G1391" s="31"/>
      <c r="H1391" s="42"/>
      <c r="I1391" s="36"/>
      <c r="J1391" s="31"/>
      <c r="K1391" s="31"/>
      <c r="L1391" s="43"/>
      <c r="M1391" s="28"/>
      <c r="N1391" s="78"/>
      <c r="O1391" s="75" t="s">
        <v>76</v>
      </c>
      <c r="P1391" s="75"/>
      <c r="Q1391" s="75"/>
      <c r="R1391" s="75">
        <f>R1390-Q1391</f>
        <v>15</v>
      </c>
      <c r="S1391" s="79"/>
      <c r="T1391" s="75" t="s">
        <v>76</v>
      </c>
      <c r="U1391" s="123">
        <f>IF($J$1="January","",Y1390)</f>
        <v>0</v>
      </c>
      <c r="V1391" s="77"/>
      <c r="W1391" s="123">
        <f>IF(U1391="","",U1391+V1391)</f>
        <v>0</v>
      </c>
      <c r="X1391" s="77"/>
      <c r="Y1391" s="123">
        <f>IF(W1391="","",W1391-X1391)</f>
        <v>0</v>
      </c>
      <c r="Z1391" s="80"/>
      <c r="AA1391" s="28"/>
    </row>
    <row r="1392" spans="1:27" s="29" customFormat="1" ht="21.4" customHeight="1" x14ac:dyDescent="0.2">
      <c r="A1392" s="30"/>
      <c r="B1392" s="45" t="s">
        <v>46</v>
      </c>
      <c r="C1392" s="46"/>
      <c r="D1392" s="31"/>
      <c r="E1392" s="31"/>
      <c r="F1392" s="462" t="s">
        <v>48</v>
      </c>
      <c r="G1392" s="462"/>
      <c r="H1392" s="31"/>
      <c r="I1392" s="462" t="s">
        <v>49</v>
      </c>
      <c r="J1392" s="462"/>
      <c r="K1392" s="462"/>
      <c r="L1392" s="47"/>
      <c r="M1392" s="31"/>
      <c r="N1392" s="74"/>
      <c r="O1392" s="75" t="s">
        <v>51</v>
      </c>
      <c r="P1392" s="75"/>
      <c r="Q1392" s="75"/>
      <c r="R1392" s="75">
        <f>R1391-Q1392</f>
        <v>15</v>
      </c>
      <c r="S1392" s="79"/>
      <c r="T1392" s="75" t="s">
        <v>51</v>
      </c>
      <c r="U1392" s="123">
        <f>IF($J$1="February","",Y1391)</f>
        <v>0</v>
      </c>
      <c r="V1392" s="77"/>
      <c r="W1392" s="123">
        <f t="shared" ref="W1392:W1401" si="275">IF(U1392="","",U1392+V1392)</f>
        <v>0</v>
      </c>
      <c r="X1392" s="77"/>
      <c r="Y1392" s="123">
        <f t="shared" ref="Y1392:Y1401" si="276">IF(W1392="","",W1392-X1392)</f>
        <v>0</v>
      </c>
      <c r="Z1392" s="80"/>
      <c r="AA1392" s="31"/>
    </row>
    <row r="1393" spans="1:27" s="29" customFormat="1" ht="21.4" customHeight="1" x14ac:dyDescent="0.2">
      <c r="A1393" s="30"/>
      <c r="B1393" s="31"/>
      <c r="C1393" s="31"/>
      <c r="D1393" s="31"/>
      <c r="E1393" s="31"/>
      <c r="F1393" s="31"/>
      <c r="G1393" s="31"/>
      <c r="H1393" s="48"/>
      <c r="L1393" s="35"/>
      <c r="M1393" s="31"/>
      <c r="N1393" s="74"/>
      <c r="O1393" s="75" t="s">
        <v>52</v>
      </c>
      <c r="P1393" s="75"/>
      <c r="Q1393" s="75"/>
      <c r="R1393" s="75">
        <v>0</v>
      </c>
      <c r="S1393" s="79"/>
      <c r="T1393" s="75" t="s">
        <v>52</v>
      </c>
      <c r="U1393" s="123">
        <f>IF($J$1="March","",Y1392)</f>
        <v>0</v>
      </c>
      <c r="V1393" s="77"/>
      <c r="W1393" s="123">
        <f t="shared" si="275"/>
        <v>0</v>
      </c>
      <c r="X1393" s="77"/>
      <c r="Y1393" s="123">
        <f t="shared" si="276"/>
        <v>0</v>
      </c>
      <c r="Z1393" s="80"/>
      <c r="AA1393" s="31"/>
    </row>
    <row r="1394" spans="1:27" s="29" customFormat="1" ht="21.4" customHeight="1" x14ac:dyDescent="0.2">
      <c r="A1394" s="30"/>
      <c r="B1394" s="457" t="s">
        <v>47</v>
      </c>
      <c r="C1394" s="458"/>
      <c r="D1394" s="31"/>
      <c r="E1394" s="31"/>
      <c r="F1394" s="49" t="s">
        <v>69</v>
      </c>
      <c r="G1394" s="44">
        <f>IF($J$1="January",U1390,IF($J$1="February",U1391,IF($J$1="March",U1392,IF($J$1="April",U1393,IF($J$1="May",U1394,IF($J$1="June",U1395,IF($J$1="July",U1396,IF($J$1="August",U1397,IF($J$1="August",U1397,IF($J$1="September",U1398,IF($J$1="October",U1399,IF($J$1="November",U1400,IF($J$1="December",U1401)))))))))))))</f>
        <v>0</v>
      </c>
      <c r="H1394" s="48"/>
      <c r="I1394" s="415">
        <v>38</v>
      </c>
      <c r="J1394" s="51" t="s">
        <v>66</v>
      </c>
      <c r="K1394" s="416">
        <f>K1390/$K$2*I1394</f>
        <v>31666.666666666668</v>
      </c>
      <c r="L1394" s="53"/>
      <c r="M1394" s="31"/>
      <c r="N1394" s="74"/>
      <c r="O1394" s="75" t="s">
        <v>53</v>
      </c>
      <c r="P1394" s="75"/>
      <c r="Q1394" s="75"/>
      <c r="R1394" s="75">
        <v>0</v>
      </c>
      <c r="S1394" s="79"/>
      <c r="T1394" s="75" t="s">
        <v>53</v>
      </c>
      <c r="U1394" s="123">
        <f>IF($J$1="April","",Y1393)</f>
        <v>0</v>
      </c>
      <c r="V1394" s="77"/>
      <c r="W1394" s="123">
        <f t="shared" si="275"/>
        <v>0</v>
      </c>
      <c r="X1394" s="77"/>
      <c r="Y1394" s="123">
        <f t="shared" si="276"/>
        <v>0</v>
      </c>
      <c r="Z1394" s="80"/>
      <c r="AA1394" s="31"/>
    </row>
    <row r="1395" spans="1:27" s="29" customFormat="1" ht="21.4" customHeight="1" x14ac:dyDescent="0.2">
      <c r="A1395" s="30"/>
      <c r="B1395" s="40"/>
      <c r="C1395" s="40"/>
      <c r="D1395" s="31"/>
      <c r="E1395" s="31"/>
      <c r="F1395" s="49" t="s">
        <v>23</v>
      </c>
      <c r="G1395" s="44">
        <f>IF($J$1="January",V1390,IF($J$1="February",V1391,IF($J$1="March",V1392,IF($J$1="April",V1393,IF($J$1="May",V1394,IF($J$1="June",V1395,IF($J$1="July",V1396,IF($J$1="August",V1397,IF($J$1="August",V1397,IF($J$1="September",V1398,IF($J$1="October",V1399,IF($J$1="November",V1400,IF($J$1="December",V1401)))))))))))))</f>
        <v>0</v>
      </c>
      <c r="H1395" s="48"/>
      <c r="I1395" s="93"/>
      <c r="J1395" s="51" t="s">
        <v>67</v>
      </c>
      <c r="K1395" s="54">
        <f>K1390/$K$2/8*I1395</f>
        <v>0</v>
      </c>
      <c r="L1395" s="55"/>
      <c r="M1395" s="31"/>
      <c r="N1395" s="74"/>
      <c r="O1395" s="75" t="s">
        <v>54</v>
      </c>
      <c r="P1395" s="75"/>
      <c r="Q1395" s="75"/>
      <c r="R1395" s="75">
        <v>0</v>
      </c>
      <c r="S1395" s="79"/>
      <c r="T1395" s="75" t="s">
        <v>54</v>
      </c>
      <c r="U1395" s="123">
        <f>IF($J$1="May","",Y1394)</f>
        <v>0</v>
      </c>
      <c r="V1395" s="77"/>
      <c r="W1395" s="123">
        <f t="shared" si="275"/>
        <v>0</v>
      </c>
      <c r="X1395" s="77"/>
      <c r="Y1395" s="123">
        <f t="shared" si="276"/>
        <v>0</v>
      </c>
      <c r="Z1395" s="80"/>
      <c r="AA1395" s="31"/>
    </row>
    <row r="1396" spans="1:27" s="29" customFormat="1" ht="21.4" customHeight="1" x14ac:dyDescent="0.2">
      <c r="A1396" s="30"/>
      <c r="B1396" s="49" t="s">
        <v>7</v>
      </c>
      <c r="C1396" s="40">
        <f>IF($J$1="January",P1390,IF($J$1="February",P1391,IF($J$1="March",P1392,IF($J$1="April",P1393,IF($J$1="May",P1394,IF($J$1="June",P1395,IF($J$1="July",P1396,IF($J$1="August",P1397,IF($J$1="August",P1397,IF($J$1="September",P1398,IF($J$1="October",P1399,IF($J$1="November",P1400,IF($J$1="December",P1401)))))))))))))</f>
        <v>0</v>
      </c>
      <c r="D1396" s="31"/>
      <c r="E1396" s="31"/>
      <c r="F1396" s="49" t="s">
        <v>70</v>
      </c>
      <c r="G1396" s="44">
        <f>IF($J$1="January",W1390,IF($J$1="February",W1391,IF($J$1="March",W1392,IF($J$1="April",W1393,IF($J$1="May",W1394,IF($J$1="June",W1395,IF($J$1="July",W1396,IF($J$1="August",W1397,IF($J$1="August",W1397,IF($J$1="September",W1398,IF($J$1="October",W1399,IF($J$1="November",W1400,IF($J$1="December",W1401)))))))))))))</f>
        <v>0</v>
      </c>
      <c r="H1396" s="48"/>
      <c r="I1396" s="455" t="s">
        <v>74</v>
      </c>
      <c r="J1396" s="456"/>
      <c r="K1396" s="54">
        <f>K1394+K1395</f>
        <v>31666.666666666668</v>
      </c>
      <c r="L1396" s="55"/>
      <c r="M1396" s="31"/>
      <c r="N1396" s="74"/>
      <c r="O1396" s="75" t="s">
        <v>55</v>
      </c>
      <c r="P1396" s="75"/>
      <c r="Q1396" s="75"/>
      <c r="R1396" s="75">
        <v>0</v>
      </c>
      <c r="S1396" s="79"/>
      <c r="T1396" s="75" t="s">
        <v>55</v>
      </c>
      <c r="U1396" s="123" t="str">
        <f>IF($J$1="June","",Y1395)</f>
        <v/>
      </c>
      <c r="V1396" s="77"/>
      <c r="W1396" s="123" t="str">
        <f t="shared" si="275"/>
        <v/>
      </c>
      <c r="X1396" s="77"/>
      <c r="Y1396" s="123" t="str">
        <f t="shared" si="276"/>
        <v/>
      </c>
      <c r="Z1396" s="80"/>
      <c r="AA1396" s="31"/>
    </row>
    <row r="1397" spans="1:27" s="29" customFormat="1" ht="21.4" customHeight="1" x14ac:dyDescent="0.2">
      <c r="A1397" s="30"/>
      <c r="B1397" s="49" t="s">
        <v>6</v>
      </c>
      <c r="C1397" s="40">
        <f>IF($J$1="January",Q1390,IF($J$1="February",Q1391,IF($J$1="March",Q1392,IF($J$1="April",Q1393,IF($J$1="May",Q1394,IF($J$1="June",Q1395,IF($J$1="July",Q1396,IF($J$1="August",Q1397,IF($J$1="August",Q1397,IF($J$1="September",Q1398,IF($J$1="October",Q1399,IF($J$1="November",Q1400,IF($J$1="December",Q1401)))))))))))))</f>
        <v>0</v>
      </c>
      <c r="D1397" s="31"/>
      <c r="E1397" s="31"/>
      <c r="F1397" s="49" t="s">
        <v>24</v>
      </c>
      <c r="G1397" s="44">
        <f>IF($J$1="January",X1390,IF($J$1="February",X1391,IF($J$1="March",X1392,IF($J$1="April",X1393,IF($J$1="May",X1394,IF($J$1="June",X1395,IF($J$1="July",X1396,IF($J$1="August",X1397,IF($J$1="August",X1397,IF($J$1="September",X1398,IF($J$1="October",X1399,IF($J$1="November",X1400,IF($J$1="December",X1401)))))))))))))</f>
        <v>0</v>
      </c>
      <c r="H1397" s="48"/>
      <c r="I1397" s="455" t="s">
        <v>75</v>
      </c>
      <c r="J1397" s="456"/>
      <c r="K1397" s="44">
        <f>G1397</f>
        <v>0</v>
      </c>
      <c r="L1397" s="56"/>
      <c r="M1397" s="31"/>
      <c r="N1397" s="74"/>
      <c r="O1397" s="75" t="s">
        <v>56</v>
      </c>
      <c r="P1397" s="75"/>
      <c r="Q1397" s="75"/>
      <c r="R1397" s="75">
        <v>0</v>
      </c>
      <c r="S1397" s="79"/>
      <c r="T1397" s="75" t="s">
        <v>56</v>
      </c>
      <c r="U1397" s="123" t="str">
        <f>IF($J$1="July","",Y1396)</f>
        <v/>
      </c>
      <c r="V1397" s="77"/>
      <c r="W1397" s="123" t="str">
        <f t="shared" si="275"/>
        <v/>
      </c>
      <c r="X1397" s="77"/>
      <c r="Y1397" s="123" t="str">
        <f t="shared" si="276"/>
        <v/>
      </c>
      <c r="Z1397" s="80"/>
      <c r="AA1397" s="31"/>
    </row>
    <row r="1398" spans="1:27" s="29" customFormat="1" ht="21.4" customHeight="1" x14ac:dyDescent="0.2">
      <c r="A1398" s="30"/>
      <c r="B1398" s="57" t="s">
        <v>73</v>
      </c>
      <c r="C1398" s="40">
        <f>IF($J$1="January",R1390,IF($J$1="February",R1391,IF($J$1="March",R1392,IF($J$1="April",R1393,IF($J$1="May",R1394,IF($J$1="June",R1395,IF($J$1="July",R1396,IF($J$1="August",R1397,IF($J$1="August",R1397,IF($J$1="September",R1398,IF($J$1="October",R1399,IF($J$1="November",R1400,IF($J$1="December",R1401)))))))))))))</f>
        <v>0</v>
      </c>
      <c r="D1398" s="31"/>
      <c r="E1398" s="31"/>
      <c r="F1398" s="49" t="s">
        <v>72</v>
      </c>
      <c r="G1398" s="44">
        <f>IF($J$1="January",Y1390,IF($J$1="February",Y1391,IF($J$1="March",Y1392,IF($J$1="April",Y1393,IF($J$1="May",Y1394,IF($J$1="June",Y1395,IF($J$1="July",Y1396,IF($J$1="August",Y1397,IF($J$1="August",Y1397,IF($J$1="September",Y1398,IF($J$1="October",Y1399,IF($J$1="November",Y1400,IF($J$1="December",Y1401)))))))))))))</f>
        <v>0</v>
      </c>
      <c r="H1398" s="31"/>
      <c r="I1398" s="463" t="s">
        <v>68</v>
      </c>
      <c r="J1398" s="464"/>
      <c r="K1398" s="58">
        <f>K1396-K1397</f>
        <v>31666.666666666668</v>
      </c>
      <c r="L1398" s="59"/>
      <c r="M1398" s="31"/>
      <c r="N1398" s="74"/>
      <c r="O1398" s="75" t="s">
        <v>61</v>
      </c>
      <c r="P1398" s="75"/>
      <c r="Q1398" s="75"/>
      <c r="R1398" s="75">
        <v>0</v>
      </c>
      <c r="S1398" s="79"/>
      <c r="T1398" s="75" t="s">
        <v>61</v>
      </c>
      <c r="U1398" s="123" t="str">
        <f>IF($J$1="August","",Y1397)</f>
        <v/>
      </c>
      <c r="V1398" s="77"/>
      <c r="W1398" s="123" t="str">
        <f t="shared" si="275"/>
        <v/>
      </c>
      <c r="X1398" s="77"/>
      <c r="Y1398" s="123" t="str">
        <f t="shared" si="276"/>
        <v/>
      </c>
      <c r="Z1398" s="80"/>
      <c r="AA1398" s="31"/>
    </row>
    <row r="1399" spans="1:27" s="29" customFormat="1" ht="21.4" customHeight="1" x14ac:dyDescent="0.2">
      <c r="A1399" s="30"/>
      <c r="B1399" s="31"/>
      <c r="C1399" s="31"/>
      <c r="D1399" s="31"/>
      <c r="E1399" s="31"/>
      <c r="F1399" s="31"/>
      <c r="G1399" s="31"/>
      <c r="H1399" s="31"/>
      <c r="I1399" s="31"/>
      <c r="J1399" s="48"/>
      <c r="K1399" s="128"/>
      <c r="L1399" s="47"/>
      <c r="M1399" s="31"/>
      <c r="N1399" s="74"/>
      <c r="O1399" s="75" t="s">
        <v>57</v>
      </c>
      <c r="P1399" s="75"/>
      <c r="Q1399" s="75"/>
      <c r="R1399" s="75">
        <v>0</v>
      </c>
      <c r="S1399" s="79"/>
      <c r="T1399" s="75" t="s">
        <v>57</v>
      </c>
      <c r="U1399" s="123" t="str">
        <f>IF($J$1="September","",Y1398)</f>
        <v/>
      </c>
      <c r="V1399" s="77"/>
      <c r="W1399" s="123" t="str">
        <f t="shared" si="275"/>
        <v/>
      </c>
      <c r="X1399" s="77"/>
      <c r="Y1399" s="123" t="str">
        <f t="shared" si="276"/>
        <v/>
      </c>
      <c r="Z1399" s="80"/>
      <c r="AA1399" s="31"/>
    </row>
    <row r="1400" spans="1:27" s="29" customFormat="1" ht="21.4" customHeight="1" x14ac:dyDescent="0.2">
      <c r="A1400" s="30"/>
      <c r="B1400" s="471" t="s">
        <v>101</v>
      </c>
      <c r="C1400" s="471"/>
      <c r="D1400" s="471"/>
      <c r="E1400" s="471"/>
      <c r="F1400" s="471"/>
      <c r="G1400" s="471"/>
      <c r="H1400" s="471"/>
      <c r="I1400" s="471"/>
      <c r="J1400" s="471"/>
      <c r="K1400" s="471"/>
      <c r="L1400" s="47"/>
      <c r="M1400" s="31"/>
      <c r="N1400" s="74"/>
      <c r="O1400" s="75" t="s">
        <v>62</v>
      </c>
      <c r="P1400" s="75"/>
      <c r="Q1400" s="75"/>
      <c r="R1400" s="75" t="str">
        <f t="shared" ref="R1400:R1401" si="277">IF(Q1400="","",R1399-Q1400)</f>
        <v/>
      </c>
      <c r="S1400" s="79"/>
      <c r="T1400" s="75" t="s">
        <v>62</v>
      </c>
      <c r="U1400" s="123" t="str">
        <f>IF($J$1="October","",Y1399)</f>
        <v/>
      </c>
      <c r="V1400" s="77"/>
      <c r="W1400" s="123" t="str">
        <f t="shared" si="275"/>
        <v/>
      </c>
      <c r="X1400" s="77"/>
      <c r="Y1400" s="123" t="str">
        <f t="shared" si="276"/>
        <v/>
      </c>
      <c r="Z1400" s="80"/>
      <c r="AA1400" s="31"/>
    </row>
    <row r="1401" spans="1:27" s="29" customFormat="1" ht="21.4" customHeight="1" x14ac:dyDescent="0.2">
      <c r="A1401" s="30"/>
      <c r="B1401" s="471"/>
      <c r="C1401" s="471"/>
      <c r="D1401" s="471"/>
      <c r="E1401" s="471"/>
      <c r="F1401" s="471"/>
      <c r="G1401" s="471"/>
      <c r="H1401" s="471"/>
      <c r="I1401" s="471"/>
      <c r="J1401" s="471"/>
      <c r="K1401" s="471"/>
      <c r="L1401" s="47"/>
      <c r="M1401" s="31"/>
      <c r="N1401" s="74"/>
      <c r="O1401" s="75" t="s">
        <v>63</v>
      </c>
      <c r="P1401" s="75"/>
      <c r="Q1401" s="75"/>
      <c r="R1401" s="75" t="str">
        <f t="shared" si="277"/>
        <v/>
      </c>
      <c r="S1401" s="79"/>
      <c r="T1401" s="75" t="s">
        <v>63</v>
      </c>
      <c r="U1401" s="123" t="str">
        <f>IF($J$1="November","",Y1400)</f>
        <v/>
      </c>
      <c r="V1401" s="77"/>
      <c r="W1401" s="123" t="str">
        <f t="shared" si="275"/>
        <v/>
      </c>
      <c r="X1401" s="77"/>
      <c r="Y1401" s="123" t="str">
        <f t="shared" si="276"/>
        <v/>
      </c>
      <c r="Z1401" s="80"/>
      <c r="AA1401" s="31"/>
    </row>
    <row r="1402" spans="1:27" s="29" customFormat="1" ht="21.4" customHeight="1" thickBot="1" x14ac:dyDescent="0.25">
      <c r="A1402" s="60"/>
      <c r="B1402" s="61"/>
      <c r="C1402" s="61"/>
      <c r="D1402" s="61"/>
      <c r="E1402" s="61"/>
      <c r="F1402" s="61"/>
      <c r="G1402" s="61"/>
      <c r="H1402" s="61"/>
      <c r="I1402" s="61"/>
      <c r="J1402" s="61"/>
      <c r="K1402" s="61"/>
      <c r="L1402" s="62"/>
      <c r="N1402" s="81"/>
      <c r="O1402" s="82"/>
      <c r="P1402" s="82"/>
      <c r="Q1402" s="82"/>
      <c r="R1402" s="82"/>
      <c r="S1402" s="82"/>
      <c r="T1402" s="82"/>
      <c r="U1402" s="82"/>
      <c r="V1402" s="82"/>
      <c r="W1402" s="82"/>
      <c r="X1402" s="82"/>
      <c r="Y1402" s="82"/>
      <c r="Z1402" s="83"/>
    </row>
    <row r="1403" spans="1:27" s="29" customFormat="1" ht="21" customHeight="1" thickBot="1" x14ac:dyDescent="0.25">
      <c r="N1403" s="66"/>
      <c r="O1403" s="66"/>
      <c r="P1403" s="66"/>
      <c r="Q1403" s="66"/>
      <c r="R1403" s="66"/>
      <c r="S1403" s="66"/>
      <c r="T1403" s="66"/>
      <c r="U1403" s="66"/>
      <c r="V1403" s="66"/>
      <c r="W1403" s="66"/>
      <c r="X1403" s="66"/>
      <c r="Y1403" s="66"/>
      <c r="Z1403" s="66"/>
    </row>
    <row r="1404" spans="1:27" s="29" customFormat="1" ht="21" customHeight="1" x14ac:dyDescent="0.2">
      <c r="A1404" s="468" t="s">
        <v>45</v>
      </c>
      <c r="B1404" s="469"/>
      <c r="C1404" s="469"/>
      <c r="D1404" s="469"/>
      <c r="E1404" s="469"/>
      <c r="F1404" s="469"/>
      <c r="G1404" s="469"/>
      <c r="H1404" s="469"/>
      <c r="I1404" s="469"/>
      <c r="J1404" s="469"/>
      <c r="K1404" s="469"/>
      <c r="L1404" s="470"/>
      <c r="M1404" s="28"/>
      <c r="N1404" s="67"/>
      <c r="O1404" s="450" t="s">
        <v>47</v>
      </c>
      <c r="P1404" s="451"/>
      <c r="Q1404" s="451"/>
      <c r="R1404" s="452"/>
      <c r="S1404" s="68"/>
      <c r="T1404" s="450" t="s">
        <v>48</v>
      </c>
      <c r="U1404" s="451"/>
      <c r="V1404" s="451"/>
      <c r="W1404" s="451"/>
      <c r="X1404" s="451"/>
      <c r="Y1404" s="452"/>
      <c r="Z1404" s="69"/>
      <c r="AA1404" s="28"/>
    </row>
    <row r="1405" spans="1:27" s="29" customFormat="1" ht="21" customHeight="1" x14ac:dyDescent="0.2">
      <c r="A1405" s="30"/>
      <c r="B1405" s="31"/>
      <c r="C1405" s="453" t="s">
        <v>99</v>
      </c>
      <c r="D1405" s="453"/>
      <c r="E1405" s="453"/>
      <c r="F1405" s="453"/>
      <c r="G1405" s="32" t="str">
        <f>$J$1</f>
        <v>June</v>
      </c>
      <c r="H1405" s="454">
        <f>$K$1</f>
        <v>2021</v>
      </c>
      <c r="I1405" s="454"/>
      <c r="J1405" s="31"/>
      <c r="K1405" s="33"/>
      <c r="L1405" s="34"/>
      <c r="M1405" s="33"/>
      <c r="N1405" s="70"/>
      <c r="O1405" s="71" t="s">
        <v>58</v>
      </c>
      <c r="P1405" s="71" t="s">
        <v>7</v>
      </c>
      <c r="Q1405" s="71" t="s">
        <v>6</v>
      </c>
      <c r="R1405" s="71" t="s">
        <v>59</v>
      </c>
      <c r="S1405" s="72"/>
      <c r="T1405" s="71" t="s">
        <v>58</v>
      </c>
      <c r="U1405" s="71" t="s">
        <v>60</v>
      </c>
      <c r="V1405" s="71" t="s">
        <v>23</v>
      </c>
      <c r="W1405" s="71" t="s">
        <v>22</v>
      </c>
      <c r="X1405" s="71" t="s">
        <v>24</v>
      </c>
      <c r="Y1405" s="71" t="s">
        <v>64</v>
      </c>
      <c r="Z1405" s="73"/>
      <c r="AA1405" s="33"/>
    </row>
    <row r="1406" spans="1:27" s="29" customFormat="1" ht="21" customHeight="1" x14ac:dyDescent="0.2">
      <c r="A1406" s="30"/>
      <c r="B1406" s="31"/>
      <c r="C1406" s="31"/>
      <c r="D1406" s="36"/>
      <c r="E1406" s="36"/>
      <c r="F1406" s="36"/>
      <c r="G1406" s="36"/>
      <c r="H1406" s="36"/>
      <c r="I1406" s="31"/>
      <c r="J1406" s="37" t="s">
        <v>1</v>
      </c>
      <c r="K1406" s="176">
        <v>20000</v>
      </c>
      <c r="L1406" s="39"/>
      <c r="M1406" s="31"/>
      <c r="N1406" s="74"/>
      <c r="O1406" s="75" t="s">
        <v>50</v>
      </c>
      <c r="P1406" s="75">
        <v>31</v>
      </c>
      <c r="Q1406" s="75">
        <v>0</v>
      </c>
      <c r="R1406" s="75">
        <v>0</v>
      </c>
      <c r="S1406" s="76"/>
      <c r="T1406" s="75" t="s">
        <v>50</v>
      </c>
      <c r="U1406" s="77"/>
      <c r="V1406" s="77"/>
      <c r="W1406" s="77">
        <f>V1406+U1406</f>
        <v>0</v>
      </c>
      <c r="X1406" s="77"/>
      <c r="Y1406" s="77">
        <f>W1406-X1406</f>
        <v>0</v>
      </c>
      <c r="Z1406" s="73"/>
      <c r="AA1406" s="31"/>
    </row>
    <row r="1407" spans="1:27" s="29" customFormat="1" ht="21" customHeight="1" x14ac:dyDescent="0.2">
      <c r="A1407" s="30"/>
      <c r="B1407" s="31" t="s">
        <v>0</v>
      </c>
      <c r="C1407" s="41" t="s">
        <v>103</v>
      </c>
      <c r="D1407" s="31"/>
      <c r="E1407" s="31"/>
      <c r="F1407" s="31"/>
      <c r="G1407" s="31"/>
      <c r="H1407" s="42"/>
      <c r="I1407" s="36"/>
      <c r="J1407" s="31"/>
      <c r="K1407" s="31"/>
      <c r="L1407" s="43"/>
      <c r="M1407" s="28"/>
      <c r="N1407" s="78"/>
      <c r="O1407" s="75" t="s">
        <v>76</v>
      </c>
      <c r="P1407" s="75">
        <v>28</v>
      </c>
      <c r="Q1407" s="75">
        <v>0</v>
      </c>
      <c r="R1407" s="75">
        <v>0</v>
      </c>
      <c r="S1407" s="79"/>
      <c r="T1407" s="75" t="s">
        <v>76</v>
      </c>
      <c r="U1407" s="123">
        <f>IF($J$1="January","",Y1406)</f>
        <v>0</v>
      </c>
      <c r="V1407" s="77"/>
      <c r="W1407" s="123">
        <f>IF(U1407="","",U1407+V1407)</f>
        <v>0</v>
      </c>
      <c r="X1407" s="77"/>
      <c r="Y1407" s="123">
        <f>IF(W1407="","",W1407-X1407)</f>
        <v>0</v>
      </c>
      <c r="Z1407" s="80"/>
      <c r="AA1407" s="28"/>
    </row>
    <row r="1408" spans="1:27" s="29" customFormat="1" ht="21" customHeight="1" x14ac:dyDescent="0.2">
      <c r="A1408" s="30"/>
      <c r="B1408" s="45" t="s">
        <v>46</v>
      </c>
      <c r="C1408" s="46"/>
      <c r="D1408" s="31"/>
      <c r="E1408" s="31"/>
      <c r="F1408" s="462" t="s">
        <v>48</v>
      </c>
      <c r="G1408" s="462"/>
      <c r="H1408" s="31"/>
      <c r="I1408" s="462" t="s">
        <v>49</v>
      </c>
      <c r="J1408" s="462"/>
      <c r="K1408" s="462"/>
      <c r="L1408" s="47"/>
      <c r="M1408" s="31"/>
      <c r="N1408" s="74"/>
      <c r="O1408" s="75" t="s">
        <v>51</v>
      </c>
      <c r="P1408" s="75">
        <v>31</v>
      </c>
      <c r="Q1408" s="75">
        <v>0</v>
      </c>
      <c r="R1408" s="75">
        <v>0</v>
      </c>
      <c r="S1408" s="79"/>
      <c r="T1408" s="75" t="s">
        <v>51</v>
      </c>
      <c r="U1408" s="123">
        <f>IF($J$1="February","",Y1407)</f>
        <v>0</v>
      </c>
      <c r="V1408" s="77"/>
      <c r="W1408" s="123">
        <f t="shared" ref="W1408:W1417" si="278">IF(U1408="","",U1408+V1408)</f>
        <v>0</v>
      </c>
      <c r="X1408" s="77"/>
      <c r="Y1408" s="123">
        <f t="shared" ref="Y1408:Y1417" si="279">IF(W1408="","",W1408-X1408)</f>
        <v>0</v>
      </c>
      <c r="Z1408" s="80"/>
      <c r="AA1408" s="31"/>
    </row>
    <row r="1409" spans="1:27" s="29" customFormat="1" ht="21" customHeight="1" x14ac:dyDescent="0.2">
      <c r="A1409" s="30"/>
      <c r="B1409" s="31"/>
      <c r="C1409" s="31"/>
      <c r="D1409" s="31"/>
      <c r="E1409" s="31"/>
      <c r="F1409" s="31"/>
      <c r="G1409" s="31"/>
      <c r="H1409" s="48"/>
      <c r="L1409" s="35"/>
      <c r="M1409" s="31"/>
      <c r="N1409" s="74"/>
      <c r="O1409" s="75" t="s">
        <v>52</v>
      </c>
      <c r="P1409" s="75">
        <v>30</v>
      </c>
      <c r="Q1409" s="75">
        <v>0</v>
      </c>
      <c r="R1409" s="75">
        <v>0</v>
      </c>
      <c r="S1409" s="79"/>
      <c r="T1409" s="75" t="s">
        <v>52</v>
      </c>
      <c r="U1409" s="123">
        <f>IF($J$1="March","",Y1408)</f>
        <v>0</v>
      </c>
      <c r="V1409" s="77"/>
      <c r="W1409" s="123">
        <f t="shared" si="278"/>
        <v>0</v>
      </c>
      <c r="X1409" s="77"/>
      <c r="Y1409" s="123">
        <f t="shared" si="279"/>
        <v>0</v>
      </c>
      <c r="Z1409" s="80"/>
      <c r="AA1409" s="31"/>
    </row>
    <row r="1410" spans="1:27" s="29" customFormat="1" ht="21" customHeight="1" x14ac:dyDescent="0.2">
      <c r="A1410" s="30"/>
      <c r="B1410" s="457" t="s">
        <v>47</v>
      </c>
      <c r="C1410" s="458"/>
      <c r="D1410" s="31"/>
      <c r="E1410" s="31"/>
      <c r="F1410" s="49" t="s">
        <v>69</v>
      </c>
      <c r="G1410" s="44">
        <f>IF($J$1="January",U1406,IF($J$1="February",U1407,IF($J$1="March",U1408,IF($J$1="April",U1409,IF($J$1="May",U1410,IF($J$1="June",U1411,IF($J$1="July",U1412,IF($J$1="August",U1413,IF($J$1="August",U1413,IF($J$1="September",U1414,IF($J$1="October",U1415,IF($J$1="November",U1416,IF($J$1="December",U1417)))))))))))))</f>
        <v>0</v>
      </c>
      <c r="H1410" s="48"/>
      <c r="I1410" s="50">
        <f>IF(C1414&gt;0,$K$2,C1412)</f>
        <v>29</v>
      </c>
      <c r="J1410" s="51" t="s">
        <v>66</v>
      </c>
      <c r="K1410" s="52">
        <f>K1406/$K$2*I1410</f>
        <v>19333.333333333332</v>
      </c>
      <c r="L1410" s="53"/>
      <c r="M1410" s="31"/>
      <c r="N1410" s="74"/>
      <c r="O1410" s="75" t="s">
        <v>53</v>
      </c>
      <c r="P1410" s="75">
        <v>31</v>
      </c>
      <c r="Q1410" s="75">
        <v>0</v>
      </c>
      <c r="R1410" s="75">
        <f t="shared" ref="R1410:R1417" si="280">IF(Q1410="","",R1409-Q1410)</f>
        <v>0</v>
      </c>
      <c r="S1410" s="79"/>
      <c r="T1410" s="75" t="s">
        <v>53</v>
      </c>
      <c r="U1410" s="123">
        <f>IF($J$1="April","",Y1409)</f>
        <v>0</v>
      </c>
      <c r="V1410" s="77"/>
      <c r="W1410" s="123">
        <f t="shared" si="278"/>
        <v>0</v>
      </c>
      <c r="X1410" s="77"/>
      <c r="Y1410" s="123">
        <f t="shared" si="279"/>
        <v>0</v>
      </c>
      <c r="Z1410" s="80"/>
      <c r="AA1410" s="31"/>
    </row>
    <row r="1411" spans="1:27" s="29" customFormat="1" ht="21" customHeight="1" x14ac:dyDescent="0.2">
      <c r="A1411" s="30"/>
      <c r="B1411" s="40"/>
      <c r="C1411" s="40"/>
      <c r="D1411" s="31"/>
      <c r="E1411" s="31"/>
      <c r="F1411" s="49" t="s">
        <v>23</v>
      </c>
      <c r="G1411" s="44">
        <f>IF($J$1="January",V1406,IF($J$1="February",V1407,IF($J$1="March",V1408,IF($J$1="April",V1409,IF($J$1="May",V1410,IF($J$1="June",V1411,IF($J$1="July",V1412,IF($J$1="August",V1413,IF($J$1="August",V1413,IF($J$1="September",V1414,IF($J$1="October",V1415,IF($J$1="November",V1416,IF($J$1="December",V1417)))))))))))))</f>
        <v>0</v>
      </c>
      <c r="H1411" s="48"/>
      <c r="I1411" s="93"/>
      <c r="J1411" s="51" t="s">
        <v>67</v>
      </c>
      <c r="K1411" s="54">
        <f>K1406/$K$2/8*I1411</f>
        <v>0</v>
      </c>
      <c r="L1411" s="55"/>
      <c r="M1411" s="31"/>
      <c r="N1411" s="74"/>
      <c r="O1411" s="75" t="s">
        <v>54</v>
      </c>
      <c r="P1411" s="75">
        <v>29</v>
      </c>
      <c r="Q1411" s="75">
        <v>1</v>
      </c>
      <c r="R1411" s="75">
        <f t="shared" si="280"/>
        <v>-1</v>
      </c>
      <c r="S1411" s="79"/>
      <c r="T1411" s="75" t="s">
        <v>54</v>
      </c>
      <c r="U1411" s="123">
        <f>IF($J$1="May","",Y1410)</f>
        <v>0</v>
      </c>
      <c r="V1411" s="77"/>
      <c r="W1411" s="123">
        <f t="shared" si="278"/>
        <v>0</v>
      </c>
      <c r="X1411" s="77"/>
      <c r="Y1411" s="123">
        <f t="shared" si="279"/>
        <v>0</v>
      </c>
      <c r="Z1411" s="80"/>
      <c r="AA1411" s="31"/>
    </row>
    <row r="1412" spans="1:27" s="29" customFormat="1" ht="21" customHeight="1" x14ac:dyDescent="0.2">
      <c r="A1412" s="30"/>
      <c r="B1412" s="49" t="s">
        <v>7</v>
      </c>
      <c r="C1412" s="40">
        <f>IF($J$1="January",P1406,IF($J$1="February",P1407,IF($J$1="March",P1408,IF($J$1="April",P1409,IF($J$1="May",P1410,IF($J$1="June",P1411,IF($J$1="July",P1412,IF($J$1="August",P1413,IF($J$1="August",P1413,IF($J$1="September",P1414,IF($J$1="October",P1415,IF($J$1="November",P1416,IF($J$1="December",P1417)))))))))))))</f>
        <v>29</v>
      </c>
      <c r="D1412" s="31"/>
      <c r="E1412" s="31"/>
      <c r="F1412" s="49" t="s">
        <v>70</v>
      </c>
      <c r="G1412" s="44">
        <f>IF($J$1="January",W1406,IF($J$1="February",W1407,IF($J$1="March",W1408,IF($J$1="April",W1409,IF($J$1="May",W1410,IF($J$1="June",W1411,IF($J$1="July",W1412,IF($J$1="August",W1413,IF($J$1="August",W1413,IF($J$1="September",W1414,IF($J$1="October",W1415,IF($J$1="November",W1416,IF($J$1="December",W1417)))))))))))))</f>
        <v>0</v>
      </c>
      <c r="H1412" s="48"/>
      <c r="I1412" s="455" t="s">
        <v>74</v>
      </c>
      <c r="J1412" s="456"/>
      <c r="K1412" s="54">
        <f>K1410+K1411</f>
        <v>19333.333333333332</v>
      </c>
      <c r="L1412" s="55"/>
      <c r="M1412" s="31"/>
      <c r="N1412" s="74"/>
      <c r="O1412" s="75" t="s">
        <v>55</v>
      </c>
      <c r="P1412" s="75"/>
      <c r="Q1412" s="75"/>
      <c r="R1412" s="75" t="str">
        <f t="shared" si="280"/>
        <v/>
      </c>
      <c r="S1412" s="79"/>
      <c r="T1412" s="75" t="s">
        <v>55</v>
      </c>
      <c r="U1412" s="123" t="str">
        <f>IF($J$1="June","",Y1411)</f>
        <v/>
      </c>
      <c r="V1412" s="77"/>
      <c r="W1412" s="123" t="str">
        <f t="shared" si="278"/>
        <v/>
      </c>
      <c r="X1412" s="77"/>
      <c r="Y1412" s="123" t="str">
        <f t="shared" si="279"/>
        <v/>
      </c>
      <c r="Z1412" s="80"/>
      <c r="AA1412" s="31"/>
    </row>
    <row r="1413" spans="1:27" s="29" customFormat="1" ht="21" customHeight="1" x14ac:dyDescent="0.2">
      <c r="A1413" s="30"/>
      <c r="B1413" s="49" t="s">
        <v>6</v>
      </c>
      <c r="C1413" s="40">
        <f>IF($J$1="January",Q1406,IF($J$1="February",Q1407,IF($J$1="March",Q1408,IF($J$1="April",Q1409,IF($J$1="May",Q1410,IF($J$1="June",Q1411,IF($J$1="July",Q1412,IF($J$1="August",Q1413,IF($J$1="August",Q1413,IF($J$1="September",Q1414,IF($J$1="October",Q1415,IF($J$1="November",Q1416,IF($J$1="December",Q1417)))))))))))))</f>
        <v>1</v>
      </c>
      <c r="D1413" s="31"/>
      <c r="E1413" s="31"/>
      <c r="F1413" s="49" t="s">
        <v>24</v>
      </c>
      <c r="G1413" s="44">
        <f>IF($J$1="January",X1406,IF($J$1="February",X1407,IF($J$1="March",X1408,IF($J$1="April",X1409,IF($J$1="May",X1410,IF($J$1="June",X1411,IF($J$1="July",X1412,IF($J$1="August",X1413,IF($J$1="August",X1413,IF($J$1="September",X1414,IF($J$1="October",X1415,IF($J$1="November",X1416,IF($J$1="December",X1417)))))))))))))</f>
        <v>0</v>
      </c>
      <c r="H1413" s="48"/>
      <c r="I1413" s="455" t="s">
        <v>75</v>
      </c>
      <c r="J1413" s="456"/>
      <c r="K1413" s="44">
        <f>G1413</f>
        <v>0</v>
      </c>
      <c r="L1413" s="56"/>
      <c r="M1413" s="31"/>
      <c r="N1413" s="74"/>
      <c r="O1413" s="75" t="s">
        <v>56</v>
      </c>
      <c r="P1413" s="75"/>
      <c r="Q1413" s="75"/>
      <c r="R1413" s="75" t="str">
        <f t="shared" si="280"/>
        <v/>
      </c>
      <c r="S1413" s="79"/>
      <c r="T1413" s="75" t="s">
        <v>56</v>
      </c>
      <c r="U1413" s="123" t="str">
        <f>IF($J$1="July","",Y1412)</f>
        <v/>
      </c>
      <c r="V1413" s="77"/>
      <c r="W1413" s="123" t="str">
        <f t="shared" si="278"/>
        <v/>
      </c>
      <c r="X1413" s="77"/>
      <c r="Y1413" s="123" t="str">
        <f t="shared" si="279"/>
        <v/>
      </c>
      <c r="Z1413" s="80"/>
      <c r="AA1413" s="31"/>
    </row>
    <row r="1414" spans="1:27" s="29" customFormat="1" ht="21" customHeight="1" x14ac:dyDescent="0.2">
      <c r="A1414" s="30"/>
      <c r="B1414" s="57" t="s">
        <v>73</v>
      </c>
      <c r="C1414" s="40">
        <f>IF($J$1="January",R1406,IF($J$1="February",R1407,IF($J$1="March",R1408,IF($J$1="April",R1409,IF($J$1="May",R1410,IF($J$1="June",R1411,IF($J$1="July",R1412,IF($J$1="August",R1413,IF($J$1="August",R1413,IF($J$1="September",R1414,IF($J$1="October",R1415,IF($J$1="November",R1416,IF($J$1="December",R1417)))))))))))))</f>
        <v>-1</v>
      </c>
      <c r="D1414" s="31"/>
      <c r="E1414" s="31"/>
      <c r="F1414" s="49" t="s">
        <v>72</v>
      </c>
      <c r="G1414" s="44">
        <f>IF($J$1="January",Y1406,IF($J$1="February",Y1407,IF($J$1="March",Y1408,IF($J$1="April",Y1409,IF($J$1="May",Y1410,IF($J$1="June",Y1411,IF($J$1="July",Y1412,IF($J$1="August",Y1413,IF($J$1="August",Y1413,IF($J$1="September",Y1414,IF($J$1="October",Y1415,IF($J$1="November",Y1416,IF($J$1="December",Y1417)))))))))))))</f>
        <v>0</v>
      </c>
      <c r="H1414" s="31"/>
      <c r="I1414" s="463" t="s">
        <v>68</v>
      </c>
      <c r="J1414" s="464"/>
      <c r="K1414" s="58">
        <f>K1412-K1413</f>
        <v>19333.333333333332</v>
      </c>
      <c r="L1414" s="59"/>
      <c r="M1414" s="31"/>
      <c r="N1414" s="74"/>
      <c r="O1414" s="75" t="s">
        <v>61</v>
      </c>
      <c r="P1414" s="75"/>
      <c r="Q1414" s="75"/>
      <c r="R1414" s="75" t="str">
        <f t="shared" si="280"/>
        <v/>
      </c>
      <c r="S1414" s="79"/>
      <c r="T1414" s="75" t="s">
        <v>61</v>
      </c>
      <c r="U1414" s="123" t="str">
        <f>IF($J$1="August","",Y1413)</f>
        <v/>
      </c>
      <c r="V1414" s="77"/>
      <c r="W1414" s="123" t="str">
        <f t="shared" si="278"/>
        <v/>
      </c>
      <c r="X1414" s="77"/>
      <c r="Y1414" s="123" t="str">
        <f t="shared" si="279"/>
        <v/>
      </c>
      <c r="Z1414" s="80"/>
      <c r="AA1414" s="31"/>
    </row>
    <row r="1415" spans="1:27" s="29" customFormat="1" ht="21" customHeight="1" x14ac:dyDescent="0.2">
      <c r="A1415" s="30"/>
      <c r="B1415" s="31"/>
      <c r="C1415" s="31"/>
      <c r="D1415" s="31"/>
      <c r="E1415" s="31"/>
      <c r="F1415" s="31"/>
      <c r="G1415" s="31"/>
      <c r="H1415" s="31"/>
      <c r="I1415" s="31"/>
      <c r="J1415" s="31"/>
      <c r="K1415" s="128"/>
      <c r="L1415" s="47"/>
      <c r="M1415" s="31"/>
      <c r="N1415" s="74"/>
      <c r="O1415" s="75" t="s">
        <v>57</v>
      </c>
      <c r="P1415" s="75"/>
      <c r="Q1415" s="75"/>
      <c r="R1415" s="75" t="str">
        <f t="shared" si="280"/>
        <v/>
      </c>
      <c r="S1415" s="79"/>
      <c r="T1415" s="75" t="s">
        <v>57</v>
      </c>
      <c r="U1415" s="123" t="str">
        <f>IF($J$1="September","",Y1414)</f>
        <v/>
      </c>
      <c r="V1415" s="77"/>
      <c r="W1415" s="123" t="str">
        <f t="shared" si="278"/>
        <v/>
      </c>
      <c r="X1415" s="77"/>
      <c r="Y1415" s="123" t="str">
        <f t="shared" si="279"/>
        <v/>
      </c>
      <c r="Z1415" s="80"/>
      <c r="AA1415" s="31"/>
    </row>
    <row r="1416" spans="1:27" s="29" customFormat="1" ht="21" customHeight="1" x14ac:dyDescent="0.2">
      <c r="A1416" s="30"/>
      <c r="B1416" s="471" t="s">
        <v>101</v>
      </c>
      <c r="C1416" s="471"/>
      <c r="D1416" s="471"/>
      <c r="E1416" s="471"/>
      <c r="F1416" s="471"/>
      <c r="G1416" s="471"/>
      <c r="H1416" s="471"/>
      <c r="I1416" s="471"/>
      <c r="J1416" s="471"/>
      <c r="K1416" s="471"/>
      <c r="L1416" s="47"/>
      <c r="M1416" s="31"/>
      <c r="N1416" s="74"/>
      <c r="O1416" s="75" t="s">
        <v>62</v>
      </c>
      <c r="P1416" s="75"/>
      <c r="Q1416" s="75"/>
      <c r="R1416" s="75" t="str">
        <f t="shared" si="280"/>
        <v/>
      </c>
      <c r="S1416" s="79"/>
      <c r="T1416" s="75" t="s">
        <v>62</v>
      </c>
      <c r="U1416" s="123" t="str">
        <f>IF($J$1="October","",Y1415)</f>
        <v/>
      </c>
      <c r="V1416" s="77"/>
      <c r="W1416" s="123" t="str">
        <f t="shared" si="278"/>
        <v/>
      </c>
      <c r="X1416" s="77"/>
      <c r="Y1416" s="123" t="str">
        <f t="shared" si="279"/>
        <v/>
      </c>
      <c r="Z1416" s="80"/>
      <c r="AA1416" s="31"/>
    </row>
    <row r="1417" spans="1:27" s="29" customFormat="1" ht="21" customHeight="1" x14ac:dyDescent="0.2">
      <c r="A1417" s="30"/>
      <c r="B1417" s="471"/>
      <c r="C1417" s="471"/>
      <c r="D1417" s="471"/>
      <c r="E1417" s="471"/>
      <c r="F1417" s="471"/>
      <c r="G1417" s="471"/>
      <c r="H1417" s="471"/>
      <c r="I1417" s="471"/>
      <c r="J1417" s="471"/>
      <c r="K1417" s="471"/>
      <c r="L1417" s="47"/>
      <c r="M1417" s="31"/>
      <c r="N1417" s="74"/>
      <c r="O1417" s="75" t="s">
        <v>63</v>
      </c>
      <c r="P1417" s="75"/>
      <c r="Q1417" s="75"/>
      <c r="R1417" s="75" t="str">
        <f t="shared" si="280"/>
        <v/>
      </c>
      <c r="S1417" s="79"/>
      <c r="T1417" s="75" t="s">
        <v>63</v>
      </c>
      <c r="U1417" s="123" t="str">
        <f>IF($J$1="November","",Y1416)</f>
        <v/>
      </c>
      <c r="V1417" s="77"/>
      <c r="W1417" s="123" t="str">
        <f t="shared" si="278"/>
        <v/>
      </c>
      <c r="X1417" s="77"/>
      <c r="Y1417" s="123" t="str">
        <f t="shared" si="279"/>
        <v/>
      </c>
      <c r="Z1417" s="80"/>
      <c r="AA1417" s="31"/>
    </row>
    <row r="1418" spans="1:27" s="29" customFormat="1" ht="21" customHeight="1" thickBot="1" x14ac:dyDescent="0.25">
      <c r="A1418" s="60"/>
      <c r="B1418" s="61"/>
      <c r="C1418" s="61"/>
      <c r="D1418" s="61"/>
      <c r="E1418" s="61"/>
      <c r="F1418" s="61"/>
      <c r="G1418" s="61"/>
      <c r="H1418" s="61"/>
      <c r="I1418" s="61"/>
      <c r="J1418" s="61"/>
      <c r="K1418" s="61"/>
      <c r="L1418" s="62"/>
      <c r="N1418" s="81"/>
      <c r="O1418" s="82"/>
      <c r="P1418" s="82"/>
      <c r="Q1418" s="82"/>
      <c r="R1418" s="82"/>
      <c r="S1418" s="82"/>
      <c r="T1418" s="82"/>
      <c r="U1418" s="82"/>
      <c r="V1418" s="82"/>
      <c r="W1418" s="82"/>
      <c r="X1418" s="82"/>
      <c r="Y1418" s="82"/>
      <c r="Z1418" s="83"/>
    </row>
    <row r="1419" spans="1:27" s="29" customFormat="1" ht="21" customHeight="1" thickBot="1" x14ac:dyDescent="0.25">
      <c r="N1419" s="66"/>
      <c r="O1419" s="66"/>
      <c r="P1419" s="66"/>
      <c r="Q1419" s="66"/>
      <c r="R1419" s="66"/>
      <c r="S1419" s="66"/>
      <c r="T1419" s="66"/>
      <c r="U1419" s="66"/>
      <c r="V1419" s="66"/>
      <c r="W1419" s="66"/>
      <c r="X1419" s="66"/>
      <c r="Y1419" s="66"/>
      <c r="Z1419" s="66"/>
    </row>
    <row r="1420" spans="1:27" s="29" customFormat="1" ht="21" customHeight="1" x14ac:dyDescent="0.2">
      <c r="A1420" s="468" t="s">
        <v>45</v>
      </c>
      <c r="B1420" s="469"/>
      <c r="C1420" s="469"/>
      <c r="D1420" s="469"/>
      <c r="E1420" s="469"/>
      <c r="F1420" s="469"/>
      <c r="G1420" s="469"/>
      <c r="H1420" s="469"/>
      <c r="I1420" s="469"/>
      <c r="J1420" s="469"/>
      <c r="K1420" s="469"/>
      <c r="L1420" s="470"/>
      <c r="M1420" s="138"/>
      <c r="N1420" s="67"/>
      <c r="O1420" s="450" t="s">
        <v>47</v>
      </c>
      <c r="P1420" s="451"/>
      <c r="Q1420" s="451"/>
      <c r="R1420" s="452"/>
      <c r="S1420" s="68"/>
      <c r="T1420" s="450" t="s">
        <v>48</v>
      </c>
      <c r="U1420" s="451"/>
      <c r="V1420" s="451"/>
      <c r="W1420" s="451"/>
      <c r="X1420" s="451"/>
      <c r="Y1420" s="452"/>
      <c r="Z1420" s="69"/>
    </row>
    <row r="1421" spans="1:27" s="29" customFormat="1" ht="21" customHeight="1" x14ac:dyDescent="0.2">
      <c r="A1421" s="30"/>
      <c r="B1421" s="31"/>
      <c r="C1421" s="453" t="s">
        <v>99</v>
      </c>
      <c r="D1421" s="453"/>
      <c r="E1421" s="453"/>
      <c r="F1421" s="453"/>
      <c r="G1421" s="32" t="str">
        <f>$J$1</f>
        <v>June</v>
      </c>
      <c r="H1421" s="454">
        <f>$K$1</f>
        <v>2021</v>
      </c>
      <c r="I1421" s="454"/>
      <c r="J1421" s="31"/>
      <c r="K1421" s="33"/>
      <c r="L1421" s="34"/>
      <c r="M1421" s="33"/>
      <c r="N1421" s="70"/>
      <c r="O1421" s="71" t="s">
        <v>58</v>
      </c>
      <c r="P1421" s="71" t="s">
        <v>7</v>
      </c>
      <c r="Q1421" s="71" t="s">
        <v>6</v>
      </c>
      <c r="R1421" s="71" t="s">
        <v>59</v>
      </c>
      <c r="S1421" s="72"/>
      <c r="T1421" s="71" t="s">
        <v>58</v>
      </c>
      <c r="U1421" s="71" t="s">
        <v>60</v>
      </c>
      <c r="V1421" s="71" t="s">
        <v>23</v>
      </c>
      <c r="W1421" s="71" t="s">
        <v>22</v>
      </c>
      <c r="X1421" s="71" t="s">
        <v>24</v>
      </c>
      <c r="Y1421" s="71" t="s">
        <v>64</v>
      </c>
      <c r="Z1421" s="73"/>
    </row>
    <row r="1422" spans="1:27" s="29" customFormat="1" ht="21" customHeight="1" x14ac:dyDescent="0.2">
      <c r="A1422" s="30"/>
      <c r="B1422" s="31"/>
      <c r="C1422" s="31"/>
      <c r="D1422" s="36"/>
      <c r="E1422" s="36"/>
      <c r="F1422" s="36"/>
      <c r="G1422" s="36"/>
      <c r="H1422" s="36"/>
      <c r="I1422" s="31"/>
      <c r="J1422" s="37" t="s">
        <v>1</v>
      </c>
      <c r="K1422" s="38">
        <v>20000</v>
      </c>
      <c r="L1422" s="39"/>
      <c r="M1422" s="31"/>
      <c r="N1422" s="74"/>
      <c r="O1422" s="75" t="s">
        <v>50</v>
      </c>
      <c r="P1422" s="75">
        <v>24</v>
      </c>
      <c r="Q1422" s="75">
        <v>7</v>
      </c>
      <c r="R1422" s="75">
        <f>15-Q1422+5</f>
        <v>13</v>
      </c>
      <c r="S1422" s="76"/>
      <c r="T1422" s="75" t="s">
        <v>50</v>
      </c>
      <c r="U1422" s="77"/>
      <c r="V1422" s="77">
        <f>10000+5000</f>
        <v>15000</v>
      </c>
      <c r="W1422" s="77">
        <f>V1422+U1422</f>
        <v>15000</v>
      </c>
      <c r="X1422" s="77"/>
      <c r="Y1422" s="77">
        <f>W1422-X1422</f>
        <v>15000</v>
      </c>
      <c r="Z1422" s="73"/>
    </row>
    <row r="1423" spans="1:27" s="29" customFormat="1" ht="21" customHeight="1" x14ac:dyDescent="0.2">
      <c r="A1423" s="30"/>
      <c r="B1423" s="31" t="s">
        <v>0</v>
      </c>
      <c r="C1423" s="86" t="s">
        <v>134</v>
      </c>
      <c r="D1423" s="31"/>
      <c r="E1423" s="31"/>
      <c r="F1423" s="31"/>
      <c r="G1423" s="31"/>
      <c r="H1423" s="42"/>
      <c r="I1423" s="36"/>
      <c r="J1423" s="31"/>
      <c r="K1423" s="31"/>
      <c r="L1423" s="43"/>
      <c r="M1423" s="138"/>
      <c r="N1423" s="78"/>
      <c r="O1423" s="75" t="s">
        <v>76</v>
      </c>
      <c r="P1423" s="75">
        <v>26</v>
      </c>
      <c r="Q1423" s="75">
        <v>2</v>
      </c>
      <c r="R1423" s="75">
        <f t="shared" ref="R1423:R1430" si="281">IF(Q1423="","",R1422-Q1423)</f>
        <v>11</v>
      </c>
      <c r="S1423" s="79"/>
      <c r="T1423" s="75" t="s">
        <v>76</v>
      </c>
      <c r="U1423" s="123">
        <f>IF($J$1="January","",Y1422)</f>
        <v>15000</v>
      </c>
      <c r="V1423" s="77">
        <v>200</v>
      </c>
      <c r="W1423" s="123">
        <f>IF(U1423="","",U1423+V1423)</f>
        <v>15200</v>
      </c>
      <c r="X1423" s="77">
        <v>2700</v>
      </c>
      <c r="Y1423" s="123">
        <f>IF(W1423="","",W1423-X1423)</f>
        <v>12500</v>
      </c>
      <c r="Z1423" s="80"/>
    </row>
    <row r="1424" spans="1:27" s="29" customFormat="1" ht="21" customHeight="1" x14ac:dyDescent="0.2">
      <c r="A1424" s="30"/>
      <c r="B1424" s="45" t="s">
        <v>46</v>
      </c>
      <c r="C1424" s="86"/>
      <c r="D1424" s="31"/>
      <c r="E1424" s="31"/>
      <c r="F1424" s="462" t="s">
        <v>48</v>
      </c>
      <c r="G1424" s="462"/>
      <c r="H1424" s="31"/>
      <c r="I1424" s="462" t="s">
        <v>49</v>
      </c>
      <c r="J1424" s="462"/>
      <c r="K1424" s="462"/>
      <c r="L1424" s="47"/>
      <c r="M1424" s="31"/>
      <c r="N1424" s="74"/>
      <c r="O1424" s="75" t="s">
        <v>51</v>
      </c>
      <c r="P1424" s="75">
        <v>31</v>
      </c>
      <c r="Q1424" s="75">
        <v>0</v>
      </c>
      <c r="R1424" s="75">
        <f t="shared" si="281"/>
        <v>11</v>
      </c>
      <c r="S1424" s="79"/>
      <c r="T1424" s="75" t="s">
        <v>51</v>
      </c>
      <c r="U1424" s="123">
        <f>IF($J$1="February","",Y1423)</f>
        <v>12500</v>
      </c>
      <c r="V1424" s="77">
        <v>4000</v>
      </c>
      <c r="W1424" s="123">
        <f t="shared" ref="W1424:W1433" si="282">IF(U1424="","",U1424+V1424)</f>
        <v>16500</v>
      </c>
      <c r="X1424" s="77">
        <v>2500</v>
      </c>
      <c r="Y1424" s="123">
        <f t="shared" ref="Y1424:Y1433" si="283">IF(W1424="","",W1424-X1424)</f>
        <v>14000</v>
      </c>
      <c r="Z1424" s="80"/>
    </row>
    <row r="1425" spans="1:27" s="29" customFormat="1" ht="21" customHeight="1" x14ac:dyDescent="0.2">
      <c r="A1425" s="30"/>
      <c r="B1425" s="31"/>
      <c r="C1425" s="31"/>
      <c r="D1425" s="31"/>
      <c r="E1425" s="31"/>
      <c r="F1425" s="31"/>
      <c r="G1425" s="31"/>
      <c r="H1425" s="48"/>
      <c r="L1425" s="35"/>
      <c r="M1425" s="31"/>
      <c r="N1425" s="74"/>
      <c r="O1425" s="75" t="s">
        <v>52</v>
      </c>
      <c r="P1425" s="75">
        <v>28</v>
      </c>
      <c r="Q1425" s="75">
        <v>2</v>
      </c>
      <c r="R1425" s="75">
        <f t="shared" si="281"/>
        <v>9</v>
      </c>
      <c r="S1425" s="79"/>
      <c r="T1425" s="75" t="s">
        <v>52</v>
      </c>
      <c r="U1425" s="123">
        <f>IF($J$1="March","",Y1424)</f>
        <v>14000</v>
      </c>
      <c r="V1425" s="77"/>
      <c r="W1425" s="123">
        <f t="shared" si="282"/>
        <v>14000</v>
      </c>
      <c r="X1425" s="77">
        <v>2500</v>
      </c>
      <c r="Y1425" s="123">
        <f t="shared" si="283"/>
        <v>11500</v>
      </c>
      <c r="Z1425" s="80"/>
    </row>
    <row r="1426" spans="1:27" s="29" customFormat="1" ht="21" customHeight="1" x14ac:dyDescent="0.2">
      <c r="A1426" s="30"/>
      <c r="B1426" s="457" t="s">
        <v>47</v>
      </c>
      <c r="C1426" s="458"/>
      <c r="D1426" s="31"/>
      <c r="E1426" s="31"/>
      <c r="F1426" s="49" t="s">
        <v>69</v>
      </c>
      <c r="G1426" s="44">
        <f>IF($J$1="January",U1422,IF($J$1="February",U1423,IF($J$1="March",U1424,IF($J$1="April",U1425,IF($J$1="May",U1426,IF($J$1="June",U1427,IF($J$1="July",U1428,IF($J$1="August",U1429,IF($J$1="August",U1429,IF($J$1="September",U1430,IF($J$1="October",U1431,IF($J$1="November",U1432,IF($J$1="December",U1433)))))))))))))</f>
        <v>9000</v>
      </c>
      <c r="H1426" s="48"/>
      <c r="I1426" s="221">
        <f>IF(C1430&gt;0,$K$2,C1428)</f>
        <v>30</v>
      </c>
      <c r="J1426" s="51" t="s">
        <v>66</v>
      </c>
      <c r="K1426" s="52">
        <f>K1422/$K$2*I1426</f>
        <v>20000</v>
      </c>
      <c r="L1426" s="53"/>
      <c r="M1426" s="31"/>
      <c r="N1426" s="74"/>
      <c r="O1426" s="75" t="s">
        <v>53</v>
      </c>
      <c r="P1426" s="75">
        <v>30</v>
      </c>
      <c r="Q1426" s="75">
        <v>1</v>
      </c>
      <c r="R1426" s="75">
        <f t="shared" si="281"/>
        <v>8</v>
      </c>
      <c r="S1426" s="79"/>
      <c r="T1426" s="75" t="s">
        <v>53</v>
      </c>
      <c r="U1426" s="123">
        <f>IF($J$1="April","",Y1425)</f>
        <v>11500</v>
      </c>
      <c r="V1426" s="77">
        <v>200</v>
      </c>
      <c r="W1426" s="123">
        <f t="shared" si="282"/>
        <v>11700</v>
      </c>
      <c r="X1426" s="77">
        <v>2700</v>
      </c>
      <c r="Y1426" s="123">
        <f t="shared" si="283"/>
        <v>9000</v>
      </c>
      <c r="Z1426" s="80"/>
    </row>
    <row r="1427" spans="1:27" s="29" customFormat="1" ht="21" customHeight="1" x14ac:dyDescent="0.2">
      <c r="A1427" s="30"/>
      <c r="B1427" s="40"/>
      <c r="C1427" s="40"/>
      <c r="D1427" s="31"/>
      <c r="E1427" s="31"/>
      <c r="F1427" s="49" t="s">
        <v>23</v>
      </c>
      <c r="G1427" s="44">
        <f>IF($J$1="January",V1422,IF($J$1="February",V1423,IF($J$1="March",V1424,IF($J$1="April",V1425,IF($J$1="May",V1426,IF($J$1="June",V1427,IF($J$1="July",V1428,IF($J$1="August",V1429,IF($J$1="August",V1429,IF($J$1="September",V1430,IF($J$1="October",V1431,IF($J$1="November",V1432,IF($J$1="December",V1433)))))))))))))</f>
        <v>3000</v>
      </c>
      <c r="H1427" s="48"/>
      <c r="I1427" s="93">
        <v>21</v>
      </c>
      <c r="J1427" s="51" t="s">
        <v>67</v>
      </c>
      <c r="K1427" s="54">
        <f>K1422/$K$2/8*I1427</f>
        <v>1750</v>
      </c>
      <c r="L1427" s="55"/>
      <c r="M1427" s="31"/>
      <c r="N1427" s="74"/>
      <c r="O1427" s="75" t="s">
        <v>54</v>
      </c>
      <c r="P1427" s="75">
        <v>26</v>
      </c>
      <c r="Q1427" s="75">
        <v>4</v>
      </c>
      <c r="R1427" s="75">
        <f t="shared" si="281"/>
        <v>4</v>
      </c>
      <c r="S1427" s="79"/>
      <c r="T1427" s="75" t="s">
        <v>54</v>
      </c>
      <c r="U1427" s="123">
        <f>IF($J$1="May","",Y1426)</f>
        <v>9000</v>
      </c>
      <c r="V1427" s="77">
        <v>3000</v>
      </c>
      <c r="W1427" s="123">
        <f t="shared" si="282"/>
        <v>12000</v>
      </c>
      <c r="X1427" s="77">
        <v>3000</v>
      </c>
      <c r="Y1427" s="123">
        <f t="shared" si="283"/>
        <v>9000</v>
      </c>
      <c r="Z1427" s="80"/>
    </row>
    <row r="1428" spans="1:27" s="29" customFormat="1" ht="21" customHeight="1" x14ac:dyDescent="0.2">
      <c r="A1428" s="30"/>
      <c r="B1428" s="49" t="s">
        <v>7</v>
      </c>
      <c r="C1428" s="40">
        <f>IF($J$1="January",P1422,IF($J$1="February",P1423,IF($J$1="March",P1424,IF($J$1="April",P1425,IF($J$1="May",P1426,IF($J$1="June",P1427,IF($J$1="July",P1428,IF($J$1="August",P1429,IF($J$1="August",P1429,IF($J$1="September",P1430,IF($J$1="October",P1431,IF($J$1="November",P1432,IF($J$1="December",P1433)))))))))))))</f>
        <v>26</v>
      </c>
      <c r="D1428" s="31"/>
      <c r="E1428" s="31"/>
      <c r="F1428" s="49" t="s">
        <v>70</v>
      </c>
      <c r="G1428" s="44">
        <f>IF($J$1="January",W1422,IF($J$1="February",W1423,IF($J$1="March",W1424,IF($J$1="April",W1425,IF($J$1="May",W1426,IF($J$1="June",W1427,IF($J$1="July",W1428,IF($J$1="August",W1429,IF($J$1="August",W1429,IF($J$1="September",W1430,IF($J$1="October",W1431,IF($J$1="November",W1432,IF($J$1="December",W1433)))))))))))))</f>
        <v>12000</v>
      </c>
      <c r="H1428" s="48"/>
      <c r="I1428" s="455" t="s">
        <v>74</v>
      </c>
      <c r="J1428" s="456"/>
      <c r="K1428" s="54">
        <f>K1426+K1427</f>
        <v>21750</v>
      </c>
      <c r="L1428" s="55"/>
      <c r="M1428" s="31"/>
      <c r="N1428" s="74"/>
      <c r="O1428" s="75" t="s">
        <v>55</v>
      </c>
      <c r="P1428" s="75"/>
      <c r="Q1428" s="75"/>
      <c r="R1428" s="75" t="str">
        <f t="shared" si="281"/>
        <v/>
      </c>
      <c r="S1428" s="79"/>
      <c r="T1428" s="75" t="s">
        <v>55</v>
      </c>
      <c r="U1428" s="123" t="str">
        <f>IF($J$1="June","",Y1427)</f>
        <v/>
      </c>
      <c r="V1428" s="77"/>
      <c r="W1428" s="123" t="str">
        <f t="shared" si="282"/>
        <v/>
      </c>
      <c r="X1428" s="77"/>
      <c r="Y1428" s="123" t="str">
        <f t="shared" si="283"/>
        <v/>
      </c>
      <c r="Z1428" s="80"/>
    </row>
    <row r="1429" spans="1:27" s="29" customFormat="1" ht="21" customHeight="1" x14ac:dyDescent="0.2">
      <c r="A1429" s="30"/>
      <c r="B1429" s="49" t="s">
        <v>6</v>
      </c>
      <c r="C1429" s="40">
        <f>IF($J$1="January",Q1422,IF($J$1="February",Q1423,IF($J$1="March",Q1424,IF($J$1="April",Q1425,IF($J$1="May",Q1426,IF($J$1="June",Q1427,IF($J$1="July",Q1428,IF($J$1="August",Q1429,IF($J$1="August",Q1429,IF($J$1="September",Q1430,IF($J$1="October",Q1431,IF($J$1="November",Q1432,IF($J$1="December",Q1433)))))))))))))</f>
        <v>4</v>
      </c>
      <c r="D1429" s="31"/>
      <c r="E1429" s="31"/>
      <c r="F1429" s="49" t="s">
        <v>24</v>
      </c>
      <c r="G1429" s="44">
        <f>IF($J$1="January",X1422,IF($J$1="February",X1423,IF($J$1="March",X1424,IF($J$1="April",X1425,IF($J$1="May",X1426,IF($J$1="June",X1427,IF($J$1="July",X1428,IF($J$1="August",X1429,IF($J$1="August",X1429,IF($J$1="September",X1430,IF($J$1="October",X1431,IF($J$1="November",X1432,IF($J$1="December",X1433)))))))))))))</f>
        <v>3000</v>
      </c>
      <c r="H1429" s="48"/>
      <c r="I1429" s="455" t="s">
        <v>75</v>
      </c>
      <c r="J1429" s="456"/>
      <c r="K1429" s="44">
        <f>G1429</f>
        <v>3000</v>
      </c>
      <c r="L1429" s="56"/>
      <c r="M1429" s="31"/>
      <c r="N1429" s="74"/>
      <c r="O1429" s="75" t="s">
        <v>56</v>
      </c>
      <c r="P1429" s="75"/>
      <c r="Q1429" s="75"/>
      <c r="R1429" s="75" t="str">
        <f t="shared" si="281"/>
        <v/>
      </c>
      <c r="S1429" s="79"/>
      <c r="T1429" s="75" t="s">
        <v>56</v>
      </c>
      <c r="U1429" s="123" t="str">
        <f>IF($J$1="July","",Y1428)</f>
        <v/>
      </c>
      <c r="V1429" s="77"/>
      <c r="W1429" s="123" t="str">
        <f t="shared" si="282"/>
        <v/>
      </c>
      <c r="X1429" s="77"/>
      <c r="Y1429" s="123" t="str">
        <f t="shared" si="283"/>
        <v/>
      </c>
      <c r="Z1429" s="80"/>
    </row>
    <row r="1430" spans="1:27" s="29" customFormat="1" ht="21" customHeight="1" x14ac:dyDescent="0.2">
      <c r="A1430" s="30"/>
      <c r="B1430" s="57" t="s">
        <v>73</v>
      </c>
      <c r="C1430" s="40">
        <f>IF($J$1="January",R1422,IF($J$1="February",R1423,IF($J$1="March",R1424,IF($J$1="April",R1425,IF($J$1="May",R1426,IF($J$1="June",R1427,IF($J$1="July",R1428,IF($J$1="August",R1429,IF($J$1="August",R1429,IF($J$1="September",R1430,IF($J$1="October",R1431,IF($J$1="November",R1432,IF($J$1="December",R1433)))))))))))))</f>
        <v>4</v>
      </c>
      <c r="D1430" s="31"/>
      <c r="E1430" s="31"/>
      <c r="F1430" s="49" t="s">
        <v>72</v>
      </c>
      <c r="G1430" s="44">
        <f>IF($J$1="January",Y1422,IF($J$1="February",Y1423,IF($J$1="March",Y1424,IF($J$1="April",Y1425,IF($J$1="May",Y1426,IF($J$1="June",Y1427,IF($J$1="July",Y1428,IF($J$1="August",Y1429,IF($J$1="August",Y1429,IF($J$1="September",Y1430,IF($J$1="October",Y1431,IF($J$1="November",Y1432,IF($J$1="December",Y1433)))))))))))))</f>
        <v>9000</v>
      </c>
      <c r="H1430" s="31"/>
      <c r="I1430" s="463" t="s">
        <v>68</v>
      </c>
      <c r="J1430" s="464"/>
      <c r="K1430" s="58">
        <f>K1428-K1429</f>
        <v>18750</v>
      </c>
      <c r="L1430" s="59"/>
      <c r="M1430" s="31"/>
      <c r="N1430" s="74"/>
      <c r="O1430" s="75" t="s">
        <v>61</v>
      </c>
      <c r="P1430" s="75"/>
      <c r="Q1430" s="75"/>
      <c r="R1430" s="75" t="str">
        <f t="shared" si="281"/>
        <v/>
      </c>
      <c r="S1430" s="79"/>
      <c r="T1430" s="75" t="s">
        <v>61</v>
      </c>
      <c r="U1430" s="123" t="str">
        <f>IF($J$1="August","",Y1429)</f>
        <v/>
      </c>
      <c r="V1430" s="77"/>
      <c r="W1430" s="123" t="str">
        <f t="shared" si="282"/>
        <v/>
      </c>
      <c r="X1430" s="77"/>
      <c r="Y1430" s="123" t="str">
        <f t="shared" si="283"/>
        <v/>
      </c>
      <c r="Z1430" s="80"/>
    </row>
    <row r="1431" spans="1:27" s="29" customFormat="1" ht="21" customHeight="1" x14ac:dyDescent="0.2">
      <c r="A1431" s="30"/>
      <c r="B1431" s="31"/>
      <c r="C1431" s="31"/>
      <c r="D1431" s="31"/>
      <c r="E1431" s="31"/>
      <c r="F1431" s="31"/>
      <c r="G1431" s="31"/>
      <c r="H1431" s="31"/>
      <c r="I1431" s="31"/>
      <c r="J1431" s="31"/>
      <c r="K1431" s="128"/>
      <c r="L1431" s="47"/>
      <c r="M1431" s="31"/>
      <c r="N1431" s="74"/>
      <c r="O1431" s="75" t="s">
        <v>57</v>
      </c>
      <c r="P1431" s="75"/>
      <c r="Q1431" s="75"/>
      <c r="R1431" s="75"/>
      <c r="S1431" s="79"/>
      <c r="T1431" s="75" t="s">
        <v>57</v>
      </c>
      <c r="U1431" s="123" t="str">
        <f>IF($J$1="September","",Y1430)</f>
        <v/>
      </c>
      <c r="V1431" s="77"/>
      <c r="W1431" s="123" t="str">
        <f t="shared" si="282"/>
        <v/>
      </c>
      <c r="X1431" s="77"/>
      <c r="Y1431" s="123" t="str">
        <f t="shared" si="283"/>
        <v/>
      </c>
      <c r="Z1431" s="80"/>
    </row>
    <row r="1432" spans="1:27" s="29" customFormat="1" ht="21" customHeight="1" x14ac:dyDescent="0.2">
      <c r="A1432" s="30"/>
      <c r="B1432" s="471" t="s">
        <v>101</v>
      </c>
      <c r="C1432" s="471"/>
      <c r="D1432" s="471"/>
      <c r="E1432" s="471"/>
      <c r="F1432" s="471"/>
      <c r="G1432" s="471"/>
      <c r="H1432" s="471"/>
      <c r="I1432" s="471"/>
      <c r="J1432" s="471"/>
      <c r="K1432" s="471"/>
      <c r="L1432" s="47"/>
      <c r="M1432" s="31"/>
      <c r="N1432" s="74"/>
      <c r="O1432" s="75" t="s">
        <v>62</v>
      </c>
      <c r="P1432" s="75"/>
      <c r="Q1432" s="75"/>
      <c r="R1432" s="75"/>
      <c r="S1432" s="79"/>
      <c r="T1432" s="75" t="s">
        <v>62</v>
      </c>
      <c r="U1432" s="123" t="str">
        <f>IF($J$1="October","",Y1431)</f>
        <v/>
      </c>
      <c r="V1432" s="77"/>
      <c r="W1432" s="123" t="str">
        <f t="shared" si="282"/>
        <v/>
      </c>
      <c r="X1432" s="77"/>
      <c r="Y1432" s="123" t="str">
        <f t="shared" si="283"/>
        <v/>
      </c>
      <c r="Z1432" s="80"/>
    </row>
    <row r="1433" spans="1:27" s="29" customFormat="1" ht="21" customHeight="1" x14ac:dyDescent="0.2">
      <c r="A1433" s="30"/>
      <c r="B1433" s="471"/>
      <c r="C1433" s="471"/>
      <c r="D1433" s="471"/>
      <c r="E1433" s="471"/>
      <c r="F1433" s="471"/>
      <c r="G1433" s="471"/>
      <c r="H1433" s="471"/>
      <c r="I1433" s="471"/>
      <c r="J1433" s="471"/>
      <c r="K1433" s="471"/>
      <c r="L1433" s="47"/>
      <c r="M1433" s="31"/>
      <c r="N1433" s="74"/>
      <c r="O1433" s="75" t="s">
        <v>63</v>
      </c>
      <c r="P1433" s="75"/>
      <c r="Q1433" s="75"/>
      <c r="R1433" s="75" t="str">
        <f t="shared" ref="R1433" si="284">IF(Q1433="","",R1432-Q1433)</f>
        <v/>
      </c>
      <c r="S1433" s="79"/>
      <c r="T1433" s="75" t="s">
        <v>63</v>
      </c>
      <c r="U1433" s="123" t="str">
        <f>IF($J$1="November","",Y1432)</f>
        <v/>
      </c>
      <c r="V1433" s="77"/>
      <c r="W1433" s="123" t="str">
        <f t="shared" si="282"/>
        <v/>
      </c>
      <c r="X1433" s="77"/>
      <c r="Y1433" s="123" t="str">
        <f t="shared" si="283"/>
        <v/>
      </c>
      <c r="Z1433" s="80"/>
    </row>
    <row r="1434" spans="1:27" s="29" customFormat="1" ht="21" customHeight="1" thickBot="1" x14ac:dyDescent="0.25">
      <c r="A1434" s="60"/>
      <c r="B1434" s="61"/>
      <c r="C1434" s="61"/>
      <c r="D1434" s="61"/>
      <c r="E1434" s="61"/>
      <c r="F1434" s="61"/>
      <c r="G1434" s="61"/>
      <c r="H1434" s="61"/>
      <c r="I1434" s="61"/>
      <c r="J1434" s="61"/>
      <c r="K1434" s="61"/>
      <c r="L1434" s="62"/>
      <c r="N1434" s="81"/>
      <c r="O1434" s="82"/>
      <c r="P1434" s="82"/>
      <c r="Q1434" s="82"/>
      <c r="R1434" s="82"/>
      <c r="S1434" s="82"/>
      <c r="T1434" s="82"/>
      <c r="U1434" s="82"/>
      <c r="V1434" s="82"/>
      <c r="W1434" s="82"/>
      <c r="X1434" s="82"/>
      <c r="Y1434" s="82"/>
      <c r="Z1434" s="83"/>
    </row>
    <row r="1435" spans="1:27" ht="15.75" hidden="1" thickBot="1" x14ac:dyDescent="0.3"/>
    <row r="1436" spans="1:27" s="29" customFormat="1" ht="21.4" hidden="1" customHeight="1" x14ac:dyDescent="0.2">
      <c r="A1436" s="459" t="s">
        <v>45</v>
      </c>
      <c r="B1436" s="460"/>
      <c r="C1436" s="460"/>
      <c r="D1436" s="460"/>
      <c r="E1436" s="460"/>
      <c r="F1436" s="460"/>
      <c r="G1436" s="460"/>
      <c r="H1436" s="460"/>
      <c r="I1436" s="460"/>
      <c r="J1436" s="460"/>
      <c r="K1436" s="460"/>
      <c r="L1436" s="461"/>
      <c r="M1436" s="28"/>
      <c r="N1436" s="67"/>
      <c r="O1436" s="450" t="s">
        <v>47</v>
      </c>
      <c r="P1436" s="451"/>
      <c r="Q1436" s="451"/>
      <c r="R1436" s="452"/>
      <c r="S1436" s="68"/>
      <c r="T1436" s="450" t="s">
        <v>48</v>
      </c>
      <c r="U1436" s="451"/>
      <c r="V1436" s="451"/>
      <c r="W1436" s="451"/>
      <c r="X1436" s="451"/>
      <c r="Y1436" s="452"/>
      <c r="Z1436" s="69"/>
      <c r="AA1436" s="28"/>
    </row>
    <row r="1437" spans="1:27" s="29" customFormat="1" ht="21.4" hidden="1" customHeight="1" x14ac:dyDescent="0.2">
      <c r="A1437" s="30"/>
      <c r="B1437" s="31"/>
      <c r="C1437" s="453" t="s">
        <v>99</v>
      </c>
      <c r="D1437" s="453"/>
      <c r="E1437" s="453"/>
      <c r="F1437" s="453"/>
      <c r="G1437" s="32" t="str">
        <f>$J$1</f>
        <v>June</v>
      </c>
      <c r="H1437" s="454">
        <f>$K$1</f>
        <v>2021</v>
      </c>
      <c r="I1437" s="454"/>
      <c r="J1437" s="31"/>
      <c r="K1437" s="33"/>
      <c r="L1437" s="34"/>
      <c r="M1437" s="33"/>
      <c r="N1437" s="70"/>
      <c r="O1437" s="71" t="s">
        <v>58</v>
      </c>
      <c r="P1437" s="71" t="s">
        <v>7</v>
      </c>
      <c r="Q1437" s="71" t="s">
        <v>6</v>
      </c>
      <c r="R1437" s="71" t="s">
        <v>59</v>
      </c>
      <c r="S1437" s="72"/>
      <c r="T1437" s="71" t="s">
        <v>58</v>
      </c>
      <c r="U1437" s="71" t="s">
        <v>60</v>
      </c>
      <c r="V1437" s="71" t="s">
        <v>23</v>
      </c>
      <c r="W1437" s="71" t="s">
        <v>22</v>
      </c>
      <c r="X1437" s="71" t="s">
        <v>24</v>
      </c>
      <c r="Y1437" s="71" t="s">
        <v>64</v>
      </c>
      <c r="Z1437" s="73"/>
      <c r="AA1437" s="33"/>
    </row>
    <row r="1438" spans="1:27" s="29" customFormat="1" ht="21.4" hidden="1" customHeight="1" x14ac:dyDescent="0.2">
      <c r="A1438" s="30"/>
      <c r="B1438" s="31"/>
      <c r="C1438" s="31"/>
      <c r="D1438" s="36"/>
      <c r="E1438" s="36"/>
      <c r="F1438" s="36"/>
      <c r="G1438" s="36"/>
      <c r="H1438" s="36"/>
      <c r="I1438" s="31"/>
      <c r="J1438" s="37" t="s">
        <v>1</v>
      </c>
      <c r="K1438" s="38"/>
      <c r="L1438" s="39"/>
      <c r="M1438" s="31"/>
      <c r="N1438" s="74"/>
      <c r="O1438" s="75" t="s">
        <v>50</v>
      </c>
      <c r="P1438" s="75"/>
      <c r="Q1438" s="75"/>
      <c r="R1438" s="75">
        <f>15-Q1438</f>
        <v>15</v>
      </c>
      <c r="S1438" s="76"/>
      <c r="T1438" s="75" t="s">
        <v>50</v>
      </c>
      <c r="U1438" s="77"/>
      <c r="V1438" s="77"/>
      <c r="W1438" s="77">
        <f>V1438+U1438</f>
        <v>0</v>
      </c>
      <c r="X1438" s="77"/>
      <c r="Y1438" s="77">
        <f>W1438-X1438</f>
        <v>0</v>
      </c>
      <c r="Z1438" s="73"/>
      <c r="AA1438" s="31"/>
    </row>
    <row r="1439" spans="1:27" s="29" customFormat="1" ht="21.4" hidden="1" customHeight="1" x14ac:dyDescent="0.2">
      <c r="A1439" s="30"/>
      <c r="B1439" s="31" t="s">
        <v>0</v>
      </c>
      <c r="C1439" s="41" t="s">
        <v>250</v>
      </c>
      <c r="D1439" s="31"/>
      <c r="E1439" s="31"/>
      <c r="F1439" s="31"/>
      <c r="G1439" s="31"/>
      <c r="H1439" s="42"/>
      <c r="I1439" s="36"/>
      <c r="J1439" s="31"/>
      <c r="K1439" s="31"/>
      <c r="L1439" s="43"/>
      <c r="M1439" s="28"/>
      <c r="N1439" s="78"/>
      <c r="O1439" s="75" t="s">
        <v>76</v>
      </c>
      <c r="P1439" s="75"/>
      <c r="Q1439" s="75"/>
      <c r="R1439" s="75" t="str">
        <f>IF(Q1439="","",R1438-Q1439)</f>
        <v/>
      </c>
      <c r="S1439" s="79"/>
      <c r="T1439" s="75" t="s">
        <v>76</v>
      </c>
      <c r="U1439" s="123">
        <f>Y1438</f>
        <v>0</v>
      </c>
      <c r="V1439" s="77"/>
      <c r="W1439" s="77">
        <f>V1439+U1439</f>
        <v>0</v>
      </c>
      <c r="X1439" s="77"/>
      <c r="Y1439" s="123">
        <f>IF(W1439="","",W1439-X1439)</f>
        <v>0</v>
      </c>
      <c r="Z1439" s="80"/>
      <c r="AA1439" s="28"/>
    </row>
    <row r="1440" spans="1:27" s="29" customFormat="1" ht="21.4" hidden="1" customHeight="1" x14ac:dyDescent="0.2">
      <c r="A1440" s="30"/>
      <c r="B1440" s="45" t="s">
        <v>46</v>
      </c>
      <c r="C1440" s="46"/>
      <c r="D1440" s="31"/>
      <c r="E1440" s="31"/>
      <c r="F1440" s="462" t="s">
        <v>48</v>
      </c>
      <c r="G1440" s="462"/>
      <c r="H1440" s="31"/>
      <c r="I1440" s="462" t="s">
        <v>49</v>
      </c>
      <c r="J1440" s="462"/>
      <c r="K1440" s="462"/>
      <c r="L1440" s="47"/>
      <c r="M1440" s="31"/>
      <c r="N1440" s="74"/>
      <c r="O1440" s="75" t="s">
        <v>51</v>
      </c>
      <c r="P1440" s="75"/>
      <c r="Q1440" s="75"/>
      <c r="R1440" s="75" t="str">
        <f t="shared" ref="R1440:R1447" si="285">IF(Q1440="","",R1439-Q1440)</f>
        <v/>
      </c>
      <c r="S1440" s="79"/>
      <c r="T1440" s="75" t="s">
        <v>51</v>
      </c>
      <c r="U1440" s="123">
        <f>Y1439</f>
        <v>0</v>
      </c>
      <c r="V1440" s="77"/>
      <c r="W1440" s="77">
        <f>V1440+U1440</f>
        <v>0</v>
      </c>
      <c r="X1440" s="77"/>
      <c r="Y1440" s="123">
        <f t="shared" ref="Y1440:Y1449" si="286">IF(W1440="","",W1440-X1440)</f>
        <v>0</v>
      </c>
      <c r="Z1440" s="80"/>
      <c r="AA1440" s="31"/>
    </row>
    <row r="1441" spans="1:27" s="29" customFormat="1" ht="21.4" hidden="1" customHeight="1" x14ac:dyDescent="0.2">
      <c r="A1441" s="30"/>
      <c r="B1441" s="31"/>
      <c r="C1441" s="31"/>
      <c r="D1441" s="31"/>
      <c r="E1441" s="31"/>
      <c r="F1441" s="31"/>
      <c r="G1441" s="31"/>
      <c r="H1441" s="48"/>
      <c r="L1441" s="35"/>
      <c r="M1441" s="31"/>
      <c r="N1441" s="74"/>
      <c r="O1441" s="75" t="s">
        <v>52</v>
      </c>
      <c r="P1441" s="75"/>
      <c r="Q1441" s="75"/>
      <c r="R1441" s="75" t="str">
        <f t="shared" si="285"/>
        <v/>
      </c>
      <c r="S1441" s="79"/>
      <c r="T1441" s="75" t="s">
        <v>52</v>
      </c>
      <c r="U1441" s="123"/>
      <c r="V1441" s="77"/>
      <c r="W1441" s="123" t="str">
        <f t="shared" ref="W1441:W1449" si="287">IF(U1441="","",U1441+V1441)</f>
        <v/>
      </c>
      <c r="X1441" s="77"/>
      <c r="Y1441" s="123" t="str">
        <f t="shared" si="286"/>
        <v/>
      </c>
      <c r="Z1441" s="80"/>
      <c r="AA1441" s="31"/>
    </row>
    <row r="1442" spans="1:27" s="29" customFormat="1" ht="21.4" hidden="1" customHeight="1" x14ac:dyDescent="0.2">
      <c r="A1442" s="30"/>
      <c r="B1442" s="457" t="s">
        <v>47</v>
      </c>
      <c r="C1442" s="458"/>
      <c r="D1442" s="31"/>
      <c r="E1442" s="31"/>
      <c r="F1442" s="49" t="s">
        <v>69</v>
      </c>
      <c r="G1442" s="44" t="str">
        <f>IF($J$1="January",U1438,IF($J$1="February",U1439,IF($J$1="March",U1440,IF($J$1="April",U1441,IF($J$1="May",U1442,IF($J$1="June",U1443,IF($J$1="July",U1444,IF($J$1="August",U1445,IF($J$1="August",U1445,IF($J$1="September",U1446,IF($J$1="October",U1447,IF($J$1="November",U1448,IF($J$1="December",U1449)))))))))))))</f>
        <v/>
      </c>
      <c r="H1442" s="48"/>
      <c r="I1442" s="50">
        <v>22</v>
      </c>
      <c r="J1442" s="51" t="s">
        <v>66</v>
      </c>
      <c r="K1442" s="52">
        <f>K1438/$K$2*I1442</f>
        <v>0</v>
      </c>
      <c r="L1442" s="53"/>
      <c r="M1442" s="31"/>
      <c r="N1442" s="74"/>
      <c r="O1442" s="75" t="s">
        <v>53</v>
      </c>
      <c r="P1442" s="75"/>
      <c r="Q1442" s="75"/>
      <c r="R1442" s="75" t="str">
        <f t="shared" si="285"/>
        <v/>
      </c>
      <c r="S1442" s="79"/>
      <c r="T1442" s="75" t="s">
        <v>53</v>
      </c>
      <c r="U1442" s="123" t="str">
        <f t="shared" ref="U1442:U1446" si="288">Y1441</f>
        <v/>
      </c>
      <c r="V1442" s="77"/>
      <c r="W1442" s="123" t="str">
        <f t="shared" si="287"/>
        <v/>
      </c>
      <c r="X1442" s="77"/>
      <c r="Y1442" s="123" t="str">
        <f t="shared" si="286"/>
        <v/>
      </c>
      <c r="Z1442" s="80"/>
      <c r="AA1442" s="31"/>
    </row>
    <row r="1443" spans="1:27" s="29" customFormat="1" ht="21.4" hidden="1" customHeight="1" x14ac:dyDescent="0.2">
      <c r="A1443" s="30"/>
      <c r="B1443" s="40"/>
      <c r="C1443" s="40"/>
      <c r="D1443" s="31"/>
      <c r="E1443" s="31"/>
      <c r="F1443" s="49" t="s">
        <v>23</v>
      </c>
      <c r="G1443" s="44">
        <f>IF($J$1="January",V1438,IF($J$1="February",V1439,IF($J$1="March",V1440,IF($J$1="April",V1441,IF($J$1="May",V1442,IF($J$1="June",V1443,IF($J$1="July",V1444,IF($J$1="August",V1445,IF($J$1="August",V1445,IF($J$1="September",V1446,IF($J$1="October",V1447,IF($J$1="November",V1448,IF($J$1="December",V1449)))))))))))))</f>
        <v>0</v>
      </c>
      <c r="H1443" s="48"/>
      <c r="I1443" s="93"/>
      <c r="J1443" s="51" t="s">
        <v>67</v>
      </c>
      <c r="K1443" s="54">
        <f>K1438/$K$2/8*I1443</f>
        <v>0</v>
      </c>
      <c r="L1443" s="55"/>
      <c r="M1443" s="31"/>
      <c r="N1443" s="74"/>
      <c r="O1443" s="75" t="s">
        <v>54</v>
      </c>
      <c r="P1443" s="75"/>
      <c r="Q1443" s="75"/>
      <c r="R1443" s="75" t="str">
        <f t="shared" si="285"/>
        <v/>
      </c>
      <c r="S1443" s="79"/>
      <c r="T1443" s="75" t="s">
        <v>54</v>
      </c>
      <c r="U1443" s="123" t="str">
        <f t="shared" si="288"/>
        <v/>
      </c>
      <c r="V1443" s="77"/>
      <c r="W1443" s="123" t="str">
        <f t="shared" si="287"/>
        <v/>
      </c>
      <c r="X1443" s="77"/>
      <c r="Y1443" s="123" t="str">
        <f t="shared" si="286"/>
        <v/>
      </c>
      <c r="Z1443" s="80"/>
      <c r="AA1443" s="31"/>
    </row>
    <row r="1444" spans="1:27" s="29" customFormat="1" ht="21.4" hidden="1" customHeight="1" x14ac:dyDescent="0.2">
      <c r="A1444" s="30"/>
      <c r="B1444" s="49" t="s">
        <v>7</v>
      </c>
      <c r="C1444" s="40">
        <f>IF($J$1="January",P1438,IF($J$1="February",P1439,IF($J$1="March",P1440,IF($J$1="April",P1441,IF($J$1="May",P1442,IF($J$1="June",P1443,IF($J$1="July",P1444,IF($J$1="August",P1445,IF($J$1="August",P1445,IF($J$1="September",P1446,IF($J$1="October",P1447,IF($J$1="November",P1448,IF($J$1="December",P1449)))))))))))))</f>
        <v>0</v>
      </c>
      <c r="D1444" s="31"/>
      <c r="E1444" s="31"/>
      <c r="F1444" s="49" t="s">
        <v>70</v>
      </c>
      <c r="G1444" s="130" t="str">
        <f>IF($J$1="January",W1438,IF($J$1="February",W1439,IF($J$1="March",W1440,IF($J$1="April",W1441,IF($J$1="May",W1442,IF($J$1="June",W1443,IF($J$1="July",W1444,IF($J$1="August",W1445,IF($J$1="August",W1445,IF($J$1="September",W1446,IF($J$1="October",W1447,IF($J$1="November",W1448,IF($J$1="December",W1449)))))))))))))</f>
        <v/>
      </c>
      <c r="H1444" s="48"/>
      <c r="I1444" s="455" t="s">
        <v>74</v>
      </c>
      <c r="J1444" s="456"/>
      <c r="K1444" s="54">
        <f>K1442+K1443</f>
        <v>0</v>
      </c>
      <c r="L1444" s="55"/>
      <c r="M1444" s="31"/>
      <c r="N1444" s="74"/>
      <c r="O1444" s="75" t="s">
        <v>55</v>
      </c>
      <c r="P1444" s="75"/>
      <c r="Q1444" s="75"/>
      <c r="R1444" s="75" t="str">
        <f t="shared" si="285"/>
        <v/>
      </c>
      <c r="S1444" s="79"/>
      <c r="T1444" s="75" t="s">
        <v>55</v>
      </c>
      <c r="U1444" s="123" t="str">
        <f t="shared" si="288"/>
        <v/>
      </c>
      <c r="V1444" s="77"/>
      <c r="W1444" s="123" t="str">
        <f t="shared" si="287"/>
        <v/>
      </c>
      <c r="X1444" s="77"/>
      <c r="Y1444" s="123" t="str">
        <f t="shared" si="286"/>
        <v/>
      </c>
      <c r="Z1444" s="80"/>
      <c r="AA1444" s="31"/>
    </row>
    <row r="1445" spans="1:27" s="29" customFormat="1" ht="21.4" hidden="1" customHeight="1" x14ac:dyDescent="0.2">
      <c r="A1445" s="30"/>
      <c r="B1445" s="49" t="s">
        <v>6</v>
      </c>
      <c r="C1445" s="40">
        <f>IF($J$1="January",Q1438,IF($J$1="February",Q1439,IF($J$1="March",Q1440,IF($J$1="April",Q1441,IF($J$1="May",Q1442,IF($J$1="June",Q1443,IF($J$1="July",Q1444,IF($J$1="August",Q1445,IF($J$1="August",Q1445,IF($J$1="September",Q1446,IF($J$1="October",Q1447,IF($J$1="November",Q1448,IF($J$1="December",Q1449)))))))))))))</f>
        <v>0</v>
      </c>
      <c r="D1445" s="31"/>
      <c r="E1445" s="31"/>
      <c r="F1445" s="49" t="s">
        <v>24</v>
      </c>
      <c r="G1445" s="130">
        <f>IF($J$1="January",X1438,IF($J$1="February",X1439,IF($J$1="March",X1440,IF($J$1="April",X1441,IF($J$1="May",X1442,IF($J$1="June",X1443,IF($J$1="July",X1444,IF($J$1="August",X1445,IF($J$1="August",X1445,IF($J$1="September",X1446,IF($J$1="October",X1447,IF($J$1="November",X1448,IF($J$1="December",X1449)))))))))))))</f>
        <v>0</v>
      </c>
      <c r="H1445" s="48"/>
      <c r="I1445" s="455" t="s">
        <v>75</v>
      </c>
      <c r="J1445" s="456"/>
      <c r="K1445" s="44">
        <f>G1445</f>
        <v>0</v>
      </c>
      <c r="L1445" s="56"/>
      <c r="M1445" s="31"/>
      <c r="N1445" s="74"/>
      <c r="O1445" s="75" t="s">
        <v>56</v>
      </c>
      <c r="P1445" s="75"/>
      <c r="Q1445" s="75"/>
      <c r="R1445" s="75" t="str">
        <f t="shared" si="285"/>
        <v/>
      </c>
      <c r="S1445" s="79"/>
      <c r="T1445" s="75" t="s">
        <v>56</v>
      </c>
      <c r="U1445" s="123" t="str">
        <f t="shared" si="288"/>
        <v/>
      </c>
      <c r="V1445" s="77"/>
      <c r="W1445" s="123" t="str">
        <f t="shared" si="287"/>
        <v/>
      </c>
      <c r="X1445" s="77"/>
      <c r="Y1445" s="123" t="str">
        <f t="shared" si="286"/>
        <v/>
      </c>
      <c r="Z1445" s="80"/>
      <c r="AA1445" s="31"/>
    </row>
    <row r="1446" spans="1:27" s="29" customFormat="1" ht="21.4" hidden="1" customHeight="1" x14ac:dyDescent="0.2">
      <c r="A1446" s="30"/>
      <c r="B1446" s="57" t="s">
        <v>73</v>
      </c>
      <c r="C1446" s="40" t="str">
        <f>IF($J$1="January",R1438,IF($J$1="February",R1439,IF($J$1="March",R1440,IF($J$1="April",R1441,IF($J$1="May",R1442,IF($J$1="June",R1443,IF($J$1="July",R1444,IF($J$1="August",R1445,IF($J$1="August",R1445,IF($J$1="September",R1446,IF($J$1="October",R1447,IF($J$1="November",R1448,IF($J$1="December",R1449)))))))))))))</f>
        <v/>
      </c>
      <c r="D1446" s="31"/>
      <c r="E1446" s="31"/>
      <c r="F1446" s="49" t="s">
        <v>72</v>
      </c>
      <c r="G1446" s="130" t="str">
        <f>IF($J$1="January",Y1438,IF($J$1="February",Y1439,IF($J$1="March",Y1440,IF($J$1="April",Y1441,IF($J$1="May",Y1442,IF($J$1="June",Y1443,IF($J$1="July",Y1444,IF($J$1="August",Y1445,IF($J$1="August",Y1445,IF($J$1="September",Y1446,IF($J$1="October",Y1447,IF($J$1="November",Y1448,IF($J$1="December",Y1449)))))))))))))</f>
        <v/>
      </c>
      <c r="H1446" s="31"/>
      <c r="I1446" s="463" t="s">
        <v>68</v>
      </c>
      <c r="J1446" s="464"/>
      <c r="K1446" s="58">
        <f>K1444-K1445</f>
        <v>0</v>
      </c>
      <c r="L1446" s="59"/>
      <c r="M1446" s="31"/>
      <c r="N1446" s="74"/>
      <c r="O1446" s="75" t="s">
        <v>61</v>
      </c>
      <c r="P1446" s="75"/>
      <c r="Q1446" s="75"/>
      <c r="R1446" s="75" t="str">
        <f t="shared" si="285"/>
        <v/>
      </c>
      <c r="S1446" s="79"/>
      <c r="T1446" s="75" t="s">
        <v>61</v>
      </c>
      <c r="U1446" s="123" t="str">
        <f t="shared" si="288"/>
        <v/>
      </c>
      <c r="V1446" s="77"/>
      <c r="W1446" s="123" t="str">
        <f t="shared" si="287"/>
        <v/>
      </c>
      <c r="X1446" s="77"/>
      <c r="Y1446" s="123" t="str">
        <f t="shared" si="286"/>
        <v/>
      </c>
      <c r="Z1446" s="80"/>
      <c r="AA1446" s="31"/>
    </row>
    <row r="1447" spans="1:27" s="29" customFormat="1" ht="21.4" hidden="1" customHeight="1" x14ac:dyDescent="0.2">
      <c r="A1447" s="30"/>
      <c r="B1447" s="31"/>
      <c r="C1447" s="31"/>
      <c r="D1447" s="31"/>
      <c r="E1447" s="31"/>
      <c r="F1447" s="31"/>
      <c r="G1447" s="31"/>
      <c r="H1447" s="31"/>
      <c r="I1447" s="31"/>
      <c r="J1447" s="31"/>
      <c r="K1447" s="31"/>
      <c r="L1447" s="47"/>
      <c r="M1447" s="31"/>
      <c r="N1447" s="74"/>
      <c r="O1447" s="75" t="s">
        <v>57</v>
      </c>
      <c r="P1447" s="75"/>
      <c r="Q1447" s="75"/>
      <c r="R1447" s="75" t="str">
        <f t="shared" si="285"/>
        <v/>
      </c>
      <c r="S1447" s="79"/>
      <c r="T1447" s="75" t="s">
        <v>57</v>
      </c>
      <c r="U1447" s="123" t="str">
        <f>Y1446</f>
        <v/>
      </c>
      <c r="V1447" s="77"/>
      <c r="W1447" s="123" t="str">
        <f t="shared" si="287"/>
        <v/>
      </c>
      <c r="X1447" s="77"/>
      <c r="Y1447" s="123" t="str">
        <f t="shared" si="286"/>
        <v/>
      </c>
      <c r="Z1447" s="80"/>
      <c r="AA1447" s="31"/>
    </row>
    <row r="1448" spans="1:27" s="29" customFormat="1" ht="21.4" hidden="1" customHeight="1" x14ac:dyDescent="0.2">
      <c r="A1448" s="30"/>
      <c r="B1448" s="471" t="s">
        <v>101</v>
      </c>
      <c r="C1448" s="471"/>
      <c r="D1448" s="471"/>
      <c r="E1448" s="471"/>
      <c r="F1448" s="471"/>
      <c r="G1448" s="471"/>
      <c r="H1448" s="471"/>
      <c r="I1448" s="471"/>
      <c r="J1448" s="471"/>
      <c r="K1448" s="471"/>
      <c r="L1448" s="47"/>
      <c r="M1448" s="31"/>
      <c r="N1448" s="74"/>
      <c r="O1448" s="75" t="s">
        <v>62</v>
      </c>
      <c r="P1448" s="75"/>
      <c r="Q1448" s="75"/>
      <c r="R1448" s="75">
        <v>0</v>
      </c>
      <c r="S1448" s="79"/>
      <c r="T1448" s="75" t="s">
        <v>62</v>
      </c>
      <c r="U1448" s="123" t="str">
        <f>Y1447</f>
        <v/>
      </c>
      <c r="V1448" s="77"/>
      <c r="W1448" s="123" t="str">
        <f t="shared" si="287"/>
        <v/>
      </c>
      <c r="X1448" s="77"/>
      <c r="Y1448" s="123" t="str">
        <f t="shared" si="286"/>
        <v/>
      </c>
      <c r="Z1448" s="80"/>
      <c r="AA1448" s="31"/>
    </row>
    <row r="1449" spans="1:27" s="29" customFormat="1" ht="21.4" hidden="1" customHeight="1" x14ac:dyDescent="0.2">
      <c r="A1449" s="30"/>
      <c r="B1449" s="471"/>
      <c r="C1449" s="471"/>
      <c r="D1449" s="471"/>
      <c r="E1449" s="471"/>
      <c r="F1449" s="471"/>
      <c r="G1449" s="471"/>
      <c r="H1449" s="471"/>
      <c r="I1449" s="471"/>
      <c r="J1449" s="471"/>
      <c r="K1449" s="471"/>
      <c r="L1449" s="47"/>
      <c r="M1449" s="31"/>
      <c r="N1449" s="74"/>
      <c r="O1449" s="75" t="s">
        <v>63</v>
      </c>
      <c r="P1449" s="75"/>
      <c r="Q1449" s="75"/>
      <c r="R1449" s="75">
        <v>0</v>
      </c>
      <c r="S1449" s="79"/>
      <c r="T1449" s="75" t="s">
        <v>63</v>
      </c>
      <c r="U1449" s="123" t="str">
        <f>Y1448</f>
        <v/>
      </c>
      <c r="V1449" s="77"/>
      <c r="W1449" s="123" t="str">
        <f t="shared" si="287"/>
        <v/>
      </c>
      <c r="X1449" s="77"/>
      <c r="Y1449" s="123" t="str">
        <f t="shared" si="286"/>
        <v/>
      </c>
      <c r="Z1449" s="80"/>
      <c r="AA1449" s="31"/>
    </row>
    <row r="1450" spans="1:27" s="29" customFormat="1" ht="21.4" hidden="1" customHeight="1" thickBot="1" x14ac:dyDescent="0.25">
      <c r="A1450" s="60"/>
      <c r="B1450" s="61"/>
      <c r="C1450" s="61"/>
      <c r="D1450" s="61"/>
      <c r="E1450" s="61"/>
      <c r="F1450" s="61"/>
      <c r="G1450" s="61"/>
      <c r="H1450" s="61"/>
      <c r="I1450" s="61"/>
      <c r="J1450" s="61"/>
      <c r="K1450" s="61"/>
      <c r="L1450" s="62"/>
      <c r="N1450" s="81"/>
      <c r="O1450" s="82"/>
      <c r="P1450" s="82"/>
      <c r="Q1450" s="82"/>
      <c r="R1450" s="82"/>
      <c r="S1450" s="82"/>
      <c r="T1450" s="82"/>
      <c r="U1450" s="82"/>
      <c r="V1450" s="82"/>
      <c r="W1450" s="82"/>
      <c r="X1450" s="82"/>
      <c r="Y1450" s="82"/>
      <c r="Z1450" s="83"/>
    </row>
    <row r="1451" spans="1:27" s="29" customFormat="1" ht="21.4" customHeight="1" thickBot="1" x14ac:dyDescent="0.25">
      <c r="A1451" s="30"/>
      <c r="B1451" s="31"/>
      <c r="C1451" s="31"/>
      <c r="D1451" s="31"/>
      <c r="E1451" s="31"/>
      <c r="F1451" s="31"/>
      <c r="G1451" s="31"/>
      <c r="H1451" s="31"/>
      <c r="I1451" s="31"/>
      <c r="J1451" s="31"/>
      <c r="K1451" s="31"/>
      <c r="L1451" s="47"/>
      <c r="N1451" s="74"/>
      <c r="O1451" s="79"/>
      <c r="P1451" s="79"/>
      <c r="Q1451" s="79"/>
      <c r="R1451" s="79"/>
      <c r="S1451" s="79"/>
      <c r="T1451" s="79"/>
      <c r="U1451" s="79"/>
      <c r="V1451" s="79"/>
      <c r="W1451" s="79"/>
      <c r="X1451" s="79"/>
      <c r="Y1451" s="79"/>
      <c r="Z1451" s="94"/>
    </row>
    <row r="1452" spans="1:27" s="29" customFormat="1" ht="21.4" customHeight="1" x14ac:dyDescent="0.2">
      <c r="A1452" s="465" t="s">
        <v>45</v>
      </c>
      <c r="B1452" s="466"/>
      <c r="C1452" s="466"/>
      <c r="D1452" s="466"/>
      <c r="E1452" s="466"/>
      <c r="F1452" s="466"/>
      <c r="G1452" s="466"/>
      <c r="H1452" s="466"/>
      <c r="I1452" s="466"/>
      <c r="J1452" s="466"/>
      <c r="K1452" s="466"/>
      <c r="L1452" s="467"/>
      <c r="M1452" s="138"/>
      <c r="N1452" s="67"/>
      <c r="O1452" s="450" t="s">
        <v>47</v>
      </c>
      <c r="P1452" s="451"/>
      <c r="Q1452" s="451"/>
      <c r="R1452" s="452"/>
      <c r="S1452" s="68"/>
      <c r="T1452" s="450" t="s">
        <v>48</v>
      </c>
      <c r="U1452" s="451"/>
      <c r="V1452" s="451"/>
      <c r="W1452" s="451"/>
      <c r="X1452" s="451"/>
      <c r="Y1452" s="452"/>
      <c r="Z1452" s="69"/>
    </row>
    <row r="1453" spans="1:27" s="29" customFormat="1" ht="21.4" customHeight="1" x14ac:dyDescent="0.2">
      <c r="A1453" s="30"/>
      <c r="B1453" s="31"/>
      <c r="C1453" s="453" t="s">
        <v>99</v>
      </c>
      <c r="D1453" s="453"/>
      <c r="E1453" s="453"/>
      <c r="F1453" s="453"/>
      <c r="G1453" s="32" t="str">
        <f>$J$1</f>
        <v>June</v>
      </c>
      <c r="H1453" s="454">
        <f>$K$1</f>
        <v>2021</v>
      </c>
      <c r="I1453" s="454"/>
      <c r="J1453" s="31"/>
      <c r="K1453" s="33"/>
      <c r="L1453" s="34"/>
      <c r="M1453" s="33"/>
      <c r="N1453" s="70"/>
      <c r="O1453" s="71" t="s">
        <v>58</v>
      </c>
      <c r="P1453" s="71" t="s">
        <v>7</v>
      </c>
      <c r="Q1453" s="71" t="s">
        <v>6</v>
      </c>
      <c r="R1453" s="71" t="s">
        <v>59</v>
      </c>
      <c r="S1453" s="72"/>
      <c r="T1453" s="71" t="s">
        <v>58</v>
      </c>
      <c r="U1453" s="71" t="s">
        <v>60</v>
      </c>
      <c r="V1453" s="71" t="s">
        <v>23</v>
      </c>
      <c r="W1453" s="71" t="s">
        <v>22</v>
      </c>
      <c r="X1453" s="71" t="s">
        <v>24</v>
      </c>
      <c r="Y1453" s="71" t="s">
        <v>64</v>
      </c>
      <c r="Z1453" s="73"/>
    </row>
    <row r="1454" spans="1:27" s="29" customFormat="1" ht="21.4" customHeight="1" x14ac:dyDescent="0.2">
      <c r="A1454" s="30"/>
      <c r="B1454" s="31"/>
      <c r="C1454" s="31"/>
      <c r="D1454" s="36"/>
      <c r="E1454" s="36"/>
      <c r="F1454" s="36"/>
      <c r="G1454" s="36"/>
      <c r="H1454" s="36"/>
      <c r="I1454" s="31"/>
      <c r="J1454" s="37" t="s">
        <v>1</v>
      </c>
      <c r="K1454" s="38">
        <v>18000</v>
      </c>
      <c r="L1454" s="39"/>
      <c r="M1454" s="31"/>
      <c r="N1454" s="74"/>
      <c r="O1454" s="75" t="s">
        <v>50</v>
      </c>
      <c r="P1454" s="75">
        <v>5</v>
      </c>
      <c r="Q1454" s="75">
        <v>26</v>
      </c>
      <c r="R1454" s="75">
        <v>0</v>
      </c>
      <c r="S1454" s="76"/>
      <c r="T1454" s="75" t="s">
        <v>50</v>
      </c>
      <c r="U1454" s="77"/>
      <c r="V1454" s="77"/>
      <c r="W1454" s="77">
        <f>V1454+U1454</f>
        <v>0</v>
      </c>
      <c r="X1454" s="77"/>
      <c r="Y1454" s="77">
        <f>W1454-X1454</f>
        <v>0</v>
      </c>
      <c r="Z1454" s="73"/>
    </row>
    <row r="1455" spans="1:27" s="29" customFormat="1" ht="21.4" customHeight="1" x14ac:dyDescent="0.2">
      <c r="A1455" s="30"/>
      <c r="B1455" s="31" t="s">
        <v>0</v>
      </c>
      <c r="C1455" s="86" t="s">
        <v>232</v>
      </c>
      <c r="D1455" s="31"/>
      <c r="E1455" s="31"/>
      <c r="F1455" s="31"/>
      <c r="G1455" s="31"/>
      <c r="H1455" s="42"/>
      <c r="I1455" s="36"/>
      <c r="J1455" s="31"/>
      <c r="K1455" s="31"/>
      <c r="L1455" s="43"/>
      <c r="M1455" s="138"/>
      <c r="N1455" s="78"/>
      <c r="O1455" s="75" t="s">
        <v>76</v>
      </c>
      <c r="P1455" s="75">
        <v>18</v>
      </c>
      <c r="Q1455" s="75">
        <v>10</v>
      </c>
      <c r="R1455" s="75">
        <v>0</v>
      </c>
      <c r="S1455" s="79"/>
      <c r="T1455" s="75" t="s">
        <v>76</v>
      </c>
      <c r="U1455" s="123">
        <f>Y1454</f>
        <v>0</v>
      </c>
      <c r="V1455" s="77">
        <v>500</v>
      </c>
      <c r="W1455" s="123">
        <f>IF(U1455="","",U1455+V1455)</f>
        <v>500</v>
      </c>
      <c r="X1455" s="77">
        <v>500</v>
      </c>
      <c r="Y1455" s="123">
        <f>IF(W1455="","",W1455-X1455)</f>
        <v>0</v>
      </c>
      <c r="Z1455" s="80"/>
    </row>
    <row r="1456" spans="1:27" s="29" customFormat="1" ht="21.4" customHeight="1" x14ac:dyDescent="0.2">
      <c r="A1456" s="30"/>
      <c r="B1456" s="45" t="s">
        <v>46</v>
      </c>
      <c r="C1456" s="86"/>
      <c r="D1456" s="31"/>
      <c r="E1456" s="31"/>
      <c r="F1456" s="462" t="s">
        <v>48</v>
      </c>
      <c r="G1456" s="462"/>
      <c r="H1456" s="31"/>
      <c r="I1456" s="462" t="s">
        <v>49</v>
      </c>
      <c r="J1456" s="462"/>
      <c r="K1456" s="462"/>
      <c r="L1456" s="47"/>
      <c r="M1456" s="31"/>
      <c r="N1456" s="74"/>
      <c r="O1456" s="75" t="s">
        <v>51</v>
      </c>
      <c r="P1456" s="75">
        <v>19</v>
      </c>
      <c r="Q1456" s="75">
        <v>12</v>
      </c>
      <c r="R1456" s="75">
        <v>0</v>
      </c>
      <c r="S1456" s="79"/>
      <c r="T1456" s="75" t="s">
        <v>51</v>
      </c>
      <c r="U1456" s="123">
        <f>IF($J$1="April",Y1455,Y1455)</f>
        <v>0</v>
      </c>
      <c r="V1456" s="77"/>
      <c r="W1456" s="123">
        <f t="shared" ref="W1456:W1465" si="289">IF(U1456="","",U1456+V1456)</f>
        <v>0</v>
      </c>
      <c r="X1456" s="77"/>
      <c r="Y1456" s="123">
        <f t="shared" ref="Y1456:Y1465" si="290">IF(W1456="","",W1456-X1456)</f>
        <v>0</v>
      </c>
      <c r="Z1456" s="80"/>
    </row>
    <row r="1457" spans="1:26" s="29" customFormat="1" ht="21.4" customHeight="1" x14ac:dyDescent="0.2">
      <c r="A1457" s="30"/>
      <c r="B1457" s="31"/>
      <c r="C1457" s="31"/>
      <c r="D1457" s="31"/>
      <c r="E1457" s="31"/>
      <c r="F1457" s="31"/>
      <c r="G1457" s="31"/>
      <c r="H1457" s="48"/>
      <c r="L1457" s="35"/>
      <c r="M1457" s="31"/>
      <c r="N1457" s="74"/>
      <c r="O1457" s="75" t="s">
        <v>52</v>
      </c>
      <c r="P1457" s="75">
        <v>5</v>
      </c>
      <c r="Q1457" s="75">
        <v>25</v>
      </c>
      <c r="R1457" s="75">
        <v>0</v>
      </c>
      <c r="S1457" s="79"/>
      <c r="T1457" s="75" t="s">
        <v>52</v>
      </c>
      <c r="U1457" s="123">
        <f>IF($J$1="April",Y1456,Y1456)</f>
        <v>0</v>
      </c>
      <c r="V1457" s="77"/>
      <c r="W1457" s="123">
        <f t="shared" si="289"/>
        <v>0</v>
      </c>
      <c r="X1457" s="77"/>
      <c r="Y1457" s="123">
        <f t="shared" si="290"/>
        <v>0</v>
      </c>
      <c r="Z1457" s="80"/>
    </row>
    <row r="1458" spans="1:26" s="29" customFormat="1" ht="21.4" customHeight="1" x14ac:dyDescent="0.2">
      <c r="A1458" s="30"/>
      <c r="B1458" s="457" t="s">
        <v>47</v>
      </c>
      <c r="C1458" s="458"/>
      <c r="D1458" s="31"/>
      <c r="E1458" s="31"/>
      <c r="F1458" s="49" t="s">
        <v>69</v>
      </c>
      <c r="G1458" s="44">
        <f>IF($J$1="January",U1454,IF($J$1="February",U1455,IF($J$1="March",U1456,IF($J$1="April",U1457,IF($J$1="May",U1458,IF($J$1="June",U1459,IF($J$1="July",U1460,IF($J$1="August",U1461,IF($J$1="August",U1461,IF($J$1="September",U1462,IF($J$1="October",U1463,IF($J$1="November",U1464,IF($J$1="December",U1465)))))))))))))</f>
        <v>0</v>
      </c>
      <c r="H1458" s="48"/>
      <c r="I1458" s="50">
        <f>IF(C1462&gt;0,$K$2,C1460)</f>
        <v>0</v>
      </c>
      <c r="J1458" s="51" t="s">
        <v>66</v>
      </c>
      <c r="K1458" s="52">
        <f>K1454/$K$2*I1458</f>
        <v>0</v>
      </c>
      <c r="L1458" s="53"/>
      <c r="M1458" s="31"/>
      <c r="N1458" s="74"/>
      <c r="O1458" s="75" t="s">
        <v>53</v>
      </c>
      <c r="P1458" s="75"/>
      <c r="Q1458" s="75"/>
      <c r="R1458" s="75">
        <v>0</v>
      </c>
      <c r="S1458" s="79"/>
      <c r="T1458" s="75" t="s">
        <v>53</v>
      </c>
      <c r="U1458" s="123">
        <f>IF($J$1="May",Y1457,Y1457)</f>
        <v>0</v>
      </c>
      <c r="V1458" s="77"/>
      <c r="W1458" s="123">
        <f t="shared" si="289"/>
        <v>0</v>
      </c>
      <c r="X1458" s="77"/>
      <c r="Y1458" s="123">
        <f t="shared" si="290"/>
        <v>0</v>
      </c>
      <c r="Z1458" s="80"/>
    </row>
    <row r="1459" spans="1:26" s="29" customFormat="1" ht="21.4" customHeight="1" x14ac:dyDescent="0.2">
      <c r="A1459" s="30"/>
      <c r="B1459" s="40"/>
      <c r="C1459" s="40"/>
      <c r="D1459" s="31"/>
      <c r="E1459" s="31"/>
      <c r="F1459" s="49" t="s">
        <v>23</v>
      </c>
      <c r="G1459" s="44">
        <f>IF($J$1="January",V1454,IF($J$1="February",V1455,IF($J$1="March",V1456,IF($J$1="April",V1457,IF($J$1="May",V1458,IF($J$1="June",V1459,IF($J$1="July",V1460,IF($J$1="August",V1461,IF($J$1="August",V1461,IF($J$1="September",V1462,IF($J$1="October",V1463,IF($J$1="November",V1464,IF($J$1="December",V1465)))))))))))))</f>
        <v>0</v>
      </c>
      <c r="H1459" s="48"/>
      <c r="I1459" s="93"/>
      <c r="J1459" s="51" t="s">
        <v>67</v>
      </c>
      <c r="K1459" s="54">
        <f>K1454/$K$2/8*I1459</f>
        <v>0</v>
      </c>
      <c r="L1459" s="55"/>
      <c r="M1459" s="31"/>
      <c r="N1459" s="74"/>
      <c r="O1459" s="75" t="s">
        <v>54</v>
      </c>
      <c r="P1459" s="75"/>
      <c r="Q1459" s="75"/>
      <c r="R1459" s="75">
        <v>0</v>
      </c>
      <c r="S1459" s="79"/>
      <c r="T1459" s="75" t="s">
        <v>54</v>
      </c>
      <c r="U1459" s="123">
        <f>IF($J$1="May",Y1458,Y1458)</f>
        <v>0</v>
      </c>
      <c r="V1459" s="77"/>
      <c r="W1459" s="123">
        <f t="shared" si="289"/>
        <v>0</v>
      </c>
      <c r="X1459" s="77"/>
      <c r="Y1459" s="123">
        <f t="shared" si="290"/>
        <v>0</v>
      </c>
      <c r="Z1459" s="80"/>
    </row>
    <row r="1460" spans="1:26" s="29" customFormat="1" ht="21.4" customHeight="1" x14ac:dyDescent="0.2">
      <c r="A1460" s="30"/>
      <c r="B1460" s="49" t="s">
        <v>7</v>
      </c>
      <c r="C1460" s="40">
        <f>IF($J$1="January",P1454,IF($J$1="February",P1455,IF($J$1="March",P1456,IF($J$1="April",P1457,IF($J$1="May",P1458,IF($J$1="June",P1459,IF($J$1="July",P1460,IF($J$1="August",P1461,IF($J$1="August",P1461,IF($J$1="September",P1462,IF($J$1="October",P1463,IF($J$1="November",P1464,IF($J$1="December",P1465)))))))))))))</f>
        <v>0</v>
      </c>
      <c r="D1460" s="31"/>
      <c r="E1460" s="31"/>
      <c r="F1460" s="49" t="s">
        <v>70</v>
      </c>
      <c r="G1460" s="44">
        <f>IF($J$1="January",W1454,IF($J$1="February",W1455,IF($J$1="March",W1456,IF($J$1="April",W1457,IF($J$1="May",W1458,IF($J$1="June",W1459,IF($J$1="July",W1460,IF($J$1="August",W1461,IF($J$1="August",W1461,IF($J$1="September",W1462,IF($J$1="October",W1463,IF($J$1="November",W1464,IF($J$1="December",W1465)))))))))))))</f>
        <v>0</v>
      </c>
      <c r="H1460" s="48"/>
      <c r="I1460" s="455" t="s">
        <v>74</v>
      </c>
      <c r="J1460" s="456"/>
      <c r="K1460" s="54">
        <f>K1458+K1459</f>
        <v>0</v>
      </c>
      <c r="L1460" s="55"/>
      <c r="M1460" s="31"/>
      <c r="N1460" s="74"/>
      <c r="O1460" s="75" t="s">
        <v>55</v>
      </c>
      <c r="P1460" s="75"/>
      <c r="Q1460" s="75"/>
      <c r="R1460" s="75">
        <v>0</v>
      </c>
      <c r="S1460" s="79"/>
      <c r="T1460" s="75" t="s">
        <v>55</v>
      </c>
      <c r="U1460" s="123" t="str">
        <f>IF($J$1="July",Y1459,"")</f>
        <v/>
      </c>
      <c r="V1460" s="77"/>
      <c r="W1460" s="123" t="str">
        <f t="shared" si="289"/>
        <v/>
      </c>
      <c r="X1460" s="77"/>
      <c r="Y1460" s="123" t="str">
        <f t="shared" si="290"/>
        <v/>
      </c>
      <c r="Z1460" s="80"/>
    </row>
    <row r="1461" spans="1:26" s="29" customFormat="1" ht="21.4" customHeight="1" x14ac:dyDescent="0.2">
      <c r="A1461" s="30"/>
      <c r="B1461" s="49" t="s">
        <v>6</v>
      </c>
      <c r="C1461" s="40">
        <f>IF($J$1="January",Q1454,IF($J$1="February",Q1455,IF($J$1="March",Q1456,IF($J$1="April",Q1457,IF($J$1="May",Q1458,IF($J$1="June",Q1459,IF($J$1="July",Q1460,IF($J$1="August",Q1461,IF($J$1="August",Q1461,IF($J$1="September",Q1462,IF($J$1="October",Q1463,IF($J$1="November",Q1464,IF($J$1="December",Q1465)))))))))))))</f>
        <v>0</v>
      </c>
      <c r="D1461" s="31"/>
      <c r="E1461" s="31"/>
      <c r="F1461" s="49" t="s">
        <v>24</v>
      </c>
      <c r="G1461" s="44">
        <f>IF($J$1="January",X1454,IF($J$1="February",X1455,IF($J$1="March",X1456,IF($J$1="April",X1457,IF($J$1="May",X1458,IF($J$1="June",X1459,IF($J$1="July",X1460,IF($J$1="August",X1461,IF($J$1="August",X1461,IF($J$1="September",X1462,IF($J$1="October",X1463,IF($J$1="November",X1464,IF($J$1="December",X1465)))))))))))))</f>
        <v>0</v>
      </c>
      <c r="H1461" s="48"/>
      <c r="I1461" s="455" t="s">
        <v>75</v>
      </c>
      <c r="J1461" s="456"/>
      <c r="K1461" s="44">
        <f>G1461</f>
        <v>0</v>
      </c>
      <c r="L1461" s="56"/>
      <c r="M1461" s="31"/>
      <c r="N1461" s="74"/>
      <c r="O1461" s="75" t="s">
        <v>56</v>
      </c>
      <c r="P1461" s="75"/>
      <c r="Q1461" s="75"/>
      <c r="R1461" s="75">
        <v>0</v>
      </c>
      <c r="S1461" s="79"/>
      <c r="T1461" s="75" t="s">
        <v>56</v>
      </c>
      <c r="U1461" s="123" t="str">
        <f>IF($J$1="September",Y1460,"")</f>
        <v/>
      </c>
      <c r="V1461" s="77"/>
      <c r="W1461" s="123" t="str">
        <f t="shared" si="289"/>
        <v/>
      </c>
      <c r="X1461" s="77"/>
      <c r="Y1461" s="123" t="str">
        <f t="shared" si="290"/>
        <v/>
      </c>
      <c r="Z1461" s="80"/>
    </row>
    <row r="1462" spans="1:26" s="29" customFormat="1" ht="21.4" customHeight="1" x14ac:dyDescent="0.2">
      <c r="A1462" s="30"/>
      <c r="B1462" s="57" t="s">
        <v>73</v>
      </c>
      <c r="C1462" s="40">
        <f>IF($J$1="January",R1454,IF($J$1="February",R1455,IF($J$1="March",R1456,IF($J$1="April",R1457,IF($J$1="May",R1458,IF($J$1="June",R1459,IF($J$1="July",R1460,IF($J$1="August",R1461,IF($J$1="August",R1461,IF($J$1="September",R1462,IF($J$1="October",R1463,IF($J$1="November",R1464,IF($J$1="December",R1465)))))))))))))</f>
        <v>0</v>
      </c>
      <c r="D1462" s="31"/>
      <c r="E1462" s="31"/>
      <c r="F1462" s="49" t="s">
        <v>72</v>
      </c>
      <c r="G1462" s="44">
        <f>IF($J$1="January",Y1454,IF($J$1="February",Y1455,IF($J$1="March",Y1456,IF($J$1="April",Y1457,IF($J$1="May",Y1458,IF($J$1="June",Y1459,IF($J$1="July",Y1460,IF($J$1="August",Y1461,IF($J$1="August",Y1461,IF($J$1="September",Y1462,IF($J$1="October",Y1463,IF($J$1="November",Y1464,IF($J$1="December",Y1465)))))))))))))</f>
        <v>0</v>
      </c>
      <c r="H1462" s="31"/>
      <c r="I1462" s="463" t="s">
        <v>68</v>
      </c>
      <c r="J1462" s="464"/>
      <c r="K1462" s="58">
        <f>K1460-K1461</f>
        <v>0</v>
      </c>
      <c r="L1462" s="59"/>
      <c r="M1462" s="31"/>
      <c r="N1462" s="74"/>
      <c r="O1462" s="75" t="s">
        <v>61</v>
      </c>
      <c r="P1462" s="75"/>
      <c r="Q1462" s="75"/>
      <c r="R1462" s="75">
        <v>0</v>
      </c>
      <c r="S1462" s="79"/>
      <c r="T1462" s="75" t="s">
        <v>61</v>
      </c>
      <c r="U1462" s="123" t="str">
        <f>IF($J$1="September",Y1461,"")</f>
        <v/>
      </c>
      <c r="V1462" s="77"/>
      <c r="W1462" s="123" t="str">
        <f t="shared" si="289"/>
        <v/>
      </c>
      <c r="X1462" s="77"/>
      <c r="Y1462" s="123" t="str">
        <f t="shared" si="290"/>
        <v/>
      </c>
      <c r="Z1462" s="80"/>
    </row>
    <row r="1463" spans="1:26" s="29" customFormat="1" ht="21.4" customHeight="1" x14ac:dyDescent="0.2">
      <c r="A1463" s="30"/>
      <c r="B1463" s="31"/>
      <c r="C1463" s="31"/>
      <c r="D1463" s="31"/>
      <c r="E1463" s="31"/>
      <c r="F1463" s="31"/>
      <c r="G1463" s="31"/>
      <c r="H1463" s="31"/>
      <c r="I1463" s="31"/>
      <c r="J1463" s="31"/>
      <c r="K1463" s="31"/>
      <c r="L1463" s="47"/>
      <c r="M1463" s="31"/>
      <c r="N1463" s="74"/>
      <c r="O1463" s="75" t="s">
        <v>57</v>
      </c>
      <c r="P1463" s="75"/>
      <c r="Q1463" s="75"/>
      <c r="R1463" s="75" t="str">
        <f>IF(Q1463="","",R1462-Q1463)</f>
        <v/>
      </c>
      <c r="S1463" s="79"/>
      <c r="T1463" s="75" t="s">
        <v>57</v>
      </c>
      <c r="U1463" s="123" t="str">
        <f>IF($J$1="October",Y1462,"")</f>
        <v/>
      </c>
      <c r="V1463" s="77"/>
      <c r="W1463" s="123" t="str">
        <f t="shared" si="289"/>
        <v/>
      </c>
      <c r="X1463" s="77"/>
      <c r="Y1463" s="123" t="str">
        <f t="shared" si="290"/>
        <v/>
      </c>
      <c r="Z1463" s="80"/>
    </row>
    <row r="1464" spans="1:26" s="29" customFormat="1" ht="21.4" customHeight="1" x14ac:dyDescent="0.2">
      <c r="A1464" s="30"/>
      <c r="B1464" s="471" t="s">
        <v>101</v>
      </c>
      <c r="C1464" s="471"/>
      <c r="D1464" s="471"/>
      <c r="E1464" s="471"/>
      <c r="F1464" s="471"/>
      <c r="G1464" s="471"/>
      <c r="H1464" s="471"/>
      <c r="I1464" s="471"/>
      <c r="J1464" s="471"/>
      <c r="K1464" s="471"/>
      <c r="L1464" s="47"/>
      <c r="M1464" s="31"/>
      <c r="N1464" s="74"/>
      <c r="O1464" s="75" t="s">
        <v>62</v>
      </c>
      <c r="P1464" s="75"/>
      <c r="Q1464" s="75"/>
      <c r="R1464" s="75">
        <v>0</v>
      </c>
      <c r="S1464" s="79"/>
      <c r="T1464" s="75" t="s">
        <v>62</v>
      </c>
      <c r="U1464" s="123" t="str">
        <f>IF($J$1="November",Y1463,"")</f>
        <v/>
      </c>
      <c r="V1464" s="77"/>
      <c r="W1464" s="123" t="str">
        <f t="shared" si="289"/>
        <v/>
      </c>
      <c r="X1464" s="77"/>
      <c r="Y1464" s="123" t="str">
        <f t="shared" si="290"/>
        <v/>
      </c>
      <c r="Z1464" s="80"/>
    </row>
    <row r="1465" spans="1:26" s="29" customFormat="1" ht="21.4" customHeight="1" x14ac:dyDescent="0.2">
      <c r="A1465" s="30"/>
      <c r="B1465" s="471"/>
      <c r="C1465" s="471"/>
      <c r="D1465" s="471"/>
      <c r="E1465" s="471"/>
      <c r="F1465" s="471"/>
      <c r="G1465" s="471"/>
      <c r="H1465" s="471"/>
      <c r="I1465" s="471"/>
      <c r="J1465" s="471"/>
      <c r="K1465" s="471"/>
      <c r="L1465" s="47"/>
      <c r="M1465" s="31"/>
      <c r="N1465" s="74"/>
      <c r="O1465" s="75" t="s">
        <v>63</v>
      </c>
      <c r="P1465" s="75"/>
      <c r="Q1465" s="75"/>
      <c r="R1465" s="75">
        <v>0</v>
      </c>
      <c r="S1465" s="79"/>
      <c r="T1465" s="75" t="s">
        <v>63</v>
      </c>
      <c r="U1465" s="123" t="str">
        <f>IF($J$1="Dec",Y1464,"")</f>
        <v/>
      </c>
      <c r="V1465" s="77"/>
      <c r="W1465" s="123" t="str">
        <f t="shared" si="289"/>
        <v/>
      </c>
      <c r="X1465" s="77"/>
      <c r="Y1465" s="123" t="str">
        <f t="shared" si="290"/>
        <v/>
      </c>
      <c r="Z1465" s="80"/>
    </row>
    <row r="1466" spans="1:26" s="29" customFormat="1" ht="21.4" customHeight="1" thickBot="1" x14ac:dyDescent="0.25">
      <c r="A1466" s="60"/>
      <c r="B1466" s="61"/>
      <c r="C1466" s="61"/>
      <c r="D1466" s="61"/>
      <c r="E1466" s="61"/>
      <c r="F1466" s="61"/>
      <c r="G1466" s="61"/>
      <c r="H1466" s="61"/>
      <c r="I1466" s="61"/>
      <c r="J1466" s="61"/>
      <c r="K1466" s="61"/>
      <c r="L1466" s="62"/>
      <c r="N1466" s="81"/>
      <c r="O1466" s="82"/>
      <c r="P1466" s="82"/>
      <c r="Q1466" s="82"/>
      <c r="R1466" s="82"/>
      <c r="S1466" s="82"/>
      <c r="T1466" s="82"/>
      <c r="U1466" s="82"/>
      <c r="V1466" s="82"/>
      <c r="W1466" s="82"/>
      <c r="X1466" s="82"/>
      <c r="Y1466" s="82"/>
      <c r="Z1466" s="83"/>
    </row>
  </sheetData>
  <mergeCells count="1099">
    <mergeCell ref="H1082:I1082"/>
    <mergeCell ref="F1069:G1069"/>
    <mergeCell ref="B1071:C1071"/>
    <mergeCell ref="I949:J949"/>
    <mergeCell ref="B833:C833"/>
    <mergeCell ref="A1452:L1452"/>
    <mergeCell ref="O1452:R1452"/>
    <mergeCell ref="T1452:Y1452"/>
    <mergeCell ref="C1453:F1453"/>
    <mergeCell ref="H1453:I1453"/>
    <mergeCell ref="B976:C976"/>
    <mergeCell ref="C940:F940"/>
    <mergeCell ref="O1372:R1372"/>
    <mergeCell ref="I948:J948"/>
    <mergeCell ref="B982:K983"/>
    <mergeCell ref="F974:G974"/>
    <mergeCell ref="F1085:G1085"/>
    <mergeCell ref="H1130:I1130"/>
    <mergeCell ref="C1016:F1016"/>
    <mergeCell ref="H1016:I1016"/>
    <mergeCell ref="F1019:G1019"/>
    <mergeCell ref="I1019:K1019"/>
    <mergeCell ref="I974:K974"/>
    <mergeCell ref="I1169:J1169"/>
    <mergeCell ref="B1400:K1401"/>
    <mergeCell ref="I1397:J1397"/>
    <mergeCell ref="I1398:J1398"/>
    <mergeCell ref="I1414:J1414"/>
    <mergeCell ref="I1413:J1413"/>
    <mergeCell ref="C1405:F1405"/>
    <mergeCell ref="B1368:K1369"/>
    <mergeCell ref="I1366:J1366"/>
    <mergeCell ref="I1392:K1392"/>
    <mergeCell ref="B1394:C1394"/>
    <mergeCell ref="I1396:J1396"/>
    <mergeCell ref="I1023:J1023"/>
    <mergeCell ref="I1024:J1024"/>
    <mergeCell ref="I1091:J1091"/>
    <mergeCell ref="B1093:K1094"/>
    <mergeCell ref="A1081:L1081"/>
    <mergeCell ref="I1073:J1073"/>
    <mergeCell ref="I1074:J1074"/>
    <mergeCell ref="C1130:F1130"/>
    <mergeCell ref="I1090:J1090"/>
    <mergeCell ref="A985:L985"/>
    <mergeCell ref="F848:G848"/>
    <mergeCell ref="I848:K848"/>
    <mergeCell ref="B887:K888"/>
    <mergeCell ref="C892:F892"/>
    <mergeCell ref="H892:I892"/>
    <mergeCell ref="I1269:J1269"/>
    <mergeCell ref="I1270:J1270"/>
    <mergeCell ref="B1272:K1273"/>
    <mergeCell ref="B1166:C1166"/>
    <mergeCell ref="B1141:K1142"/>
    <mergeCell ref="B1172:K1173"/>
    <mergeCell ref="I1168:J1168"/>
    <mergeCell ref="I1170:J1170"/>
    <mergeCell ref="C1161:F1161"/>
    <mergeCell ref="B1119:C1119"/>
    <mergeCell ref="I1121:J1121"/>
    <mergeCell ref="B1240:K1241"/>
    <mergeCell ref="C1261:F1261"/>
    <mergeCell ref="H1261:I1261"/>
    <mergeCell ref="F171:G171"/>
    <mergeCell ref="B1266:C1266"/>
    <mergeCell ref="F815:G815"/>
    <mergeCell ref="I815:K815"/>
    <mergeCell ref="B817:C817"/>
    <mergeCell ref="F765:G765"/>
    <mergeCell ref="I765:K765"/>
    <mergeCell ref="I803:J803"/>
    <mergeCell ref="I837:J837"/>
    <mergeCell ref="B1027:K1028"/>
    <mergeCell ref="A1030:L1030"/>
    <mergeCell ref="C1031:F1031"/>
    <mergeCell ref="H1031:I1031"/>
    <mergeCell ref="F1034:G1034"/>
    <mergeCell ref="I1085:K1085"/>
    <mergeCell ref="A1049:L1049"/>
    <mergeCell ref="H956:I956"/>
    <mergeCell ref="H796:I796"/>
    <mergeCell ref="C1082:F1082"/>
    <mergeCell ref="I1154:J1154"/>
    <mergeCell ref="H1161:I1161"/>
    <mergeCell ref="H1098:I1098"/>
    <mergeCell ref="F1101:G1101"/>
    <mergeCell ref="B1224:K1225"/>
    <mergeCell ref="A1212:L1212"/>
    <mergeCell ref="I1185:J1185"/>
    <mergeCell ref="I1186:J1186"/>
    <mergeCell ref="I1164:K1164"/>
    <mergeCell ref="C1145:F1145"/>
    <mergeCell ref="C1114:F1114"/>
    <mergeCell ref="H1114:I1114"/>
    <mergeCell ref="B1125:K1126"/>
    <mergeCell ref="T744:Y744"/>
    <mergeCell ref="I187:K187"/>
    <mergeCell ref="I835:J835"/>
    <mergeCell ref="H553:I553"/>
    <mergeCell ref="A779:L779"/>
    <mergeCell ref="B724:K725"/>
    <mergeCell ref="I736:J736"/>
    <mergeCell ref="I737:J737"/>
    <mergeCell ref="B767:C767"/>
    <mergeCell ref="A761:L761"/>
    <mergeCell ref="I770:J770"/>
    <mergeCell ref="I771:J771"/>
    <mergeCell ref="B773:K774"/>
    <mergeCell ref="C762:F762"/>
    <mergeCell ref="H762:I762"/>
    <mergeCell ref="B991:C991"/>
    <mergeCell ref="C924:F924"/>
    <mergeCell ref="I883:J883"/>
    <mergeCell ref="H908:I908"/>
    <mergeCell ref="B919:K920"/>
    <mergeCell ref="B913:C913"/>
    <mergeCell ref="I369:J369"/>
    <mergeCell ref="I370:J370"/>
    <mergeCell ref="A361:L361"/>
    <mergeCell ref="C394:F394"/>
    <mergeCell ref="H394:I394"/>
    <mergeCell ref="F397:G397"/>
    <mergeCell ref="I397:K397"/>
    <mergeCell ref="I738:J738"/>
    <mergeCell ref="C729:F729"/>
    <mergeCell ref="I732:K732"/>
    <mergeCell ref="B734:C734"/>
    <mergeCell ref="I1461:J1461"/>
    <mergeCell ref="I1462:J1462"/>
    <mergeCell ref="B1464:K1465"/>
    <mergeCell ref="A1420:L1420"/>
    <mergeCell ref="O1420:R1420"/>
    <mergeCell ref="T1420:Y1420"/>
    <mergeCell ref="C1421:F1421"/>
    <mergeCell ref="I1429:J1429"/>
    <mergeCell ref="I1428:J1428"/>
    <mergeCell ref="B1087:C1087"/>
    <mergeCell ref="I900:J900"/>
    <mergeCell ref="O1244:R1244"/>
    <mergeCell ref="B1109:K1110"/>
    <mergeCell ref="O923:R923"/>
    <mergeCell ref="I1069:K1069"/>
    <mergeCell ref="A1000:L1000"/>
    <mergeCell ref="O1002:R1002"/>
    <mergeCell ref="O1160:R1160"/>
    <mergeCell ref="C1098:F1098"/>
    <mergeCell ref="I1039:J1039"/>
    <mergeCell ref="T1404:Y1404"/>
    <mergeCell ref="A1404:L1404"/>
    <mergeCell ref="B903:K904"/>
    <mergeCell ref="A923:L923"/>
    <mergeCell ref="C986:F986"/>
    <mergeCell ref="H986:I986"/>
    <mergeCell ref="F989:G989"/>
    <mergeCell ref="I989:K989"/>
    <mergeCell ref="A1324:L1324"/>
    <mergeCell ref="F1408:G1408"/>
    <mergeCell ref="I1408:K1408"/>
    <mergeCell ref="B1410:C1410"/>
    <mergeCell ref="I1460:J1460"/>
    <mergeCell ref="F1424:G1424"/>
    <mergeCell ref="I1424:K1424"/>
    <mergeCell ref="B1426:C1426"/>
    <mergeCell ref="I1412:J1412"/>
    <mergeCell ref="C1277:F1277"/>
    <mergeCell ref="H1277:I1277"/>
    <mergeCell ref="H1405:I1405"/>
    <mergeCell ref="I1237:J1237"/>
    <mergeCell ref="I1238:J1238"/>
    <mergeCell ref="C1293:F1293"/>
    <mergeCell ref="B1384:K1385"/>
    <mergeCell ref="I1380:J1380"/>
    <mergeCell ref="I1381:J1381"/>
    <mergeCell ref="I1382:J1382"/>
    <mergeCell ref="F1392:G1392"/>
    <mergeCell ref="H1421:I1421"/>
    <mergeCell ref="B1416:K1417"/>
    <mergeCell ref="A1244:L1244"/>
    <mergeCell ref="I1334:J1334"/>
    <mergeCell ref="B1336:K1337"/>
    <mergeCell ref="A1340:L1340"/>
    <mergeCell ref="I1350:J1350"/>
    <mergeCell ref="F1328:G1328"/>
    <mergeCell ref="I1328:K1328"/>
    <mergeCell ref="B1330:C1330"/>
    <mergeCell ref="F1456:G1456"/>
    <mergeCell ref="I1456:K1456"/>
    <mergeCell ref="B1458:C1458"/>
    <mergeCell ref="A1372:L1372"/>
    <mergeCell ref="I1430:J1430"/>
    <mergeCell ref="B1432:K1433"/>
    <mergeCell ref="O1356:R1356"/>
    <mergeCell ref="O744:R744"/>
    <mergeCell ref="F1133:G1133"/>
    <mergeCell ref="F879:G879"/>
    <mergeCell ref="I879:K879"/>
    <mergeCell ref="A744:L744"/>
    <mergeCell ref="I993:J993"/>
    <mergeCell ref="B997:K998"/>
    <mergeCell ref="B839:K840"/>
    <mergeCell ref="C410:F410"/>
    <mergeCell ref="I1332:J1332"/>
    <mergeCell ref="B1314:C1314"/>
    <mergeCell ref="I1316:J1316"/>
    <mergeCell ref="B1352:K1353"/>
    <mergeCell ref="I1317:J1317"/>
    <mergeCell ref="I1318:J1318"/>
    <mergeCell ref="B1320:K1321"/>
    <mergeCell ref="A1356:L1356"/>
    <mergeCell ref="C1309:F1309"/>
    <mergeCell ref="B1288:K1289"/>
    <mergeCell ref="I1280:K1280"/>
    <mergeCell ref="I1254:J1254"/>
    <mergeCell ref="B1256:K1257"/>
    <mergeCell ref="A1260:L1260"/>
    <mergeCell ref="I1333:J1333"/>
    <mergeCell ref="I445:K445"/>
    <mergeCell ref="O552:R552"/>
    <mergeCell ref="O520:R520"/>
    <mergeCell ref="I418:J418"/>
    <mergeCell ref="I434:J434"/>
    <mergeCell ref="I466:J466"/>
    <mergeCell ref="I1222:J1222"/>
    <mergeCell ref="I210:J210"/>
    <mergeCell ref="F204:G204"/>
    <mergeCell ref="T648:Y648"/>
    <mergeCell ref="O696:R696"/>
    <mergeCell ref="O630:R630"/>
    <mergeCell ref="T696:Y696"/>
    <mergeCell ref="C697:F697"/>
    <mergeCell ref="H697:I697"/>
    <mergeCell ref="F700:G700"/>
    <mergeCell ref="I700:K700"/>
    <mergeCell ref="B676:K677"/>
    <mergeCell ref="O648:R648"/>
    <mergeCell ref="I608:J608"/>
    <mergeCell ref="B92:C92"/>
    <mergeCell ref="A86:L86"/>
    <mergeCell ref="B82:K83"/>
    <mergeCell ref="B98:K99"/>
    <mergeCell ref="I401:J401"/>
    <mergeCell ref="I402:J402"/>
    <mergeCell ref="I403:J403"/>
    <mergeCell ref="I465:J465"/>
    <mergeCell ref="B367:C367"/>
    <mergeCell ref="O233:R233"/>
    <mergeCell ref="B157:C157"/>
    <mergeCell ref="O134:R134"/>
    <mergeCell ref="T134:Y134"/>
    <mergeCell ref="B140:C140"/>
    <mergeCell ref="B114:K115"/>
    <mergeCell ref="A249:L249"/>
    <mergeCell ref="H266:I266"/>
    <mergeCell ref="F269:G269"/>
    <mergeCell ref="I269:K269"/>
    <mergeCell ref="C55:F55"/>
    <mergeCell ref="H55:I55"/>
    <mergeCell ref="B76:C76"/>
    <mergeCell ref="I94:J94"/>
    <mergeCell ref="I95:J95"/>
    <mergeCell ref="A183:L183"/>
    <mergeCell ref="F301:G301"/>
    <mergeCell ref="I301:K301"/>
    <mergeCell ref="B335:C335"/>
    <mergeCell ref="A281:L281"/>
    <mergeCell ref="F253:G253"/>
    <mergeCell ref="I253:K253"/>
    <mergeCell ref="B255:C255"/>
    <mergeCell ref="A151:L151"/>
    <mergeCell ref="H120:I120"/>
    <mergeCell ref="F123:G123"/>
    <mergeCell ref="I123:K123"/>
    <mergeCell ref="I171:K171"/>
    <mergeCell ref="B173:C173"/>
    <mergeCell ref="I96:J96"/>
    <mergeCell ref="C87:F87"/>
    <mergeCell ref="H87:I87"/>
    <mergeCell ref="F90:G90"/>
    <mergeCell ref="I90:K90"/>
    <mergeCell ref="I241:J241"/>
    <mergeCell ref="A233:L233"/>
    <mergeCell ref="B212:K213"/>
    <mergeCell ref="I209:J209"/>
    <mergeCell ref="I161:J161"/>
    <mergeCell ref="C152:F152"/>
    <mergeCell ref="H152:I152"/>
    <mergeCell ref="F155:G155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O6:R6"/>
    <mergeCell ref="T6:Y6"/>
    <mergeCell ref="F10:G10"/>
    <mergeCell ref="A6:L6"/>
    <mergeCell ref="A22:L22"/>
    <mergeCell ref="B18:K18"/>
    <mergeCell ref="T38:Y38"/>
    <mergeCell ref="C39:F39"/>
    <mergeCell ref="H39:I39"/>
    <mergeCell ref="I42:K42"/>
    <mergeCell ref="B44:C44"/>
    <mergeCell ref="F42:G42"/>
    <mergeCell ref="B66:K67"/>
    <mergeCell ref="I64:J64"/>
    <mergeCell ref="I227:J227"/>
    <mergeCell ref="B229:K230"/>
    <mergeCell ref="B108:C108"/>
    <mergeCell ref="I110:J110"/>
    <mergeCell ref="I111:J111"/>
    <mergeCell ref="I112:J112"/>
    <mergeCell ref="A102:L102"/>
    <mergeCell ref="I46:J46"/>
    <mergeCell ref="I47:J47"/>
    <mergeCell ref="I48:J48"/>
    <mergeCell ref="B50:K51"/>
    <mergeCell ref="F58:G58"/>
    <mergeCell ref="O217:R217"/>
    <mergeCell ref="T217:Y217"/>
    <mergeCell ref="I225:J225"/>
    <mergeCell ref="I226:J226"/>
    <mergeCell ref="A200:L200"/>
    <mergeCell ref="O200:R200"/>
    <mergeCell ref="T200:Y200"/>
    <mergeCell ref="C201:F201"/>
    <mergeCell ref="A134:L134"/>
    <mergeCell ref="O102:R102"/>
    <mergeCell ref="T102:Y102"/>
    <mergeCell ref="C103:F103"/>
    <mergeCell ref="H103:I103"/>
    <mergeCell ref="F106:G106"/>
    <mergeCell ref="I106:K106"/>
    <mergeCell ref="H201:I201"/>
    <mergeCell ref="I208:J208"/>
    <mergeCell ref="B271:C271"/>
    <mergeCell ref="B1442:C1442"/>
    <mergeCell ref="I204:K204"/>
    <mergeCell ref="C120:F120"/>
    <mergeCell ref="B125:C125"/>
    <mergeCell ref="I127:J127"/>
    <mergeCell ref="B261:K262"/>
    <mergeCell ref="I243:J243"/>
    <mergeCell ref="A217:L217"/>
    <mergeCell ref="C218:F218"/>
    <mergeCell ref="H218:I218"/>
    <mergeCell ref="F221:G221"/>
    <mergeCell ref="I221:K221"/>
    <mergeCell ref="B223:C223"/>
    <mergeCell ref="I371:J371"/>
    <mergeCell ref="C362:F362"/>
    <mergeCell ref="I387:J387"/>
    <mergeCell ref="H362:I362"/>
    <mergeCell ref="F365:G365"/>
    <mergeCell ref="I365:K365"/>
    <mergeCell ref="I143:J143"/>
    <mergeCell ref="I144:J144"/>
    <mergeCell ref="C135:F135"/>
    <mergeCell ref="H135:I135"/>
    <mergeCell ref="F138:G138"/>
    <mergeCell ref="I138:K138"/>
    <mergeCell ref="B163:K164"/>
    <mergeCell ref="B206:C206"/>
    <mergeCell ref="I289:J289"/>
    <mergeCell ref="C378:F378"/>
    <mergeCell ref="I193:J193"/>
    <mergeCell ref="I317:K317"/>
    <mergeCell ref="T552:Y552"/>
    <mergeCell ref="B516:K517"/>
    <mergeCell ref="O54:R54"/>
    <mergeCell ref="T54:Y54"/>
    <mergeCell ref="O86:R86"/>
    <mergeCell ref="T86:Y86"/>
    <mergeCell ref="A54:L54"/>
    <mergeCell ref="I63:J63"/>
    <mergeCell ref="I159:J159"/>
    <mergeCell ref="I58:K58"/>
    <mergeCell ref="B60:C60"/>
    <mergeCell ref="I62:J62"/>
    <mergeCell ref="C71:F71"/>
    <mergeCell ref="H71:I71"/>
    <mergeCell ref="F74:G74"/>
    <mergeCell ref="I74:K74"/>
    <mergeCell ref="I78:J78"/>
    <mergeCell ref="I79:J79"/>
    <mergeCell ref="I80:J80"/>
    <mergeCell ref="I155:K155"/>
    <mergeCell ref="O151:R151"/>
    <mergeCell ref="T151:Y151"/>
    <mergeCell ref="T119:Y119"/>
    <mergeCell ref="F508:G508"/>
    <mergeCell ref="T249:Y249"/>
    <mergeCell ref="I192:J192"/>
    <mergeCell ref="H330:I330"/>
    <mergeCell ref="F333:G333"/>
    <mergeCell ref="I333:K333"/>
    <mergeCell ref="O425:R425"/>
    <mergeCell ref="I338:J338"/>
    <mergeCell ref="T183:Y183"/>
    <mergeCell ref="T520:Y520"/>
    <mergeCell ref="I385:J385"/>
    <mergeCell ref="I386:J386"/>
    <mergeCell ref="I492:K492"/>
    <mergeCell ref="B494:C494"/>
    <mergeCell ref="I496:J496"/>
    <mergeCell ref="O504:R504"/>
    <mergeCell ref="T504:Y504"/>
    <mergeCell ref="C505:F505"/>
    <mergeCell ref="O488:R488"/>
    <mergeCell ref="T425:Y425"/>
    <mergeCell ref="C426:F426"/>
    <mergeCell ref="O297:R297"/>
    <mergeCell ref="T297:Y297"/>
    <mergeCell ref="O409:R409"/>
    <mergeCell ref="T409:Y409"/>
    <mergeCell ref="T488:Y488"/>
    <mergeCell ref="C489:F489"/>
    <mergeCell ref="H489:I489"/>
    <mergeCell ref="F492:G492"/>
    <mergeCell ref="T393:Y393"/>
    <mergeCell ref="I481:J481"/>
    <mergeCell ref="T329:Y329"/>
    <mergeCell ref="B325:K326"/>
    <mergeCell ref="T377:Y377"/>
    <mergeCell ref="T361:Y361"/>
    <mergeCell ref="I322:J322"/>
    <mergeCell ref="I323:J323"/>
    <mergeCell ref="F381:G381"/>
    <mergeCell ref="I381:K381"/>
    <mergeCell ref="B405:K406"/>
    <mergeCell ref="B478:C478"/>
    <mergeCell ref="T233:Y233"/>
    <mergeCell ref="C234:F234"/>
    <mergeCell ref="H234:I234"/>
    <mergeCell ref="F237:G237"/>
    <mergeCell ref="I290:J290"/>
    <mergeCell ref="B293:K294"/>
    <mergeCell ref="I291:J291"/>
    <mergeCell ref="T1436:Y1436"/>
    <mergeCell ref="C346:F346"/>
    <mergeCell ref="I285:K285"/>
    <mergeCell ref="O1436:R1436"/>
    <mergeCell ref="I1446:J1446"/>
    <mergeCell ref="F1440:G1440"/>
    <mergeCell ref="I1440:K1440"/>
    <mergeCell ref="I353:J353"/>
    <mergeCell ref="I349:K349"/>
    <mergeCell ref="I1444:J1444"/>
    <mergeCell ref="I1445:J1445"/>
    <mergeCell ref="I273:J273"/>
    <mergeCell ref="I274:J274"/>
    <mergeCell ref="I275:J275"/>
    <mergeCell ref="I242:J242"/>
    <mergeCell ref="O281:R281"/>
    <mergeCell ref="T281:Y281"/>
    <mergeCell ref="A1436:L1436"/>
    <mergeCell ref="I237:K237"/>
    <mergeCell ref="B239:C239"/>
    <mergeCell ref="T313:Y313"/>
    <mergeCell ref="B287:C287"/>
    <mergeCell ref="B303:C303"/>
    <mergeCell ref="C314:F314"/>
    <mergeCell ref="H314:I314"/>
    <mergeCell ref="B277:K278"/>
    <mergeCell ref="C298:F298"/>
    <mergeCell ref="H298:I298"/>
    <mergeCell ref="F445:G445"/>
    <mergeCell ref="C1437:F1437"/>
    <mergeCell ref="C184:F184"/>
    <mergeCell ref="H184:I184"/>
    <mergeCell ref="F187:G187"/>
    <mergeCell ref="O583:R583"/>
    <mergeCell ref="I593:J593"/>
    <mergeCell ref="I639:J639"/>
    <mergeCell ref="I160:J160"/>
    <mergeCell ref="A313:L313"/>
    <mergeCell ref="I603:K603"/>
    <mergeCell ref="C521:F521"/>
    <mergeCell ref="H521:I521"/>
    <mergeCell ref="F524:G524"/>
    <mergeCell ref="I524:K524"/>
    <mergeCell ref="B526:C526"/>
    <mergeCell ref="I528:J528"/>
    <mergeCell ref="B383:C383"/>
    <mergeCell ref="A377:L377"/>
    <mergeCell ref="C473:F473"/>
    <mergeCell ref="H473:I473"/>
    <mergeCell ref="I530:J530"/>
    <mergeCell ref="O249:R249"/>
    <mergeCell ref="O183:R183"/>
    <mergeCell ref="O393:R393"/>
    <mergeCell ref="O441:R441"/>
    <mergeCell ref="H1437:I1437"/>
    <mergeCell ref="A265:L265"/>
    <mergeCell ref="O329:R329"/>
    <mergeCell ref="C330:F330"/>
    <mergeCell ref="O377:R377"/>
    <mergeCell ref="I339:J339"/>
    <mergeCell ref="B341:K342"/>
    <mergeCell ref="A409:L409"/>
    <mergeCell ref="O567:R567"/>
    <mergeCell ref="I513:J513"/>
    <mergeCell ref="B532:K533"/>
    <mergeCell ref="H631:I631"/>
    <mergeCell ref="T583:Y583"/>
    <mergeCell ref="T567:Y567"/>
    <mergeCell ref="F716:G716"/>
    <mergeCell ref="C713:F713"/>
    <mergeCell ref="I720:J720"/>
    <mergeCell ref="I721:J721"/>
    <mergeCell ref="T441:Y441"/>
    <mergeCell ref="H442:I442"/>
    <mergeCell ref="H505:I505"/>
    <mergeCell ref="C553:F553"/>
    <mergeCell ref="T472:Y472"/>
    <mergeCell ref="T456:Y456"/>
    <mergeCell ref="O472:R472"/>
    <mergeCell ref="O664:R664"/>
    <mergeCell ref="C584:F584"/>
    <mergeCell ref="I625:J625"/>
    <mergeCell ref="I626:J626"/>
    <mergeCell ref="I607:J607"/>
    <mergeCell ref="B573:C573"/>
    <mergeCell ref="A567:L567"/>
    <mergeCell ref="A456:L456"/>
    <mergeCell ref="B468:K469"/>
    <mergeCell ref="O614:R614"/>
    <mergeCell ref="T614:Y614"/>
    <mergeCell ref="C615:F615"/>
    <mergeCell ref="H615:I615"/>
    <mergeCell ref="O599:R599"/>
    <mergeCell ref="T599:Y599"/>
    <mergeCell ref="C600:F600"/>
    <mergeCell ref="I656:J656"/>
    <mergeCell ref="I657:J657"/>
    <mergeCell ref="I658:J658"/>
    <mergeCell ref="B660:K661"/>
    <mergeCell ref="I652:K652"/>
    <mergeCell ref="A630:L630"/>
    <mergeCell ref="I640:J640"/>
    <mergeCell ref="T664:Y664"/>
    <mergeCell ref="T630:Y630"/>
    <mergeCell ref="O712:R712"/>
    <mergeCell ref="O680:R680"/>
    <mergeCell ref="T680:Y680"/>
    <mergeCell ref="I672:J672"/>
    <mergeCell ref="H600:I600"/>
    <mergeCell ref="F603:G603"/>
    <mergeCell ref="C681:F681"/>
    <mergeCell ref="B702:C702"/>
    <mergeCell ref="I684:K684"/>
    <mergeCell ref="F668:G668"/>
    <mergeCell ref="C631:F631"/>
    <mergeCell ref="T728:Y728"/>
    <mergeCell ref="T712:Y712"/>
    <mergeCell ref="T907:Y907"/>
    <mergeCell ref="I917:J917"/>
    <mergeCell ref="C908:F908"/>
    <mergeCell ref="I716:K716"/>
    <mergeCell ref="O728:R728"/>
    <mergeCell ref="O875:R875"/>
    <mergeCell ref="A827:L827"/>
    <mergeCell ref="I965:J965"/>
    <mergeCell ref="I1221:J1221"/>
    <mergeCell ref="I1133:K1133"/>
    <mergeCell ref="I1286:J1286"/>
    <mergeCell ref="I1137:J1137"/>
    <mergeCell ref="B1135:C1135"/>
    <mergeCell ref="I1123:J1123"/>
    <mergeCell ref="A1129:L1129"/>
    <mergeCell ref="I1089:J1089"/>
    <mergeCell ref="H1177:I1177"/>
    <mergeCell ref="C971:F971"/>
    <mergeCell ref="H971:I971"/>
    <mergeCell ref="C1197:F1197"/>
    <mergeCell ref="H1197:I1197"/>
    <mergeCell ref="F1200:G1200"/>
    <mergeCell ref="O970:R970"/>
    <mergeCell ref="O827:R827"/>
    <mergeCell ref="I995:J995"/>
    <mergeCell ref="O1212:R1212"/>
    <mergeCell ref="A811:L811"/>
    <mergeCell ref="I947:J947"/>
    <mergeCell ref="I1264:K1264"/>
    <mergeCell ref="B1156:K1157"/>
    <mergeCell ref="T1356:Y1356"/>
    <mergeCell ref="C1357:F1357"/>
    <mergeCell ref="H1357:I1357"/>
    <mergeCell ref="F1360:G1360"/>
    <mergeCell ref="I1360:K1360"/>
    <mergeCell ref="B1362:C1362"/>
    <mergeCell ref="I1364:J1364"/>
    <mergeCell ref="I1365:J1365"/>
    <mergeCell ref="I1236:J1236"/>
    <mergeCell ref="H1213:I1213"/>
    <mergeCell ref="F1216:G1216"/>
    <mergeCell ref="I1216:K1216"/>
    <mergeCell ref="B1218:C1218"/>
    <mergeCell ref="I1220:J1220"/>
    <mergeCell ref="O1228:R1228"/>
    <mergeCell ref="C1229:F1229"/>
    <mergeCell ref="I1205:J1205"/>
    <mergeCell ref="B1304:K1305"/>
    <mergeCell ref="A1308:L1308"/>
    <mergeCell ref="I1268:J1268"/>
    <mergeCell ref="T1340:Y1340"/>
    <mergeCell ref="C1341:F1341"/>
    <mergeCell ref="H1341:I1341"/>
    <mergeCell ref="F1344:G1344"/>
    <mergeCell ref="I1344:K1344"/>
    <mergeCell ref="B1346:C1346"/>
    <mergeCell ref="I1348:J1348"/>
    <mergeCell ref="I1349:J1349"/>
    <mergeCell ref="I1232:K1232"/>
    <mergeCell ref="B1234:C1234"/>
    <mergeCell ref="O1260:R1260"/>
    <mergeCell ref="T1260:Y1260"/>
    <mergeCell ref="T1196:Y1196"/>
    <mergeCell ref="C168:F168"/>
    <mergeCell ref="H168:I168"/>
    <mergeCell ref="O536:R536"/>
    <mergeCell ref="I540:K540"/>
    <mergeCell ref="B542:C542"/>
    <mergeCell ref="B1202:C1202"/>
    <mergeCell ref="I1204:J1204"/>
    <mergeCell ref="I1101:K1101"/>
    <mergeCell ref="I1105:J1105"/>
    <mergeCell ref="A1045:L1045"/>
    <mergeCell ref="C1046:F1046"/>
    <mergeCell ref="H1046:I1046"/>
    <mergeCell ref="A1015:L1015"/>
    <mergeCell ref="B945:C945"/>
    <mergeCell ref="I1010:J1010"/>
    <mergeCell ref="B951:K952"/>
    <mergeCell ref="I979:J979"/>
    <mergeCell ref="F959:G959"/>
    <mergeCell ref="I994:J994"/>
    <mergeCell ref="O907:R907"/>
    <mergeCell ref="O955:R955"/>
    <mergeCell ref="I932:J932"/>
    <mergeCell ref="I673:J673"/>
    <mergeCell ref="I959:K959"/>
    <mergeCell ref="B961:C961"/>
    <mergeCell ref="B1055:C1055"/>
    <mergeCell ref="C1066:F1066"/>
    <mergeCell ref="B1021:C1021"/>
    <mergeCell ref="I1139:J1139"/>
    <mergeCell ref="H924:I924"/>
    <mergeCell ref="I884:J884"/>
    <mergeCell ref="T1113:Y1113"/>
    <mergeCell ref="T1372:Y1372"/>
    <mergeCell ref="C1373:F1373"/>
    <mergeCell ref="H1373:I1373"/>
    <mergeCell ref="F1376:G1376"/>
    <mergeCell ref="T1160:Y1160"/>
    <mergeCell ref="I1284:J1284"/>
    <mergeCell ref="T536:Y536"/>
    <mergeCell ref="C537:F537"/>
    <mergeCell ref="H537:I537"/>
    <mergeCell ref="I1200:K1200"/>
    <mergeCell ref="I177:J177"/>
    <mergeCell ref="B179:K180"/>
    <mergeCell ref="I546:J546"/>
    <mergeCell ref="I933:J933"/>
    <mergeCell ref="C1001:F1001"/>
    <mergeCell ref="H1001:I1001"/>
    <mergeCell ref="F1004:G1004"/>
    <mergeCell ref="I1004:K1004"/>
    <mergeCell ref="B1006:C1006"/>
    <mergeCell ref="I1008:J1008"/>
    <mergeCell ref="I1009:J1009"/>
    <mergeCell ref="B1012:K1013"/>
    <mergeCell ref="I1040:J1040"/>
    <mergeCell ref="B1042:K1043"/>
    <mergeCell ref="O1176:R1176"/>
    <mergeCell ref="T1176:Y1176"/>
    <mergeCell ref="I1184:J1184"/>
    <mergeCell ref="O1144:R1144"/>
    <mergeCell ref="T1144:Y1144"/>
    <mergeCell ref="T1244:Y1244"/>
    <mergeCell ref="C1245:F1245"/>
    <mergeCell ref="O361:R361"/>
    <mergeCell ref="F831:G831"/>
    <mergeCell ref="I831:K831"/>
    <mergeCell ref="I449:J449"/>
    <mergeCell ref="I704:J704"/>
    <mergeCell ref="I705:J705"/>
    <mergeCell ref="I706:J706"/>
    <mergeCell ref="I450:J450"/>
    <mergeCell ref="I451:J451"/>
    <mergeCell ref="B453:K454"/>
    <mergeCell ref="B801:C801"/>
    <mergeCell ref="F317:G317"/>
    <mergeCell ref="O1404:R1404"/>
    <mergeCell ref="B1378:C1378"/>
    <mergeCell ref="I1376:K1376"/>
    <mergeCell ref="A1388:L1388"/>
    <mergeCell ref="B1103:C1103"/>
    <mergeCell ref="F1117:G1117"/>
    <mergeCell ref="I1117:K1117"/>
    <mergeCell ref="O1196:R1196"/>
    <mergeCell ref="O1388:R1388"/>
    <mergeCell ref="I885:J885"/>
    <mergeCell ref="H876:I876"/>
    <mergeCell ref="I1025:J1025"/>
    <mergeCell ref="I963:J963"/>
    <mergeCell ref="I915:J915"/>
    <mergeCell ref="F911:G911"/>
    <mergeCell ref="I911:K911"/>
    <mergeCell ref="B881:C881"/>
    <mergeCell ref="A891:L891"/>
    <mergeCell ref="B967:K968"/>
    <mergeCell ref="B1061:K1062"/>
    <mergeCell ref="F429:G429"/>
    <mergeCell ref="C956:F956"/>
    <mergeCell ref="F587:G587"/>
    <mergeCell ref="I587:K587"/>
    <mergeCell ref="F571:G571"/>
    <mergeCell ref="B447:C447"/>
    <mergeCell ref="I1106:J1106"/>
    <mergeCell ref="I1107:J1107"/>
    <mergeCell ref="F1280:G1280"/>
    <mergeCell ref="A1160:L1160"/>
    <mergeCell ref="A297:L297"/>
    <mergeCell ref="B319:C319"/>
    <mergeCell ref="I321:J321"/>
    <mergeCell ref="A345:L345"/>
    <mergeCell ref="B642:K643"/>
    <mergeCell ref="I591:J591"/>
    <mergeCell ref="I592:J592"/>
    <mergeCell ref="H1050:I1050"/>
    <mergeCell ref="F1053:G1053"/>
    <mergeCell ref="B692:K693"/>
    <mergeCell ref="B636:C636"/>
    <mergeCell ref="B595:K596"/>
    <mergeCell ref="I571:K571"/>
    <mergeCell ref="B620:C620"/>
    <mergeCell ref="F634:G634"/>
    <mergeCell ref="I634:K634"/>
    <mergeCell ref="A664:L664"/>
    <mergeCell ref="B611:K612"/>
    <mergeCell ref="I609:J609"/>
    <mergeCell ref="I638:J638"/>
    <mergeCell ref="F684:G684"/>
    <mergeCell ref="F1164:G1164"/>
    <mergeCell ref="O1081:R1081"/>
    <mergeCell ref="T1081:Y1081"/>
    <mergeCell ref="O265:R265"/>
    <mergeCell ref="T265:Y265"/>
    <mergeCell ref="I1075:J1075"/>
    <mergeCell ref="B1077:K1078"/>
    <mergeCell ref="I789:J789"/>
    <mergeCell ref="C780:F780"/>
    <mergeCell ref="H780:I780"/>
    <mergeCell ref="F783:G783"/>
    <mergeCell ref="I783:K783"/>
    <mergeCell ref="H681:I681"/>
    <mergeCell ref="I355:J355"/>
    <mergeCell ref="I337:J337"/>
    <mergeCell ref="H410:I410"/>
    <mergeCell ref="I512:J512"/>
    <mergeCell ref="B718:C718"/>
    <mergeCell ref="B605:C605"/>
    <mergeCell ref="A599:L599"/>
    <mergeCell ref="I497:J497"/>
    <mergeCell ref="I498:J498"/>
    <mergeCell ref="A393:L393"/>
    <mergeCell ref="B373:K374"/>
    <mergeCell ref="B791:K792"/>
    <mergeCell ref="I562:J562"/>
    <mergeCell ref="H426:I426"/>
    <mergeCell ref="B357:K358"/>
    <mergeCell ref="F349:G349"/>
    <mergeCell ref="H729:I729"/>
    <mergeCell ref="H346:I346"/>
    <mergeCell ref="F895:G895"/>
    <mergeCell ref="H378:I378"/>
    <mergeCell ref="B146:K147"/>
    <mergeCell ref="I142:J142"/>
    <mergeCell ref="B245:K246"/>
    <mergeCell ref="I305:J305"/>
    <mergeCell ref="I306:J306"/>
    <mergeCell ref="I435:J435"/>
    <mergeCell ref="B437:K438"/>
    <mergeCell ref="A441:L441"/>
    <mergeCell ref="I419:J419"/>
    <mergeCell ref="C442:F442"/>
    <mergeCell ref="A329:L329"/>
    <mergeCell ref="I788:J788"/>
    <mergeCell ref="A119:L119"/>
    <mergeCell ref="O345:R345"/>
    <mergeCell ref="T345:Y345"/>
    <mergeCell ref="B189:C189"/>
    <mergeCell ref="I191:J191"/>
    <mergeCell ref="C266:F266"/>
    <mergeCell ref="O456:R456"/>
    <mergeCell ref="B510:C510"/>
    <mergeCell ref="B548:K549"/>
    <mergeCell ref="A536:L536"/>
    <mergeCell ref="I545:J545"/>
    <mergeCell ref="F540:G540"/>
    <mergeCell ref="B740:K741"/>
    <mergeCell ref="I722:J722"/>
    <mergeCell ref="A552:L552"/>
    <mergeCell ref="A728:L728"/>
    <mergeCell ref="F732:G732"/>
    <mergeCell ref="C568:F568"/>
    <mergeCell ref="H568:I568"/>
    <mergeCell ref="H713:I713"/>
    <mergeCell ref="O313:R313"/>
    <mergeCell ref="B897:C897"/>
    <mergeCell ref="A425:L425"/>
    <mergeCell ref="B415:C415"/>
    <mergeCell ref="I417:J417"/>
    <mergeCell ref="F799:G799"/>
    <mergeCell ref="I799:K799"/>
    <mergeCell ref="I787:J787"/>
    <mergeCell ref="B865:C865"/>
    <mergeCell ref="B399:C399"/>
    <mergeCell ref="B195:K196"/>
    <mergeCell ref="I480:J480"/>
    <mergeCell ref="A472:L472"/>
    <mergeCell ref="A712:L712"/>
    <mergeCell ref="I514:J514"/>
    <mergeCell ref="B686:C686"/>
    <mergeCell ref="B579:K580"/>
    <mergeCell ref="I769:J769"/>
    <mergeCell ref="A680:L680"/>
    <mergeCell ref="I668:K668"/>
    <mergeCell ref="B564:K565"/>
    <mergeCell ref="I622:J622"/>
    <mergeCell ref="I623:J623"/>
    <mergeCell ref="I674:J674"/>
    <mergeCell ref="A520:L520"/>
    <mergeCell ref="C649:F649"/>
    <mergeCell ref="H649:I649"/>
    <mergeCell ref="B670:C670"/>
    <mergeCell ref="I624:J624"/>
    <mergeCell ref="A614:L614"/>
    <mergeCell ref="I508:K508"/>
    <mergeCell ref="A488:L488"/>
    <mergeCell ref="B1448:K1449"/>
    <mergeCell ref="A38:L38"/>
    <mergeCell ref="O38:R38"/>
    <mergeCell ref="I1122:J1122"/>
    <mergeCell ref="A1113:L1113"/>
    <mergeCell ref="O1113:R1113"/>
    <mergeCell ref="O119:R119"/>
    <mergeCell ref="B756:K757"/>
    <mergeCell ref="I752:J752"/>
    <mergeCell ref="I753:J753"/>
    <mergeCell ref="I754:J754"/>
    <mergeCell ref="C745:F745"/>
    <mergeCell ref="H745:I745"/>
    <mergeCell ref="F748:G748"/>
    <mergeCell ref="B351:C351"/>
    <mergeCell ref="I1057:J1057"/>
    <mergeCell ref="I1058:J1058"/>
    <mergeCell ref="I1059:J1059"/>
    <mergeCell ref="C1050:F1050"/>
    <mergeCell ref="B421:K422"/>
    <mergeCell ref="C665:F665"/>
    <mergeCell ref="I476:K476"/>
    <mergeCell ref="A795:L795"/>
    <mergeCell ref="B708:K709"/>
    <mergeCell ref="B654:C654"/>
    <mergeCell ref="I688:J688"/>
    <mergeCell ref="A648:L648"/>
    <mergeCell ref="I689:J689"/>
    <mergeCell ref="I690:J690"/>
    <mergeCell ref="F652:G652"/>
    <mergeCell ref="H665:I665"/>
    <mergeCell ref="A696:L696"/>
    <mergeCell ref="I544:J544"/>
    <mergeCell ref="T761:Y761"/>
    <mergeCell ref="T811:Y811"/>
    <mergeCell ref="I870:J870"/>
    <mergeCell ref="B871:K872"/>
    <mergeCell ref="T827:Y827"/>
    <mergeCell ref="C812:F812"/>
    <mergeCell ref="H812:I812"/>
    <mergeCell ref="I820:J820"/>
    <mergeCell ref="I821:J821"/>
    <mergeCell ref="T859:Y859"/>
    <mergeCell ref="I868:J868"/>
    <mergeCell ref="I869:J869"/>
    <mergeCell ref="F476:G476"/>
    <mergeCell ref="B309:K310"/>
    <mergeCell ref="I529:J529"/>
    <mergeCell ref="C282:F282"/>
    <mergeCell ref="H282:I282"/>
    <mergeCell ref="F285:G285"/>
    <mergeCell ref="I748:K748"/>
    <mergeCell ref="B750:C750"/>
    <mergeCell ref="F556:G556"/>
    <mergeCell ref="I556:K556"/>
    <mergeCell ref="B558:C558"/>
    <mergeCell ref="I560:J560"/>
    <mergeCell ref="I561:J561"/>
    <mergeCell ref="I307:J307"/>
    <mergeCell ref="I429:K429"/>
    <mergeCell ref="B431:C431"/>
    <mergeCell ref="I482:J482"/>
    <mergeCell ref="B484:K485"/>
    <mergeCell ref="I433:J433"/>
    <mergeCell ref="T795:Y795"/>
    <mergeCell ref="O811:R811"/>
    <mergeCell ref="A875:L875"/>
    <mergeCell ref="C828:F828"/>
    <mergeCell ref="H828:I828"/>
    <mergeCell ref="T779:Y779"/>
    <mergeCell ref="B823:K824"/>
    <mergeCell ref="I804:J804"/>
    <mergeCell ref="I805:J805"/>
    <mergeCell ref="C796:F796"/>
    <mergeCell ref="C876:F876"/>
    <mergeCell ref="O795:R795"/>
    <mergeCell ref="T875:Y875"/>
    <mergeCell ref="A844:L844"/>
    <mergeCell ref="I836:J836"/>
    <mergeCell ref="I867:J867"/>
    <mergeCell ref="B785:C785"/>
    <mergeCell ref="T1388:Y1388"/>
    <mergeCell ref="C1389:F1389"/>
    <mergeCell ref="H1389:I1389"/>
    <mergeCell ref="H1145:I1145"/>
    <mergeCell ref="F1148:G1148"/>
    <mergeCell ref="I1148:K1148"/>
    <mergeCell ref="B1150:C1150"/>
    <mergeCell ref="I1152:J1152"/>
    <mergeCell ref="I1153:J1153"/>
    <mergeCell ref="I1206:J1206"/>
    <mergeCell ref="B1208:K1209"/>
    <mergeCell ref="A1196:L1196"/>
    <mergeCell ref="C860:F860"/>
    <mergeCell ref="H860:I860"/>
    <mergeCell ref="F863:G863"/>
    <mergeCell ref="B856:K857"/>
    <mergeCell ref="C845:F845"/>
    <mergeCell ref="H845:I845"/>
    <mergeCell ref="T891:Y891"/>
    <mergeCell ref="F1248:G1248"/>
    <mergeCell ref="I1248:K1248"/>
    <mergeCell ref="B1250:C1250"/>
    <mergeCell ref="I1252:J1252"/>
    <mergeCell ref="A1292:L1292"/>
    <mergeCell ref="O1292:R1292"/>
    <mergeCell ref="A1228:L1228"/>
    <mergeCell ref="T1228:Y1228"/>
    <mergeCell ref="C1213:F1213"/>
    <mergeCell ref="H1229:I1229"/>
    <mergeCell ref="F1232:G1232"/>
    <mergeCell ref="O859:R859"/>
    <mergeCell ref="I852:J852"/>
    <mergeCell ref="I128:J128"/>
    <mergeCell ref="I129:J129"/>
    <mergeCell ref="B131:K132"/>
    <mergeCell ref="I257:J257"/>
    <mergeCell ref="I258:J258"/>
    <mergeCell ref="I259:J259"/>
    <mergeCell ref="C250:F250"/>
    <mergeCell ref="H250:I250"/>
    <mergeCell ref="H584:I584"/>
    <mergeCell ref="B589:C589"/>
    <mergeCell ref="I575:J575"/>
    <mergeCell ref="I576:J576"/>
    <mergeCell ref="I577:J577"/>
    <mergeCell ref="A583:L583"/>
    <mergeCell ref="A955:L955"/>
    <mergeCell ref="I901:J901"/>
    <mergeCell ref="A907:L907"/>
    <mergeCell ref="F618:G618"/>
    <mergeCell ref="I618:K618"/>
    <mergeCell ref="B462:C462"/>
    <mergeCell ref="I464:J464"/>
    <mergeCell ref="I916:J916"/>
    <mergeCell ref="C457:F457"/>
    <mergeCell ref="H457:I457"/>
    <mergeCell ref="F460:G460"/>
    <mergeCell ref="I460:K460"/>
    <mergeCell ref="I899:J899"/>
    <mergeCell ref="I895:K895"/>
    <mergeCell ref="A504:L504"/>
    <mergeCell ref="F413:G413"/>
    <mergeCell ref="I413:K413"/>
    <mergeCell ref="B500:K501"/>
    <mergeCell ref="F1264:G1264"/>
    <mergeCell ref="T1212:Y1212"/>
    <mergeCell ref="B1182:C1182"/>
    <mergeCell ref="A1176:L1176"/>
    <mergeCell ref="C1177:F1177"/>
    <mergeCell ref="H1245:I1245"/>
    <mergeCell ref="T923:Y923"/>
    <mergeCell ref="T939:Y939"/>
    <mergeCell ref="I943:K943"/>
    <mergeCell ref="O939:R939"/>
    <mergeCell ref="I964:J964"/>
    <mergeCell ref="A1065:L1065"/>
    <mergeCell ref="A970:L970"/>
    <mergeCell ref="I931:J931"/>
    <mergeCell ref="B935:K936"/>
    <mergeCell ref="F943:G943"/>
    <mergeCell ref="F927:G927"/>
    <mergeCell ref="I927:K927"/>
    <mergeCell ref="B929:C929"/>
    <mergeCell ref="I980:J980"/>
    <mergeCell ref="I1053:K1053"/>
    <mergeCell ref="T1033:Y1033"/>
    <mergeCell ref="O1049:R1049"/>
    <mergeCell ref="T1049:Y1049"/>
    <mergeCell ref="O986:R986"/>
    <mergeCell ref="O1129:R1129"/>
    <mergeCell ref="T1129:Y1129"/>
    <mergeCell ref="A1144:L1144"/>
    <mergeCell ref="T1097:Y1097"/>
    <mergeCell ref="B1188:K1189"/>
    <mergeCell ref="F1180:G1180"/>
    <mergeCell ref="I1180:K1180"/>
    <mergeCell ref="A167:L167"/>
    <mergeCell ref="O167:R167"/>
    <mergeCell ref="T167:Y167"/>
    <mergeCell ref="I1253:J1253"/>
    <mergeCell ref="T986:Y986"/>
    <mergeCell ref="T1002:Y1002"/>
    <mergeCell ref="T1065:Y1065"/>
    <mergeCell ref="O1017:R1017"/>
    <mergeCell ref="T1017:Y1017"/>
    <mergeCell ref="T955:Y955"/>
    <mergeCell ref="I1034:K1034"/>
    <mergeCell ref="B1036:C1036"/>
    <mergeCell ref="I1038:J1038"/>
    <mergeCell ref="I978:J978"/>
    <mergeCell ref="A939:L939"/>
    <mergeCell ref="O1033:R1033"/>
    <mergeCell ref="H940:I940"/>
    <mergeCell ref="B389:K390"/>
    <mergeCell ref="O844:R844"/>
    <mergeCell ref="B171:C171"/>
    <mergeCell ref="B187:D187"/>
    <mergeCell ref="I354:J354"/>
    <mergeCell ref="T844:Y844"/>
    <mergeCell ref="B850:C850"/>
    <mergeCell ref="O779:R779"/>
    <mergeCell ref="I863:K863"/>
    <mergeCell ref="O891:R891"/>
    <mergeCell ref="B807:K808"/>
    <mergeCell ref="I853:J853"/>
    <mergeCell ref="I854:J854"/>
    <mergeCell ref="I819:J819"/>
    <mergeCell ref="A859:L859"/>
    <mergeCell ref="O1340:R1340"/>
    <mergeCell ref="O1324:R1324"/>
    <mergeCell ref="T1324:Y1324"/>
    <mergeCell ref="C1325:F1325"/>
    <mergeCell ref="H1325:I1325"/>
    <mergeCell ref="I175:J175"/>
    <mergeCell ref="I176:J176"/>
    <mergeCell ref="T1292:Y1292"/>
    <mergeCell ref="B1282:C1282"/>
    <mergeCell ref="A1276:L1276"/>
    <mergeCell ref="O1276:R1276"/>
    <mergeCell ref="T1276:Y1276"/>
    <mergeCell ref="H1293:I1293"/>
    <mergeCell ref="F1296:G1296"/>
    <mergeCell ref="I1296:K1296"/>
    <mergeCell ref="B1298:C1298"/>
    <mergeCell ref="I1300:J1300"/>
    <mergeCell ref="I1301:J1301"/>
    <mergeCell ref="I1302:J1302"/>
    <mergeCell ref="O1308:R1308"/>
    <mergeCell ref="T1308:Y1308"/>
    <mergeCell ref="I1285:J1285"/>
    <mergeCell ref="H1309:I1309"/>
    <mergeCell ref="F1312:G1312"/>
    <mergeCell ref="I1312:K1312"/>
    <mergeCell ref="O761:R761"/>
    <mergeCell ref="T970:Y970"/>
    <mergeCell ref="I1138:J1138"/>
    <mergeCell ref="H1066:I1066"/>
    <mergeCell ref="O1065:R1065"/>
    <mergeCell ref="A1097:L1097"/>
    <mergeCell ref="O1097:R1097"/>
  </mergeCells>
  <phoneticPr fontId="3" type="noConversion"/>
  <printOptions horizontalCentered="1"/>
  <pageMargins left="0" right="0" top="0" bottom="0" header="0.5" footer="0.5"/>
  <pageSetup paperSize="37" scale="76" fitToHeight="0" orientation="landscape" r:id="rId1"/>
  <headerFooter alignWithMargins="0"/>
  <rowBreaks count="15" manualBreakCount="15">
    <brk id="247" max="11" man="1"/>
    <brk id="279" max="11" man="1"/>
    <brk id="311" max="11" man="1"/>
    <brk id="407" max="11" man="1"/>
    <brk id="486" max="11" man="1"/>
    <brk id="534" max="11" man="1"/>
    <brk id="628" max="11" man="1"/>
    <brk id="694" max="11" man="1"/>
    <brk id="758" max="11" man="1"/>
    <brk id="921" max="11" man="1"/>
    <brk id="1063" max="11" man="1"/>
    <brk id="1258" max="11" man="1"/>
    <brk id="1306" max="11" man="1"/>
    <brk id="1354" max="11" man="1"/>
    <brk id="1402" max="11" man="1"/>
  </rowBreaks>
  <colBreaks count="1" manualBreakCount="1">
    <brk id="12" min="199" max="148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03"/>
  <sheetViews>
    <sheetView workbookViewId="0">
      <selection activeCell="B18" sqref="B18"/>
    </sheetView>
  </sheetViews>
  <sheetFormatPr defaultRowHeight="12.75" x14ac:dyDescent="0.2"/>
  <cols>
    <col min="1" max="1" width="12.28515625" customWidth="1"/>
    <col min="2" max="2" width="9.140625" bestFit="1" customWidth="1"/>
    <col min="3" max="3" width="9" bestFit="1" customWidth="1"/>
    <col min="4" max="4" width="10.140625" customWidth="1"/>
    <col min="5" max="5" width="13.85546875" customWidth="1"/>
    <col min="6" max="6" width="12" customWidth="1"/>
    <col min="7" max="7" width="13.42578125" customWidth="1"/>
  </cols>
  <sheetData>
    <row r="4" spans="1:7" ht="26.25" x14ac:dyDescent="0.4">
      <c r="A4" s="525">
        <v>44136</v>
      </c>
      <c r="B4" s="525"/>
      <c r="C4" s="525"/>
      <c r="D4" s="525"/>
      <c r="E4" s="525"/>
      <c r="F4" s="525"/>
      <c r="G4" s="525"/>
    </row>
    <row r="5" spans="1:7" ht="21" x14ac:dyDescent="0.35">
      <c r="A5" s="526" t="s">
        <v>136</v>
      </c>
      <c r="B5" s="526"/>
      <c r="C5" s="526"/>
      <c r="D5" s="526"/>
      <c r="E5" s="526"/>
      <c r="F5" s="526"/>
      <c r="G5" s="526"/>
    </row>
    <row r="6" spans="1:7" ht="15" x14ac:dyDescent="0.25">
      <c r="A6" s="154" t="s">
        <v>0</v>
      </c>
      <c r="B6" s="154" t="s">
        <v>1</v>
      </c>
      <c r="C6" s="154" t="s">
        <v>137</v>
      </c>
      <c r="D6" s="154" t="s">
        <v>138</v>
      </c>
      <c r="E6" s="154" t="s">
        <v>139</v>
      </c>
      <c r="F6" s="154" t="s">
        <v>140</v>
      </c>
      <c r="G6" s="154" t="s">
        <v>141</v>
      </c>
    </row>
    <row r="7" spans="1:7" x14ac:dyDescent="0.2">
      <c r="A7" s="144" t="s">
        <v>142</v>
      </c>
      <c r="B7" s="142">
        <v>25000</v>
      </c>
      <c r="C7" s="142">
        <v>15</v>
      </c>
      <c r="D7" s="142">
        <v>-5</v>
      </c>
      <c r="E7" s="142">
        <f>B7/31*C7</f>
        <v>12096.774193548388</v>
      </c>
      <c r="F7" s="142">
        <f>B7/30/8*D7</f>
        <v>-520.83333333333337</v>
      </c>
      <c r="G7" s="142">
        <f>E7+F7</f>
        <v>11575.940860215054</v>
      </c>
    </row>
    <row r="8" spans="1:7" x14ac:dyDescent="0.2">
      <c r="A8" s="144" t="s">
        <v>143</v>
      </c>
      <c r="B8" s="142">
        <v>600</v>
      </c>
      <c r="C8" s="142">
        <v>15</v>
      </c>
      <c r="D8" s="142">
        <v>-13</v>
      </c>
      <c r="E8" s="142">
        <f>B8*C8</f>
        <v>9000</v>
      </c>
      <c r="F8" s="142">
        <f>B8/8*D8</f>
        <v>-975</v>
      </c>
      <c r="G8" s="142">
        <f>E8+F8</f>
        <v>8025</v>
      </c>
    </row>
    <row r="9" spans="1:7" x14ac:dyDescent="0.2">
      <c r="A9" s="144" t="s">
        <v>224</v>
      </c>
      <c r="B9" s="142">
        <v>600</v>
      </c>
      <c r="C9" s="142">
        <v>15</v>
      </c>
      <c r="D9" s="142">
        <v>-14</v>
      </c>
      <c r="E9" s="142">
        <f t="shared" ref="E9" si="0">B9*C9</f>
        <v>9000</v>
      </c>
      <c r="F9" s="142">
        <f>B9/8*D9</f>
        <v>-1050</v>
      </c>
      <c r="G9" s="142">
        <f t="shared" ref="G9" si="1">E9+F9</f>
        <v>7950</v>
      </c>
    </row>
    <row r="10" spans="1:7" ht="18.75" x14ac:dyDescent="0.3">
      <c r="A10" s="527" t="s">
        <v>141</v>
      </c>
      <c r="B10" s="527"/>
      <c r="C10" s="527"/>
      <c r="D10" s="527"/>
      <c r="E10" s="527"/>
      <c r="F10" s="527"/>
      <c r="G10" s="155">
        <f>SUM(G7:G9)</f>
        <v>27550.940860215054</v>
      </c>
    </row>
    <row r="13" spans="1:7" ht="26.25" x14ac:dyDescent="0.4">
      <c r="A13" s="525">
        <v>44105</v>
      </c>
      <c r="B13" s="525"/>
      <c r="C13" s="525"/>
      <c r="D13" s="525"/>
      <c r="E13" s="525"/>
      <c r="F13" s="525"/>
      <c r="G13" s="525"/>
    </row>
    <row r="14" spans="1:7" ht="21" x14ac:dyDescent="0.35">
      <c r="A14" s="526" t="s">
        <v>136</v>
      </c>
      <c r="B14" s="526"/>
      <c r="C14" s="526"/>
      <c r="D14" s="526"/>
      <c r="E14" s="526"/>
      <c r="F14" s="526"/>
      <c r="G14" s="526"/>
    </row>
    <row r="15" spans="1:7" ht="15" x14ac:dyDescent="0.25">
      <c r="A15" s="154" t="s">
        <v>0</v>
      </c>
      <c r="B15" s="154" t="s">
        <v>1</v>
      </c>
      <c r="C15" s="154" t="s">
        <v>137</v>
      </c>
      <c r="D15" s="154" t="s">
        <v>138</v>
      </c>
      <c r="E15" s="154" t="s">
        <v>139</v>
      </c>
      <c r="F15" s="154" t="s">
        <v>140</v>
      </c>
      <c r="G15" s="154" t="s">
        <v>141</v>
      </c>
    </row>
    <row r="16" spans="1:7" x14ac:dyDescent="0.2">
      <c r="A16" s="144" t="s">
        <v>142</v>
      </c>
      <c r="B16" s="142">
        <v>25000</v>
      </c>
      <c r="C16" s="142">
        <v>20</v>
      </c>
      <c r="D16" s="142"/>
      <c r="E16" s="142">
        <f>B16/31*C16</f>
        <v>16129.032258064517</v>
      </c>
      <c r="F16" s="142">
        <v>0</v>
      </c>
      <c r="G16" s="142">
        <f>E16+F16</f>
        <v>16129.032258064517</v>
      </c>
    </row>
    <row r="17" spans="1:9" x14ac:dyDescent="0.2">
      <c r="A17" s="144" t="s">
        <v>143</v>
      </c>
      <c r="B17" s="142">
        <v>600</v>
      </c>
      <c r="C17" s="142">
        <v>17</v>
      </c>
      <c r="D17" s="142"/>
      <c r="E17" s="142">
        <f>B17*C17</f>
        <v>10200</v>
      </c>
      <c r="F17" s="142">
        <f>B17/8*D17</f>
        <v>0</v>
      </c>
      <c r="G17" s="142">
        <f>E17+F17</f>
        <v>10200</v>
      </c>
    </row>
    <row r="18" spans="1:9" x14ac:dyDescent="0.2">
      <c r="A18" s="144" t="s">
        <v>145</v>
      </c>
      <c r="B18" s="142">
        <v>600</v>
      </c>
      <c r="C18" s="142">
        <v>17</v>
      </c>
      <c r="D18" s="142"/>
      <c r="E18" s="142">
        <f t="shared" ref="E18" si="2">B18*C18</f>
        <v>10200</v>
      </c>
      <c r="F18" s="142">
        <f t="shared" ref="F18" si="3">B18/8*D18</f>
        <v>0</v>
      </c>
      <c r="G18" s="142">
        <f t="shared" ref="G18" si="4">E18+F18</f>
        <v>10200</v>
      </c>
    </row>
    <row r="19" spans="1:9" ht="18.75" x14ac:dyDescent="0.3">
      <c r="A19" s="527" t="s">
        <v>141</v>
      </c>
      <c r="B19" s="527"/>
      <c r="C19" s="527"/>
      <c r="D19" s="527"/>
      <c r="E19" s="527"/>
      <c r="F19" s="527"/>
      <c r="G19" s="155">
        <f>SUM(G16:G18)</f>
        <v>36529.032258064515</v>
      </c>
    </row>
    <row r="27" spans="1:9" ht="26.25" x14ac:dyDescent="0.4">
      <c r="A27" s="525">
        <v>43862</v>
      </c>
      <c r="B27" s="525"/>
      <c r="C27" s="525"/>
      <c r="D27" s="525"/>
      <c r="E27" s="525"/>
      <c r="F27" s="525"/>
      <c r="G27" s="525"/>
    </row>
    <row r="28" spans="1:9" ht="21" x14ac:dyDescent="0.35">
      <c r="A28" s="526" t="s">
        <v>136</v>
      </c>
      <c r="B28" s="526"/>
      <c r="C28" s="526"/>
      <c r="D28" s="526"/>
      <c r="E28" s="526"/>
      <c r="F28" s="526"/>
      <c r="G28" s="526"/>
      <c r="H28" s="160"/>
      <c r="I28" s="160"/>
    </row>
    <row r="29" spans="1:9" ht="15" x14ac:dyDescent="0.25">
      <c r="A29" s="154" t="s">
        <v>0</v>
      </c>
      <c r="B29" s="154" t="s">
        <v>1</v>
      </c>
      <c r="C29" s="154" t="s">
        <v>137</v>
      </c>
      <c r="D29" s="154" t="s">
        <v>138</v>
      </c>
      <c r="E29" s="154" t="s">
        <v>139</v>
      </c>
      <c r="F29" s="154" t="s">
        <v>140</v>
      </c>
      <c r="G29" s="154" t="s">
        <v>141</v>
      </c>
    </row>
    <row r="30" spans="1:9" x14ac:dyDescent="0.2">
      <c r="A30" s="144" t="s">
        <v>142</v>
      </c>
      <c r="B30" s="142">
        <v>30000</v>
      </c>
      <c r="C30" s="142">
        <v>21</v>
      </c>
      <c r="D30" s="142">
        <v>1</v>
      </c>
      <c r="E30" s="142">
        <f>B30/31*C30</f>
        <v>20322.580645161292</v>
      </c>
      <c r="F30" s="142">
        <f>B30/30/8*D30</f>
        <v>125</v>
      </c>
      <c r="G30" s="142">
        <f>E30+F30</f>
        <v>20447.580645161292</v>
      </c>
    </row>
    <row r="31" spans="1:9" x14ac:dyDescent="0.2">
      <c r="A31" s="144" t="s">
        <v>143</v>
      </c>
      <c r="B31" s="142">
        <v>800</v>
      </c>
      <c r="C31" s="142">
        <v>14</v>
      </c>
      <c r="D31" s="142">
        <v>1</v>
      </c>
      <c r="E31" s="142">
        <f>B31*C31</f>
        <v>11200</v>
      </c>
      <c r="F31" s="142">
        <f>B31/8*D31</f>
        <v>100</v>
      </c>
      <c r="G31" s="142">
        <f>E31+F31</f>
        <v>11300</v>
      </c>
    </row>
    <row r="32" spans="1:9" x14ac:dyDescent="0.2">
      <c r="A32" s="144" t="s">
        <v>145</v>
      </c>
      <c r="B32" s="142">
        <v>800</v>
      </c>
      <c r="C32" s="142">
        <v>13</v>
      </c>
      <c r="D32" s="142">
        <v>1</v>
      </c>
      <c r="E32" s="142">
        <f t="shared" ref="E32" si="5">B32*C32</f>
        <v>10400</v>
      </c>
      <c r="F32" s="142">
        <f t="shared" ref="F32" si="6">B32/8*D32</f>
        <v>100</v>
      </c>
      <c r="G32" s="142">
        <f t="shared" ref="G32" si="7">E32+F32</f>
        <v>10500</v>
      </c>
    </row>
    <row r="33" spans="1:10" ht="18.75" x14ac:dyDescent="0.3">
      <c r="A33" s="527" t="s">
        <v>141</v>
      </c>
      <c r="B33" s="527"/>
      <c r="C33" s="527"/>
      <c r="D33" s="527"/>
      <c r="E33" s="527"/>
      <c r="F33" s="527"/>
      <c r="G33" s="155">
        <f>SUM(G30:G32)</f>
        <v>42247.580645161288</v>
      </c>
    </row>
    <row r="34" spans="1:10" ht="18.75" x14ac:dyDescent="0.3">
      <c r="A34" s="163"/>
      <c r="B34" s="163"/>
      <c r="C34" s="163"/>
      <c r="D34" s="163"/>
      <c r="E34" s="163"/>
      <c r="F34" s="163"/>
      <c r="G34" s="164"/>
    </row>
    <row r="35" spans="1:10" ht="26.25" x14ac:dyDescent="0.4">
      <c r="A35" s="525">
        <v>43831</v>
      </c>
      <c r="B35" s="525"/>
      <c r="C35" s="525"/>
      <c r="D35" s="525"/>
      <c r="E35" s="525"/>
      <c r="F35" s="525"/>
      <c r="G35" s="525"/>
    </row>
    <row r="36" spans="1:10" ht="21" x14ac:dyDescent="0.35">
      <c r="A36" s="526" t="s">
        <v>136</v>
      </c>
      <c r="B36" s="526"/>
      <c r="C36" s="526"/>
      <c r="D36" s="526"/>
      <c r="E36" s="526"/>
      <c r="F36" s="526"/>
      <c r="G36" s="526"/>
      <c r="H36" s="160" t="s">
        <v>156</v>
      </c>
      <c r="I36" s="160">
        <v>5000</v>
      </c>
    </row>
    <row r="37" spans="1:10" ht="15" x14ac:dyDescent="0.25">
      <c r="A37" s="154" t="s">
        <v>0</v>
      </c>
      <c r="B37" s="154" t="s">
        <v>1</v>
      </c>
      <c r="C37" s="154" t="s">
        <v>137</v>
      </c>
      <c r="D37" s="154" t="s">
        <v>138</v>
      </c>
      <c r="E37" s="154" t="s">
        <v>139</v>
      </c>
      <c r="F37" s="154" t="s">
        <v>140</v>
      </c>
      <c r="G37" s="154" t="s">
        <v>141</v>
      </c>
    </row>
    <row r="38" spans="1:10" x14ac:dyDescent="0.2">
      <c r="A38" s="144" t="s">
        <v>142</v>
      </c>
      <c r="B38" s="142">
        <v>30000</v>
      </c>
      <c r="C38" s="142">
        <f>31-3</f>
        <v>28</v>
      </c>
      <c r="D38" s="142">
        <v>-6</v>
      </c>
      <c r="E38" s="142">
        <f>B38/31*C38</f>
        <v>27096.774193548386</v>
      </c>
      <c r="F38" s="142">
        <f>B38/30/8*D38</f>
        <v>-750</v>
      </c>
      <c r="G38" s="142">
        <f>E38+F38</f>
        <v>26346.774193548386</v>
      </c>
    </row>
    <row r="39" spans="1:10" x14ac:dyDescent="0.2">
      <c r="A39" s="144" t="s">
        <v>143</v>
      </c>
      <c r="B39" s="142">
        <v>800</v>
      </c>
      <c r="C39" s="142">
        <v>23</v>
      </c>
      <c r="D39" s="142">
        <v>-22</v>
      </c>
      <c r="E39" s="142">
        <f>B39*C39</f>
        <v>18400</v>
      </c>
      <c r="F39" s="142">
        <f>B39/8*D39</f>
        <v>-2200</v>
      </c>
      <c r="G39" s="142">
        <f>E39+F39</f>
        <v>16200</v>
      </c>
      <c r="H39">
        <v>2</v>
      </c>
    </row>
    <row r="40" spans="1:10" x14ac:dyDescent="0.2">
      <c r="A40" s="144" t="s">
        <v>145</v>
      </c>
      <c r="B40" s="142">
        <v>800</v>
      </c>
      <c r="C40" s="142">
        <v>24</v>
      </c>
      <c r="D40" s="142">
        <v>-11</v>
      </c>
      <c r="E40" s="142">
        <f t="shared" ref="E40" si="8">B40*C40</f>
        <v>19200</v>
      </c>
      <c r="F40" s="142">
        <f t="shared" ref="F40" si="9">B40/8*D40</f>
        <v>-1100</v>
      </c>
      <c r="G40" s="142">
        <f t="shared" ref="G40" si="10">E40+F40</f>
        <v>18100</v>
      </c>
    </row>
    <row r="41" spans="1:10" ht="18.75" x14ac:dyDescent="0.3">
      <c r="A41" s="527" t="s">
        <v>141</v>
      </c>
      <c r="B41" s="527"/>
      <c r="C41" s="527"/>
      <c r="D41" s="527"/>
      <c r="E41" s="527"/>
      <c r="F41" s="527"/>
      <c r="G41" s="155">
        <f>SUM(G38:G40)</f>
        <v>60646.774193548386</v>
      </c>
    </row>
    <row r="42" spans="1:10" ht="18.75" x14ac:dyDescent="0.3">
      <c r="A42" s="527" t="s">
        <v>157</v>
      </c>
      <c r="B42" s="527"/>
      <c r="C42" s="527"/>
      <c r="D42" s="527"/>
      <c r="E42" s="527"/>
      <c r="F42" s="527"/>
      <c r="G42" s="155">
        <v>5000</v>
      </c>
    </row>
    <row r="43" spans="1:10" ht="18.75" x14ac:dyDescent="0.3">
      <c r="A43" s="527" t="s">
        <v>141</v>
      </c>
      <c r="B43" s="527"/>
      <c r="C43" s="527"/>
      <c r="D43" s="527"/>
      <c r="E43" s="527"/>
      <c r="F43" s="527"/>
      <c r="G43" s="155">
        <f>G41-G42</f>
        <v>55646.774193548386</v>
      </c>
    </row>
    <row r="44" spans="1:10" ht="18.75" x14ac:dyDescent="0.3">
      <c r="A44" s="527"/>
      <c r="B44" s="527"/>
      <c r="C44" s="527"/>
      <c r="D44" s="527"/>
      <c r="E44" s="527"/>
      <c r="F44" s="527"/>
      <c r="G44" s="155"/>
      <c r="H44" s="14"/>
      <c r="J44" s="159"/>
    </row>
    <row r="45" spans="1:10" ht="26.25" x14ac:dyDescent="0.4">
      <c r="A45" s="525" t="s">
        <v>153</v>
      </c>
      <c r="B45" s="525"/>
      <c r="C45" s="525"/>
      <c r="D45" s="525"/>
      <c r="E45" s="525"/>
      <c r="F45" s="525"/>
      <c r="G45" s="525"/>
    </row>
    <row r="46" spans="1:10" ht="21" x14ac:dyDescent="0.35">
      <c r="A46" s="526" t="s">
        <v>136</v>
      </c>
      <c r="B46" s="526"/>
      <c r="C46" s="526"/>
      <c r="D46" s="526"/>
      <c r="E46" s="526"/>
      <c r="F46" s="526"/>
      <c r="G46" s="526"/>
    </row>
    <row r="47" spans="1:10" ht="15" x14ac:dyDescent="0.25">
      <c r="A47" s="154" t="s">
        <v>0</v>
      </c>
      <c r="B47" s="154" t="s">
        <v>1</v>
      </c>
      <c r="C47" s="154" t="s">
        <v>137</v>
      </c>
      <c r="D47" s="154" t="s">
        <v>138</v>
      </c>
      <c r="E47" s="154" t="s">
        <v>139</v>
      </c>
      <c r="F47" s="154" t="s">
        <v>140</v>
      </c>
      <c r="G47" s="154" t="s">
        <v>141</v>
      </c>
    </row>
    <row r="48" spans="1:10" x14ac:dyDescent="0.2">
      <c r="A48" s="144" t="s">
        <v>142</v>
      </c>
      <c r="B48" s="142">
        <v>30000</v>
      </c>
      <c r="C48" s="142">
        <v>27</v>
      </c>
      <c r="D48" s="142">
        <v>-14</v>
      </c>
      <c r="E48" s="142">
        <f>B48/31*C48</f>
        <v>26129.032258064515</v>
      </c>
      <c r="F48" s="142">
        <f>B48/30/8*D48</f>
        <v>-1750</v>
      </c>
      <c r="G48" s="142">
        <f>E48+F48</f>
        <v>24379.032258064515</v>
      </c>
    </row>
    <row r="49" spans="1:10" x14ac:dyDescent="0.2">
      <c r="A49" s="144" t="s">
        <v>143</v>
      </c>
      <c r="B49" s="142">
        <v>800</v>
      </c>
      <c r="C49" s="142">
        <v>19</v>
      </c>
      <c r="D49" s="142">
        <v>-25</v>
      </c>
      <c r="E49" s="142">
        <f>B49*C49</f>
        <v>15200</v>
      </c>
      <c r="F49" s="142">
        <f>B49/8*D49</f>
        <v>-2500</v>
      </c>
      <c r="G49" s="142">
        <f>E49+F49</f>
        <v>12700</v>
      </c>
      <c r="H49">
        <v>2</v>
      </c>
    </row>
    <row r="50" spans="1:10" x14ac:dyDescent="0.2">
      <c r="A50" s="144" t="s">
        <v>145</v>
      </c>
      <c r="B50" s="142">
        <v>800</v>
      </c>
      <c r="C50" s="142">
        <v>21</v>
      </c>
      <c r="D50" s="142">
        <v>-15.5</v>
      </c>
      <c r="E50" s="142">
        <f t="shared" ref="E50" si="11">B50*C50</f>
        <v>16800</v>
      </c>
      <c r="F50" s="142">
        <f t="shared" ref="F50" si="12">B50/8*D50</f>
        <v>-1550</v>
      </c>
      <c r="G50" s="142">
        <f t="shared" ref="G50" si="13">E50+F50</f>
        <v>15250</v>
      </c>
    </row>
    <row r="51" spans="1:10" ht="18.75" x14ac:dyDescent="0.3">
      <c r="A51" s="527" t="s">
        <v>141</v>
      </c>
      <c r="B51" s="527"/>
      <c r="C51" s="527"/>
      <c r="D51" s="527"/>
      <c r="E51" s="527"/>
      <c r="F51" s="527"/>
      <c r="G51" s="155">
        <f>SUM(G48:G50)</f>
        <v>52329.032258064515</v>
      </c>
    </row>
    <row r="52" spans="1:10" ht="18.75" x14ac:dyDescent="0.3">
      <c r="A52" s="527" t="s">
        <v>147</v>
      </c>
      <c r="B52" s="527"/>
      <c r="C52" s="527"/>
      <c r="D52" s="527"/>
      <c r="E52" s="527"/>
      <c r="F52" s="527"/>
      <c r="G52" s="155"/>
      <c r="I52" s="8" t="e">
        <f>F48+F49+#REF!+F50+#REF!</f>
        <v>#REF!</v>
      </c>
      <c r="J52">
        <v>3605</v>
      </c>
    </row>
    <row r="53" spans="1:10" ht="18.75" x14ac:dyDescent="0.3">
      <c r="A53" s="527" t="s">
        <v>141</v>
      </c>
      <c r="B53" s="527"/>
      <c r="C53" s="527"/>
      <c r="D53" s="527"/>
      <c r="E53" s="527"/>
      <c r="F53" s="527"/>
      <c r="G53" s="155">
        <f>G51+G52</f>
        <v>52329.032258064515</v>
      </c>
      <c r="H53" s="14" t="s">
        <v>155</v>
      </c>
      <c r="J53" s="159">
        <v>43844</v>
      </c>
    </row>
    <row r="54" spans="1:10" ht="26.25" x14ac:dyDescent="0.4">
      <c r="A54" s="525" t="s">
        <v>152</v>
      </c>
      <c r="B54" s="525"/>
      <c r="C54" s="525"/>
      <c r="D54" s="525"/>
      <c r="E54" s="525"/>
      <c r="F54" s="525"/>
      <c r="G54" s="525"/>
    </row>
    <row r="55" spans="1:10" ht="21" x14ac:dyDescent="0.35">
      <c r="A55" s="526" t="s">
        <v>136</v>
      </c>
      <c r="B55" s="526"/>
      <c r="C55" s="526"/>
      <c r="D55" s="526"/>
      <c r="E55" s="526"/>
      <c r="F55" s="526"/>
      <c r="G55" s="526"/>
    </row>
    <row r="56" spans="1:10" ht="15" x14ac:dyDescent="0.25">
      <c r="A56" s="154" t="s">
        <v>0</v>
      </c>
      <c r="B56" s="154" t="s">
        <v>1</v>
      </c>
      <c r="C56" s="154" t="s">
        <v>137</v>
      </c>
      <c r="D56" s="154" t="s">
        <v>138</v>
      </c>
      <c r="E56" s="154" t="s">
        <v>139</v>
      </c>
      <c r="F56" s="154" t="s">
        <v>140</v>
      </c>
      <c r="G56" s="154" t="s">
        <v>141</v>
      </c>
    </row>
    <row r="57" spans="1:10" x14ac:dyDescent="0.2">
      <c r="A57" s="144" t="s">
        <v>142</v>
      </c>
      <c r="B57" s="142">
        <v>30000</v>
      </c>
      <c r="C57" s="142">
        <v>20</v>
      </c>
      <c r="D57" s="142">
        <v>-5</v>
      </c>
      <c r="E57" s="142">
        <f>B57/31*C57</f>
        <v>19354.83870967742</v>
      </c>
      <c r="F57" s="142">
        <f>B57/30/8*D57</f>
        <v>-625</v>
      </c>
      <c r="G57" s="142">
        <f>E57+F57</f>
        <v>18729.83870967742</v>
      </c>
    </row>
    <row r="58" spans="1:10" x14ac:dyDescent="0.2">
      <c r="A58" s="144" t="s">
        <v>143</v>
      </c>
      <c r="B58" s="142">
        <v>800</v>
      </c>
      <c r="C58" s="142">
        <v>5</v>
      </c>
      <c r="D58" s="142">
        <v>-8</v>
      </c>
      <c r="E58" s="142">
        <f>B58*C58</f>
        <v>4000</v>
      </c>
      <c r="F58" s="142">
        <f>B58/8*D58</f>
        <v>-800</v>
      </c>
      <c r="G58" s="142">
        <f>E58+F58</f>
        <v>3200</v>
      </c>
      <c r="H58">
        <v>2</v>
      </c>
    </row>
    <row r="59" spans="1:10" x14ac:dyDescent="0.2">
      <c r="A59" s="144" t="s">
        <v>144</v>
      </c>
      <c r="B59" s="142">
        <v>800</v>
      </c>
      <c r="C59" s="142">
        <v>5</v>
      </c>
      <c r="D59" s="142">
        <v>-8</v>
      </c>
      <c r="E59" s="142">
        <f t="shared" ref="E59:E61" si="14">B59*C59</f>
        <v>4000</v>
      </c>
      <c r="F59" s="142">
        <f t="shared" ref="F59:F61" si="15">B59/8*D59</f>
        <v>-800</v>
      </c>
      <c r="G59" s="142">
        <f t="shared" ref="G59:G61" si="16">E59+F59</f>
        <v>3200</v>
      </c>
      <c r="H59">
        <v>2</v>
      </c>
    </row>
    <row r="60" spans="1:10" x14ac:dyDescent="0.2">
      <c r="A60" s="144" t="s">
        <v>145</v>
      </c>
      <c r="B60" s="142">
        <v>800</v>
      </c>
      <c r="C60" s="142">
        <v>19</v>
      </c>
      <c r="D60" s="142">
        <v>-7</v>
      </c>
      <c r="E60" s="142">
        <f t="shared" si="14"/>
        <v>15200</v>
      </c>
      <c r="F60" s="142">
        <f t="shared" si="15"/>
        <v>-700</v>
      </c>
      <c r="G60" s="142">
        <f t="shared" si="16"/>
        <v>14500</v>
      </c>
    </row>
    <row r="61" spans="1:10" x14ac:dyDescent="0.2">
      <c r="A61" s="144" t="s">
        <v>146</v>
      </c>
      <c r="B61" s="142">
        <v>800</v>
      </c>
      <c r="C61" s="142">
        <v>19</v>
      </c>
      <c r="D61" s="142">
        <v>-7</v>
      </c>
      <c r="E61" s="142">
        <f t="shared" si="14"/>
        <v>15200</v>
      </c>
      <c r="F61" s="142">
        <f t="shared" si="15"/>
        <v>-700</v>
      </c>
      <c r="G61" s="142">
        <f t="shared" si="16"/>
        <v>14500</v>
      </c>
    </row>
    <row r="62" spans="1:10" ht="18.75" x14ac:dyDescent="0.3">
      <c r="A62" s="527" t="s">
        <v>141</v>
      </c>
      <c r="B62" s="527"/>
      <c r="C62" s="527"/>
      <c r="D62" s="527"/>
      <c r="E62" s="527"/>
      <c r="F62" s="527"/>
      <c r="G62" s="155">
        <f>SUM(G57:G61)</f>
        <v>54129.838709677424</v>
      </c>
    </row>
    <row r="63" spans="1:10" ht="18.75" x14ac:dyDescent="0.3">
      <c r="A63" s="527" t="s">
        <v>147</v>
      </c>
      <c r="B63" s="527"/>
      <c r="C63" s="527"/>
      <c r="D63" s="527"/>
      <c r="E63" s="527"/>
      <c r="F63" s="527"/>
      <c r="G63" s="155">
        <f>J63/2</f>
        <v>1802.5</v>
      </c>
      <c r="I63" s="8">
        <f>F57+F58+F59+F60+F61</f>
        <v>-3625</v>
      </c>
      <c r="J63">
        <v>3605</v>
      </c>
    </row>
    <row r="64" spans="1:10" ht="18.75" x14ac:dyDescent="0.3">
      <c r="A64" s="527" t="s">
        <v>141</v>
      </c>
      <c r="B64" s="527"/>
      <c r="C64" s="527"/>
      <c r="D64" s="527"/>
      <c r="E64" s="527"/>
      <c r="F64" s="527"/>
      <c r="G64" s="155">
        <f>G62+G63</f>
        <v>55932.338709677424</v>
      </c>
      <c r="H64" s="14"/>
    </row>
    <row r="65" spans="1:10" ht="26.25" x14ac:dyDescent="0.4">
      <c r="A65" s="525" t="s">
        <v>57</v>
      </c>
      <c r="B65" s="525"/>
      <c r="C65" s="525"/>
      <c r="D65" s="525"/>
      <c r="E65" s="525"/>
      <c r="F65" s="525"/>
      <c r="G65" s="525"/>
    </row>
    <row r="66" spans="1:10" ht="21" x14ac:dyDescent="0.35">
      <c r="A66" s="526" t="s">
        <v>136</v>
      </c>
      <c r="B66" s="526"/>
      <c r="C66" s="526"/>
      <c r="D66" s="526"/>
      <c r="E66" s="526"/>
      <c r="F66" s="526"/>
      <c r="G66" s="526"/>
    </row>
    <row r="67" spans="1:10" ht="15" x14ac:dyDescent="0.25">
      <c r="A67" s="154" t="s">
        <v>0</v>
      </c>
      <c r="B67" s="154" t="s">
        <v>1</v>
      </c>
      <c r="C67" s="154" t="s">
        <v>137</v>
      </c>
      <c r="D67" s="154" t="s">
        <v>138</v>
      </c>
      <c r="E67" s="154" t="s">
        <v>139</v>
      </c>
      <c r="F67" s="154" t="s">
        <v>140</v>
      </c>
      <c r="G67" s="154" t="s">
        <v>141</v>
      </c>
    </row>
    <row r="68" spans="1:10" x14ac:dyDescent="0.2">
      <c r="A68" s="144" t="s">
        <v>142</v>
      </c>
      <c r="B68" s="142">
        <v>30000</v>
      </c>
      <c r="C68" s="142">
        <v>30</v>
      </c>
      <c r="D68" s="142">
        <v>-22</v>
      </c>
      <c r="E68" s="142">
        <f>B68/31*C68</f>
        <v>29032.258064516129</v>
      </c>
      <c r="F68" s="142">
        <f>B68/31/8*D68</f>
        <v>-2661.2903225806454</v>
      </c>
      <c r="G68" s="142">
        <f>E68+F68</f>
        <v>26370.967741935485</v>
      </c>
    </row>
    <row r="69" spans="1:10" x14ac:dyDescent="0.2">
      <c r="A69" s="144" t="s">
        <v>143</v>
      </c>
      <c r="B69" s="142">
        <v>800</v>
      </c>
      <c r="C69" s="142">
        <v>28</v>
      </c>
      <c r="D69" s="142">
        <v>-42</v>
      </c>
      <c r="E69" s="142">
        <f>B69*C69</f>
        <v>22400</v>
      </c>
      <c r="F69" s="142">
        <f>B69/8*D69</f>
        <v>-4200</v>
      </c>
      <c r="G69" s="142">
        <f>E69+F69</f>
        <v>18200</v>
      </c>
      <c r="H69">
        <v>2</v>
      </c>
    </row>
    <row r="70" spans="1:10" x14ac:dyDescent="0.2">
      <c r="A70" s="144" t="s">
        <v>144</v>
      </c>
      <c r="B70" s="142">
        <v>800</v>
      </c>
      <c r="C70" s="142">
        <v>24</v>
      </c>
      <c r="D70" s="142">
        <v>-38.5</v>
      </c>
      <c r="E70" s="142">
        <f t="shared" ref="E70:E72" si="17">B70*C70</f>
        <v>19200</v>
      </c>
      <c r="F70" s="142">
        <f t="shared" ref="F70:F72" si="18">B70/8*D70</f>
        <v>-3850</v>
      </c>
      <c r="G70" s="142">
        <f t="shared" ref="G70:G72" si="19">E70+F70</f>
        <v>15350</v>
      </c>
      <c r="H70">
        <v>2</v>
      </c>
    </row>
    <row r="71" spans="1:10" x14ac:dyDescent="0.2">
      <c r="A71" s="144" t="s">
        <v>145</v>
      </c>
      <c r="B71" s="142">
        <v>800</v>
      </c>
      <c r="C71" s="142">
        <v>20</v>
      </c>
      <c r="D71" s="142">
        <v>-18</v>
      </c>
      <c r="E71" s="142">
        <f t="shared" si="17"/>
        <v>16000</v>
      </c>
      <c r="F71" s="142">
        <f t="shared" si="18"/>
        <v>-1800</v>
      </c>
      <c r="G71" s="142">
        <f t="shared" si="19"/>
        <v>14200</v>
      </c>
    </row>
    <row r="72" spans="1:10" x14ac:dyDescent="0.2">
      <c r="A72" s="144" t="s">
        <v>146</v>
      </c>
      <c r="B72" s="142">
        <v>800</v>
      </c>
      <c r="C72" s="142">
        <v>22</v>
      </c>
      <c r="D72" s="142">
        <v>-19</v>
      </c>
      <c r="E72" s="142">
        <f t="shared" si="17"/>
        <v>17600</v>
      </c>
      <c r="F72" s="142">
        <f t="shared" si="18"/>
        <v>-1900</v>
      </c>
      <c r="G72" s="142">
        <f t="shared" si="19"/>
        <v>15700</v>
      </c>
    </row>
    <row r="73" spans="1:10" ht="18.75" x14ac:dyDescent="0.3">
      <c r="A73" s="527" t="s">
        <v>141</v>
      </c>
      <c r="B73" s="527"/>
      <c r="C73" s="527"/>
      <c r="D73" s="527"/>
      <c r="E73" s="527"/>
      <c r="F73" s="527"/>
      <c r="G73" s="155">
        <f>SUM(G68:G72)</f>
        <v>89820.967741935485</v>
      </c>
    </row>
    <row r="74" spans="1:10" ht="18.75" x14ac:dyDescent="0.3">
      <c r="A74" s="527" t="s">
        <v>147</v>
      </c>
      <c r="B74" s="527"/>
      <c r="C74" s="527"/>
      <c r="D74" s="527"/>
      <c r="E74" s="527"/>
      <c r="F74" s="527"/>
      <c r="G74" s="155">
        <f>J74/2</f>
        <v>7205.5</v>
      </c>
      <c r="I74" s="8">
        <f>F68+F69+F70+F71+F72</f>
        <v>-14411.290322580646</v>
      </c>
      <c r="J74">
        <v>14411</v>
      </c>
    </row>
    <row r="75" spans="1:10" ht="18.75" x14ac:dyDescent="0.3">
      <c r="A75" s="527" t="s">
        <v>141</v>
      </c>
      <c r="B75" s="527"/>
      <c r="C75" s="527"/>
      <c r="D75" s="527"/>
      <c r="E75" s="527"/>
      <c r="F75" s="527"/>
      <c r="G75" s="155">
        <f>G73+G74</f>
        <v>97026.467741935485</v>
      </c>
      <c r="H75" s="14" t="s">
        <v>150</v>
      </c>
    </row>
    <row r="76" spans="1:10" ht="18.75" x14ac:dyDescent="0.3">
      <c r="A76" s="156"/>
      <c r="B76" s="156"/>
      <c r="C76" s="156"/>
      <c r="D76" s="156"/>
      <c r="E76" s="156"/>
      <c r="F76" s="156"/>
      <c r="G76" s="155"/>
    </row>
    <row r="77" spans="1:10" ht="18.75" x14ac:dyDescent="0.3">
      <c r="A77" s="156"/>
      <c r="B77" s="156"/>
      <c r="C77" s="156"/>
      <c r="D77" s="156"/>
      <c r="E77" s="156"/>
      <c r="F77" s="156"/>
      <c r="G77" s="155"/>
    </row>
    <row r="78" spans="1:10" ht="18.75" x14ac:dyDescent="0.3">
      <c r="A78" s="156"/>
      <c r="B78" s="156"/>
      <c r="C78" s="156"/>
      <c r="D78" s="156"/>
      <c r="E78" s="156"/>
      <c r="F78" s="156"/>
      <c r="G78" s="155"/>
    </row>
    <row r="79" spans="1:10" ht="21" x14ac:dyDescent="0.35">
      <c r="A79" s="526" t="s">
        <v>136</v>
      </c>
      <c r="B79" s="526"/>
      <c r="C79" s="526"/>
      <c r="D79" s="526"/>
      <c r="E79" s="526"/>
      <c r="F79" s="526"/>
      <c r="G79" s="526"/>
    </row>
    <row r="80" spans="1:10" ht="15" x14ac:dyDescent="0.25">
      <c r="A80" s="154" t="s">
        <v>0</v>
      </c>
      <c r="B80" s="154" t="s">
        <v>1</v>
      </c>
      <c r="C80" s="154" t="s">
        <v>137</v>
      </c>
      <c r="D80" s="154" t="s">
        <v>138</v>
      </c>
      <c r="E80" s="154" t="s">
        <v>139</v>
      </c>
      <c r="F80" s="154" t="s">
        <v>140</v>
      </c>
      <c r="G80" s="154" t="s">
        <v>141</v>
      </c>
    </row>
    <row r="81" spans="1:11" x14ac:dyDescent="0.2">
      <c r="A81" s="144" t="s">
        <v>142</v>
      </c>
      <c r="B81" s="142"/>
      <c r="C81" s="142">
        <v>10</v>
      </c>
      <c r="D81" s="142">
        <v>-7.5</v>
      </c>
      <c r="E81" s="142">
        <f>B81/30*C81</f>
        <v>0</v>
      </c>
      <c r="F81" s="142"/>
      <c r="G81" s="142">
        <f>E81+F81</f>
        <v>0</v>
      </c>
    </row>
    <row r="82" spans="1:11" x14ac:dyDescent="0.2">
      <c r="A82" s="144" t="s">
        <v>143</v>
      </c>
      <c r="B82" s="142">
        <v>800</v>
      </c>
      <c r="C82" s="142">
        <v>16</v>
      </c>
      <c r="D82" s="142">
        <v>-23</v>
      </c>
      <c r="E82" s="142">
        <f>B82*C82</f>
        <v>12800</v>
      </c>
      <c r="F82" s="142">
        <f>B82/8*D82</f>
        <v>-2300</v>
      </c>
      <c r="G82" s="142">
        <f>E82+F82</f>
        <v>10500</v>
      </c>
    </row>
    <row r="83" spans="1:11" x14ac:dyDescent="0.2">
      <c r="A83" s="144" t="s">
        <v>144</v>
      </c>
      <c r="B83" s="142">
        <v>800</v>
      </c>
      <c r="C83" s="142">
        <v>14</v>
      </c>
      <c r="D83" s="142">
        <v>-21</v>
      </c>
      <c r="E83" s="142">
        <f>B83*C83</f>
        <v>11200</v>
      </c>
      <c r="F83" s="142">
        <f>B83/8*D83</f>
        <v>-2100</v>
      </c>
      <c r="G83" s="142">
        <f>E83+F83</f>
        <v>9100</v>
      </c>
    </row>
    <row r="84" spans="1:11" x14ac:dyDescent="0.2">
      <c r="A84" s="144" t="s">
        <v>145</v>
      </c>
      <c r="B84" s="142">
        <v>800</v>
      </c>
      <c r="C84" s="142">
        <v>10</v>
      </c>
      <c r="D84" s="142">
        <v>-7.5</v>
      </c>
      <c r="E84" s="142">
        <f>B84*C84</f>
        <v>8000</v>
      </c>
      <c r="F84" s="142">
        <f>B84/8*D84</f>
        <v>-750</v>
      </c>
      <c r="G84" s="142">
        <f>E84+F84</f>
        <v>7250</v>
      </c>
    </row>
    <row r="85" spans="1:11" x14ac:dyDescent="0.2">
      <c r="A85" s="144" t="s">
        <v>148</v>
      </c>
      <c r="B85" s="142">
        <v>650</v>
      </c>
      <c r="C85" s="142">
        <v>1</v>
      </c>
      <c r="D85" s="142"/>
      <c r="E85" s="142">
        <f>B85*C85</f>
        <v>650</v>
      </c>
      <c r="F85" s="142">
        <f>B85/8*D85</f>
        <v>0</v>
      </c>
      <c r="G85" s="142">
        <f>E85+F85</f>
        <v>650</v>
      </c>
    </row>
    <row r="86" spans="1:11" ht="18.75" x14ac:dyDescent="0.3">
      <c r="A86" s="527" t="s">
        <v>141</v>
      </c>
      <c r="B86" s="527"/>
      <c r="C86" s="527"/>
      <c r="D86" s="527"/>
      <c r="E86" s="527"/>
      <c r="F86" s="527"/>
      <c r="G86" s="155">
        <f>SUM(G81:G85)</f>
        <v>27500</v>
      </c>
    </row>
    <row r="87" spans="1:11" x14ac:dyDescent="0.2">
      <c r="G87" s="8">
        <v>2575</v>
      </c>
    </row>
    <row r="88" spans="1:11" x14ac:dyDescent="0.2">
      <c r="G88" s="8">
        <f>G87+G86</f>
        <v>30075</v>
      </c>
      <c r="H88" s="14" t="s">
        <v>151</v>
      </c>
      <c r="K88" s="8">
        <f>F82+F83+F84</f>
        <v>-5150</v>
      </c>
    </row>
    <row r="89" spans="1:11" x14ac:dyDescent="0.2">
      <c r="K89" s="8">
        <f>K88/2</f>
        <v>-2575</v>
      </c>
    </row>
    <row r="90" spans="1:11" ht="26.25" x14ac:dyDescent="0.4">
      <c r="A90" s="528" t="s">
        <v>149</v>
      </c>
      <c r="B90" s="529"/>
      <c r="C90" s="529"/>
      <c r="D90" s="529"/>
      <c r="E90" s="529"/>
      <c r="F90" s="529"/>
      <c r="G90" s="529"/>
    </row>
    <row r="91" spans="1:11" x14ac:dyDescent="0.2">
      <c r="A91" s="144" t="s">
        <v>142</v>
      </c>
      <c r="B91" s="142">
        <v>30000</v>
      </c>
      <c r="C91" s="142">
        <v>10</v>
      </c>
      <c r="D91" s="142">
        <v>-8</v>
      </c>
      <c r="E91" s="142">
        <f>B91/30*C91</f>
        <v>10000</v>
      </c>
      <c r="F91" s="142"/>
      <c r="G91" s="142">
        <f>E91+F91</f>
        <v>10000</v>
      </c>
    </row>
    <row r="93" spans="1:11" ht="26.25" x14ac:dyDescent="0.4">
      <c r="A93" s="528" t="s">
        <v>56</v>
      </c>
      <c r="B93" s="529"/>
      <c r="C93" s="529"/>
      <c r="D93" s="529"/>
      <c r="E93" s="529"/>
      <c r="F93" s="529"/>
      <c r="G93" s="529"/>
    </row>
    <row r="94" spans="1:11" x14ac:dyDescent="0.2">
      <c r="A94" s="144" t="s">
        <v>142</v>
      </c>
      <c r="B94" s="142">
        <v>30000</v>
      </c>
      <c r="C94" s="142">
        <v>22</v>
      </c>
      <c r="D94" s="142"/>
      <c r="E94" s="142">
        <f>B94/30*C94</f>
        <v>22000</v>
      </c>
      <c r="F94" s="142"/>
      <c r="G94" s="142">
        <f>E94+F94</f>
        <v>22000</v>
      </c>
    </row>
    <row r="97" spans="1:7" ht="26.25" x14ac:dyDescent="0.4">
      <c r="A97" s="528" t="s">
        <v>55</v>
      </c>
      <c r="B97" s="529"/>
      <c r="C97" s="529"/>
      <c r="D97" s="529"/>
      <c r="E97" s="529"/>
      <c r="F97" s="529"/>
      <c r="G97" s="529"/>
    </row>
    <row r="98" spans="1:7" x14ac:dyDescent="0.2">
      <c r="A98" s="144" t="s">
        <v>142</v>
      </c>
      <c r="B98" s="142">
        <v>30000</v>
      </c>
      <c r="C98" s="142">
        <v>26</v>
      </c>
      <c r="D98" s="142"/>
      <c r="E98" s="142">
        <f>B98/30*C98</f>
        <v>26000</v>
      </c>
      <c r="F98" s="142"/>
      <c r="G98" s="142">
        <f>E98+F98</f>
        <v>26000</v>
      </c>
    </row>
    <row r="103" spans="1:7" x14ac:dyDescent="0.2">
      <c r="G103" s="8">
        <f>G98+G94+G91</f>
        <v>58000</v>
      </c>
    </row>
  </sheetData>
  <mergeCells count="35">
    <mergeCell ref="A4:G4"/>
    <mergeCell ref="A5:G5"/>
    <mergeCell ref="A10:F10"/>
    <mergeCell ref="A93:G93"/>
    <mergeCell ref="A97:G97"/>
    <mergeCell ref="A65:G65"/>
    <mergeCell ref="A66:G66"/>
    <mergeCell ref="A73:F73"/>
    <mergeCell ref="A74:F74"/>
    <mergeCell ref="A75:F75"/>
    <mergeCell ref="A79:G79"/>
    <mergeCell ref="A62:F62"/>
    <mergeCell ref="A63:F63"/>
    <mergeCell ref="A64:F64"/>
    <mergeCell ref="A86:F86"/>
    <mergeCell ref="A90:G90"/>
    <mergeCell ref="A51:F51"/>
    <mergeCell ref="A52:F52"/>
    <mergeCell ref="A53:F53"/>
    <mergeCell ref="A54:G54"/>
    <mergeCell ref="A55:G55"/>
    <mergeCell ref="A33:F33"/>
    <mergeCell ref="A45:G45"/>
    <mergeCell ref="A46:G46"/>
    <mergeCell ref="A35:G35"/>
    <mergeCell ref="A36:G36"/>
    <mergeCell ref="A41:F41"/>
    <mergeCell ref="A42:F42"/>
    <mergeCell ref="A44:F44"/>
    <mergeCell ref="A43:F43"/>
    <mergeCell ref="A13:G13"/>
    <mergeCell ref="A14:G14"/>
    <mergeCell ref="A19:F19"/>
    <mergeCell ref="A27:G27"/>
    <mergeCell ref="A28:G2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Q16" sqref="Q16"/>
    </sheetView>
  </sheetViews>
  <sheetFormatPr defaultRowHeight="12.75" x14ac:dyDescent="0.2"/>
  <cols>
    <col min="1" max="1" width="25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5.140625" customWidth="1"/>
    <col min="10" max="10" width="15.5703125" customWidth="1"/>
    <col min="11" max="13" width="14.42578125" customWidth="1"/>
    <col min="14" max="14" width="16" customWidth="1"/>
    <col min="15" max="17" width="15.7109375" customWidth="1"/>
    <col min="18" max="18" width="22" customWidth="1"/>
  </cols>
  <sheetData>
    <row r="1" spans="1:26" ht="26.25" x14ac:dyDescent="0.4">
      <c r="A1" s="530" t="s">
        <v>236</v>
      </c>
      <c r="B1" s="530"/>
      <c r="C1" s="530"/>
      <c r="D1" s="530"/>
      <c r="E1" s="530"/>
      <c r="F1" s="530"/>
      <c r="G1" s="530"/>
      <c r="H1" s="530"/>
      <c r="I1" s="530"/>
      <c r="J1" s="530"/>
      <c r="K1" s="530"/>
      <c r="L1" s="530"/>
      <c r="M1" s="530"/>
      <c r="N1" s="530"/>
      <c r="O1" s="530"/>
      <c r="P1" s="530"/>
      <c r="Q1" s="530"/>
      <c r="R1" s="530"/>
    </row>
    <row r="2" spans="1:26" ht="48.75" customHeight="1" x14ac:dyDescent="0.2">
      <c r="A2" s="231" t="s">
        <v>123</v>
      </c>
      <c r="B2" s="232" t="s">
        <v>163</v>
      </c>
      <c r="C2" s="232" t="s">
        <v>161</v>
      </c>
      <c r="D2" s="232" t="s">
        <v>162</v>
      </c>
      <c r="E2" s="232" t="s">
        <v>164</v>
      </c>
      <c r="F2" s="232" t="s">
        <v>165</v>
      </c>
      <c r="G2" s="232" t="s">
        <v>167</v>
      </c>
      <c r="H2" s="233" t="s">
        <v>171</v>
      </c>
      <c r="I2" s="233" t="s">
        <v>210</v>
      </c>
      <c r="J2" s="233" t="s">
        <v>223</v>
      </c>
      <c r="K2" s="233" t="s">
        <v>233</v>
      </c>
      <c r="L2" s="233" t="s">
        <v>234</v>
      </c>
      <c r="M2" s="233" t="s">
        <v>235</v>
      </c>
      <c r="N2" s="233" t="s">
        <v>246</v>
      </c>
      <c r="O2" s="233" t="s">
        <v>251</v>
      </c>
      <c r="P2" s="233" t="s">
        <v>260</v>
      </c>
      <c r="Q2" s="233" t="s">
        <v>261</v>
      </c>
      <c r="R2" s="237" t="s">
        <v>237</v>
      </c>
      <c r="S2" s="2"/>
      <c r="T2" s="14"/>
      <c r="U2" s="2"/>
      <c r="V2" s="2"/>
      <c r="W2" s="139"/>
      <c r="X2" s="2"/>
      <c r="Y2" s="2"/>
    </row>
    <row r="3" spans="1:26" ht="20.25" customHeight="1" x14ac:dyDescent="0.25">
      <c r="A3" s="235" t="s">
        <v>124</v>
      </c>
      <c r="B3" s="225">
        <v>100000</v>
      </c>
      <c r="C3" s="226">
        <v>100000</v>
      </c>
      <c r="D3" s="226">
        <v>100000</v>
      </c>
      <c r="E3" s="226">
        <v>100000</v>
      </c>
      <c r="F3" s="226">
        <v>100000</v>
      </c>
      <c r="G3" s="226">
        <v>100000</v>
      </c>
      <c r="H3" s="238">
        <v>100000</v>
      </c>
      <c r="I3" s="238">
        <v>100000</v>
      </c>
      <c r="J3" s="238">
        <v>100000</v>
      </c>
      <c r="K3" s="238">
        <v>0</v>
      </c>
      <c r="L3" s="238">
        <v>100000</v>
      </c>
      <c r="M3" s="238">
        <v>100000</v>
      </c>
      <c r="N3" s="238">
        <v>100000</v>
      </c>
      <c r="O3" s="238">
        <v>100000</v>
      </c>
      <c r="P3" s="238">
        <v>100000</v>
      </c>
      <c r="Q3" s="238">
        <v>100000</v>
      </c>
      <c r="R3" s="238">
        <f>Q3-P3</f>
        <v>0</v>
      </c>
      <c r="S3" s="2"/>
      <c r="T3" s="14"/>
      <c r="U3" s="2"/>
      <c r="V3" s="2"/>
      <c r="W3" s="139"/>
      <c r="X3" s="2"/>
      <c r="Y3" s="2"/>
      <c r="Z3" s="8"/>
    </row>
    <row r="4" spans="1:26" ht="20.25" customHeight="1" x14ac:dyDescent="0.25">
      <c r="A4" s="236" t="s">
        <v>41</v>
      </c>
      <c r="B4" s="227">
        <v>60000</v>
      </c>
      <c r="C4" s="228">
        <v>60000</v>
      </c>
      <c r="D4" s="228">
        <v>60000</v>
      </c>
      <c r="E4" s="228">
        <v>60000</v>
      </c>
      <c r="F4" s="228">
        <v>60000</v>
      </c>
      <c r="G4" s="228">
        <v>60000</v>
      </c>
      <c r="H4" s="239">
        <v>60000</v>
      </c>
      <c r="I4" s="239">
        <v>60000</v>
      </c>
      <c r="J4" s="239">
        <v>60000</v>
      </c>
      <c r="K4" s="239">
        <v>60000</v>
      </c>
      <c r="L4" s="238">
        <v>60000</v>
      </c>
      <c r="M4" s="238">
        <v>60000</v>
      </c>
      <c r="N4" s="238">
        <v>60000</v>
      </c>
      <c r="O4" s="238">
        <v>62000</v>
      </c>
      <c r="P4" s="238">
        <v>62000</v>
      </c>
      <c r="Q4" s="238">
        <v>62000</v>
      </c>
      <c r="R4" s="238">
        <f t="shared" ref="R4:R15" si="0">Q4-P4</f>
        <v>0</v>
      </c>
      <c r="S4" s="2"/>
      <c r="T4" s="139"/>
      <c r="U4" s="2"/>
      <c r="V4" s="2"/>
      <c r="W4" s="139"/>
      <c r="X4" s="2"/>
      <c r="Y4" s="2"/>
    </row>
    <row r="5" spans="1:26" ht="20.25" customHeight="1" x14ac:dyDescent="0.25">
      <c r="A5" s="234" t="s">
        <v>39</v>
      </c>
      <c r="B5" s="229">
        <v>73206</v>
      </c>
      <c r="C5" s="228">
        <v>87000</v>
      </c>
      <c r="D5" s="228">
        <v>65000</v>
      </c>
      <c r="E5" s="228">
        <v>67000</v>
      </c>
      <c r="F5" s="228">
        <v>65000</v>
      </c>
      <c r="G5" s="228">
        <v>66000</v>
      </c>
      <c r="H5" s="239">
        <v>88000</v>
      </c>
      <c r="I5" s="239">
        <v>103489.58333333333</v>
      </c>
      <c r="J5" s="239">
        <v>87822.580645161288</v>
      </c>
      <c r="K5" s="239">
        <v>84933.333333333328</v>
      </c>
      <c r="L5" s="238">
        <v>66000</v>
      </c>
      <c r="M5" s="238">
        <v>103483.87096774194</v>
      </c>
      <c r="N5" s="238">
        <v>118000</v>
      </c>
      <c r="O5" s="238">
        <v>117387.09677419355</v>
      </c>
      <c r="P5" s="238">
        <v>119000</v>
      </c>
      <c r="Q5" s="238">
        <v>94000</v>
      </c>
      <c r="R5" s="238">
        <f t="shared" si="0"/>
        <v>-25000</v>
      </c>
      <c r="S5" s="2"/>
      <c r="T5" s="139"/>
      <c r="U5" s="2"/>
      <c r="V5" s="2"/>
      <c r="W5" s="139"/>
      <c r="X5" s="2"/>
      <c r="Y5" s="2"/>
    </row>
    <row r="6" spans="1:26" ht="20.25" customHeight="1" x14ac:dyDescent="0.25">
      <c r="A6" s="234" t="s">
        <v>125</v>
      </c>
      <c r="B6" s="229">
        <v>147448.27586206896</v>
      </c>
      <c r="C6" s="228">
        <v>116709.67741935482</v>
      </c>
      <c r="D6" s="228">
        <v>32250</v>
      </c>
      <c r="E6" s="228">
        <v>32250</v>
      </c>
      <c r="F6" s="228">
        <v>32250</v>
      </c>
      <c r="G6" s="228">
        <v>32250</v>
      </c>
      <c r="H6" s="239">
        <v>32250</v>
      </c>
      <c r="I6" s="239">
        <v>29300</v>
      </c>
      <c r="J6" s="239">
        <v>31750</v>
      </c>
      <c r="K6" s="239">
        <v>40875</v>
      </c>
      <c r="L6" s="238">
        <v>31500</v>
      </c>
      <c r="M6" s="238">
        <v>31500</v>
      </c>
      <c r="N6" s="238">
        <v>31500</v>
      </c>
      <c r="O6" s="238">
        <v>31500</v>
      </c>
      <c r="P6" s="238">
        <f>'Salary Sheets'!Q23</f>
        <v>35000</v>
      </c>
      <c r="Q6" s="238">
        <v>37258.06451612903</v>
      </c>
      <c r="R6" s="238">
        <f t="shared" si="0"/>
        <v>2258.0645161290304</v>
      </c>
      <c r="S6" s="139"/>
      <c r="T6" s="14"/>
      <c r="U6" s="2"/>
      <c r="V6" s="2"/>
      <c r="W6" s="139"/>
      <c r="X6" s="2"/>
      <c r="Y6" s="2"/>
    </row>
    <row r="7" spans="1:26" ht="20.25" customHeight="1" x14ac:dyDescent="0.25">
      <c r="A7" s="234" t="s">
        <v>126</v>
      </c>
      <c r="B7" s="229">
        <v>132799.31034482759</v>
      </c>
      <c r="C7" s="228">
        <v>63387.096774193546</v>
      </c>
      <c r="D7" s="228">
        <v>41481.25</v>
      </c>
      <c r="E7" s="228">
        <v>53254.032258064515</v>
      </c>
      <c r="F7" s="228">
        <v>42143.75</v>
      </c>
      <c r="G7" s="228">
        <v>30919.354838709678</v>
      </c>
      <c r="H7" s="239">
        <v>35761.088709677424</v>
      </c>
      <c r="I7" s="239">
        <v>99415.625</v>
      </c>
      <c r="J7" s="239">
        <v>97959.677419354834</v>
      </c>
      <c r="K7" s="239">
        <v>54868.75</v>
      </c>
      <c r="L7" s="238">
        <v>52703.629032258061</v>
      </c>
      <c r="M7" s="238">
        <v>53987.145161290318</v>
      </c>
      <c r="N7" s="238">
        <v>92420.758928571435</v>
      </c>
      <c r="O7" s="238">
        <v>81163.548387096773</v>
      </c>
      <c r="P7" s="238">
        <v>72583.333333333328</v>
      </c>
      <c r="Q7" s="238">
        <v>75645.161290322576</v>
      </c>
      <c r="R7" s="238">
        <f t="shared" si="0"/>
        <v>3061.8279569892475</v>
      </c>
      <c r="S7" s="139"/>
      <c r="T7" s="14"/>
      <c r="U7" s="148"/>
      <c r="V7" s="148"/>
      <c r="W7" s="148"/>
      <c r="X7" s="148"/>
      <c r="Y7" s="2"/>
    </row>
    <row r="8" spans="1:26" ht="20.25" customHeight="1" x14ac:dyDescent="0.25">
      <c r="A8" s="234" t="s">
        <v>40</v>
      </c>
      <c r="B8" s="229">
        <v>372668.96551724145</v>
      </c>
      <c r="C8" s="228">
        <v>306071.05846774194</v>
      </c>
      <c r="D8" s="228">
        <v>205928.33333333331</v>
      </c>
      <c r="E8" s="228">
        <v>255428.46774193548</v>
      </c>
      <c r="F8" s="228">
        <v>285739.58333333343</v>
      </c>
      <c r="G8" s="228">
        <v>169628.98387096776</v>
      </c>
      <c r="H8" s="239">
        <v>214618.54838709679</v>
      </c>
      <c r="I8" s="239">
        <v>263865.91666666669</v>
      </c>
      <c r="J8" s="239">
        <v>288039.31451612909</v>
      </c>
      <c r="K8" s="239">
        <v>261683.95833333337</v>
      </c>
      <c r="L8" s="238">
        <v>193254.97580645161</v>
      </c>
      <c r="M8" s="238">
        <v>212582.85483870967</v>
      </c>
      <c r="N8" s="238">
        <v>232213.1696428571</v>
      </c>
      <c r="O8" s="238">
        <v>241484.47580645161</v>
      </c>
      <c r="P8" s="238">
        <f>'Salary Sheets'!Q39</f>
        <v>208972.91666666666</v>
      </c>
      <c r="Q8" s="238">
        <v>201483.87096774194</v>
      </c>
      <c r="R8" s="238">
        <f t="shared" si="0"/>
        <v>-7489.0456989247177</v>
      </c>
      <c r="S8" s="139"/>
      <c r="T8" s="14"/>
      <c r="U8" s="2"/>
      <c r="V8" s="2"/>
      <c r="W8" s="139"/>
      <c r="X8" s="2"/>
      <c r="Y8" s="2"/>
    </row>
    <row r="9" spans="1:26" ht="20.25" customHeight="1" x14ac:dyDescent="0.25">
      <c r="A9" s="234" t="s">
        <v>127</v>
      </c>
      <c r="B9" s="229">
        <v>120506.03448275861</v>
      </c>
      <c r="C9" s="228">
        <v>131841.12903225809</v>
      </c>
      <c r="D9" s="228">
        <v>104362.49999999999</v>
      </c>
      <c r="E9" s="228">
        <v>104752.41935483871</v>
      </c>
      <c r="F9" s="228">
        <v>113883.33333333334</v>
      </c>
      <c r="G9" s="228">
        <v>105737.90322580645</v>
      </c>
      <c r="H9" s="239">
        <v>103883.06451612903</v>
      </c>
      <c r="I9" s="239">
        <v>109841.66666666667</v>
      </c>
      <c r="J9" s="239">
        <v>117032.25806451612</v>
      </c>
      <c r="K9" s="239">
        <v>105759.16666666667</v>
      </c>
      <c r="L9" s="238">
        <v>119633.06451612904</v>
      </c>
      <c r="M9" s="238">
        <v>122745.96774193548</v>
      </c>
      <c r="N9" s="238">
        <v>113383.92857142855</v>
      </c>
      <c r="O9" s="238">
        <v>100282.25806451612</v>
      </c>
      <c r="P9" s="238">
        <v>116254.16666666666</v>
      </c>
      <c r="Q9" s="238">
        <v>121334.67741935483</v>
      </c>
      <c r="R9" s="238">
        <f t="shared" si="0"/>
        <v>5080.5107526881766</v>
      </c>
      <c r="S9" s="139"/>
      <c r="T9" s="14"/>
      <c r="U9" s="2"/>
      <c r="V9" s="2"/>
      <c r="W9" s="139"/>
      <c r="X9" s="2"/>
      <c r="Y9" s="2"/>
      <c r="Z9" s="14"/>
    </row>
    <row r="10" spans="1:26" ht="20.25" customHeight="1" x14ac:dyDescent="0.25">
      <c r="A10" s="234" t="s">
        <v>128</v>
      </c>
      <c r="B10" s="229">
        <v>93330.732758620696</v>
      </c>
      <c r="C10" s="228">
        <v>87991.93548387097</v>
      </c>
      <c r="D10" s="228">
        <v>61687.5</v>
      </c>
      <c r="E10" s="228">
        <v>72469.354838709682</v>
      </c>
      <c r="F10" s="228">
        <v>92054.166666666672</v>
      </c>
      <c r="G10" s="228">
        <v>92983.870967741939</v>
      </c>
      <c r="H10" s="239">
        <v>95745.967741935485</v>
      </c>
      <c r="I10" s="239">
        <v>91266.666666666657</v>
      </c>
      <c r="J10" s="239">
        <v>82338.709677419363</v>
      </c>
      <c r="K10" s="239">
        <v>87658.333333333328</v>
      </c>
      <c r="L10" s="238">
        <v>98245.967741935485</v>
      </c>
      <c r="M10" s="238">
        <v>104427.41935483871</v>
      </c>
      <c r="N10" s="238">
        <v>89080.357142857145</v>
      </c>
      <c r="O10" s="238">
        <v>87447.580645161288</v>
      </c>
      <c r="P10" s="238">
        <v>92458.333333333343</v>
      </c>
      <c r="Q10" s="238">
        <v>89770.161290322576</v>
      </c>
      <c r="R10" s="238">
        <f t="shared" si="0"/>
        <v>-2688.1720430107671</v>
      </c>
      <c r="S10" s="139"/>
      <c r="T10" s="14"/>
      <c r="U10" s="8"/>
      <c r="V10" s="8"/>
      <c r="W10" s="188"/>
      <c r="X10" s="8"/>
      <c r="Y10" s="2"/>
      <c r="Z10" s="14"/>
    </row>
    <row r="11" spans="1:26" ht="20.25" customHeight="1" x14ac:dyDescent="0.25">
      <c r="A11" s="234" t="s">
        <v>129</v>
      </c>
      <c r="B11" s="229">
        <v>47469.310344827587</v>
      </c>
      <c r="C11" s="228">
        <v>29145.16129032258</v>
      </c>
      <c r="D11" s="228">
        <v>27083.333333333332</v>
      </c>
      <c r="E11" s="228">
        <v>28830.645161290322</v>
      </c>
      <c r="F11" s="228">
        <v>27083.333333333332</v>
      </c>
      <c r="G11" s="228">
        <v>29145.16129032258</v>
      </c>
      <c r="H11" s="239">
        <v>45596.774193548386</v>
      </c>
      <c r="I11" s="239">
        <v>45641.666666666672</v>
      </c>
      <c r="J11" s="239">
        <v>48903.225806451621</v>
      </c>
      <c r="K11" s="239">
        <v>39968.75</v>
      </c>
      <c r="L11" s="238">
        <v>48483.870967741939</v>
      </c>
      <c r="M11" s="238">
        <v>52201.612903225803</v>
      </c>
      <c r="N11" s="238">
        <v>67227.678571428565</v>
      </c>
      <c r="O11" s="238">
        <v>107939.51612903226</v>
      </c>
      <c r="P11" s="238">
        <v>81066.666666666672</v>
      </c>
      <c r="Q11" s="238">
        <v>84967.741935483878</v>
      </c>
      <c r="R11" s="238">
        <f t="shared" si="0"/>
        <v>3901.075268817207</v>
      </c>
      <c r="S11" s="139"/>
      <c r="T11" s="14"/>
      <c r="U11" s="2"/>
      <c r="V11" s="2"/>
      <c r="W11" s="139"/>
      <c r="X11" s="2"/>
      <c r="Y11" s="8"/>
    </row>
    <row r="12" spans="1:26" ht="36" customHeight="1" x14ac:dyDescent="0.25">
      <c r="A12" s="380" t="s">
        <v>259</v>
      </c>
      <c r="B12" s="229"/>
      <c r="C12" s="228"/>
      <c r="D12" s="228"/>
      <c r="E12" s="228"/>
      <c r="F12" s="228"/>
      <c r="G12" s="228"/>
      <c r="H12" s="239"/>
      <c r="I12" s="239"/>
      <c r="J12" s="239"/>
      <c r="K12" s="239"/>
      <c r="L12" s="238"/>
      <c r="M12" s="238"/>
      <c r="N12" s="238"/>
      <c r="O12" s="238"/>
      <c r="P12" s="238">
        <f>'Salary Sheets'!Q75</f>
        <v>243718.75</v>
      </c>
      <c r="Q12" s="238">
        <v>254832.25806451612</v>
      </c>
      <c r="R12" s="238">
        <f t="shared" si="0"/>
        <v>11113.508064516122</v>
      </c>
      <c r="S12" s="139"/>
      <c r="T12" s="14"/>
      <c r="U12" s="2"/>
      <c r="V12" s="2"/>
      <c r="W12" s="139"/>
      <c r="X12" s="2"/>
      <c r="Y12" s="8"/>
    </row>
    <row r="13" spans="1:26" ht="20.25" customHeight="1" x14ac:dyDescent="0.25">
      <c r="A13" s="234" t="s">
        <v>264</v>
      </c>
      <c r="B13" s="229"/>
      <c r="C13" s="228"/>
      <c r="D13" s="228"/>
      <c r="E13" s="228"/>
      <c r="F13" s="228"/>
      <c r="G13" s="228"/>
      <c r="H13" s="239"/>
      <c r="I13" s="239"/>
      <c r="J13" s="239"/>
      <c r="K13" s="239"/>
      <c r="L13" s="238"/>
      <c r="M13" s="238"/>
      <c r="N13" s="238"/>
      <c r="O13" s="238"/>
      <c r="P13" s="238">
        <f>'Salary Sheets'!Q80</f>
        <v>50829.166666666672</v>
      </c>
      <c r="Q13" s="238">
        <f>'Salary Sheets'!Q80</f>
        <v>50829.166666666672</v>
      </c>
      <c r="R13" s="238">
        <f t="shared" si="0"/>
        <v>0</v>
      </c>
      <c r="S13" s="139"/>
      <c r="T13" s="14"/>
      <c r="U13" s="2"/>
      <c r="V13" s="2"/>
      <c r="W13" s="139"/>
      <c r="X13" s="2"/>
      <c r="Y13" s="8"/>
    </row>
    <row r="14" spans="1:26" ht="20.25" customHeight="1" x14ac:dyDescent="0.25">
      <c r="A14" s="234" t="s">
        <v>258</v>
      </c>
      <c r="B14" s="229">
        <v>160366.37931034484</v>
      </c>
      <c r="C14" s="229">
        <v>169366.93548387097</v>
      </c>
      <c r="D14" s="229">
        <v>177360</v>
      </c>
      <c r="E14" s="229">
        <v>201414.11290322582</v>
      </c>
      <c r="F14" s="229">
        <v>185683.33333333334</v>
      </c>
      <c r="G14" s="229">
        <v>178671.93548387097</v>
      </c>
      <c r="H14" s="239">
        <v>186343.54838709679</v>
      </c>
      <c r="I14" s="239">
        <v>183710</v>
      </c>
      <c r="J14" s="239">
        <v>208798.38709677421</v>
      </c>
      <c r="K14" s="239">
        <v>172205.83333333334</v>
      </c>
      <c r="L14" s="238">
        <v>99483.870967741939</v>
      </c>
      <c r="M14" s="238">
        <v>104608.87096774192</v>
      </c>
      <c r="N14" s="238">
        <v>156408.92857142858</v>
      </c>
      <c r="O14" s="238">
        <v>106806.45161290321</v>
      </c>
      <c r="P14" s="238">
        <v>127450</v>
      </c>
      <c r="Q14" s="238">
        <v>0</v>
      </c>
      <c r="R14" s="238">
        <f t="shared" si="0"/>
        <v>-127450</v>
      </c>
      <c r="S14" s="2"/>
      <c r="T14" s="14"/>
      <c r="U14" s="2"/>
      <c r="V14" s="2"/>
      <c r="W14" s="139"/>
      <c r="X14" s="2"/>
      <c r="Y14" s="8"/>
      <c r="Z14" s="14"/>
    </row>
    <row r="15" spans="1:26" ht="31.5" x14ac:dyDescent="0.2">
      <c r="A15" s="240" t="s">
        <v>252</v>
      </c>
      <c r="B15" s="230">
        <v>214942.75862068965</v>
      </c>
      <c r="C15" s="229">
        <v>204628.70967741933</v>
      </c>
      <c r="D15" s="229">
        <v>91566.666666666672</v>
      </c>
      <c r="E15" s="229">
        <v>100387.09677419355</v>
      </c>
      <c r="F15" s="229">
        <v>41733.333333333336</v>
      </c>
      <c r="G15" s="229">
        <v>2580.6451612903224</v>
      </c>
      <c r="H15" s="239">
        <v>34870.967741935485</v>
      </c>
      <c r="I15" s="239">
        <v>61920.833333333336</v>
      </c>
      <c r="J15" s="239">
        <v>44959.677419354841</v>
      </c>
      <c r="K15" s="239">
        <v>38666.666666666672</v>
      </c>
      <c r="L15" s="238">
        <v>39516.129032258061</v>
      </c>
      <c r="M15" s="238">
        <v>43000</v>
      </c>
      <c r="N15" s="238">
        <v>50142.857142857145</v>
      </c>
      <c r="O15" s="238">
        <v>102443.54838709676</v>
      </c>
      <c r="P15" s="238">
        <f>'Salary Sheets'!Q87</f>
        <v>110850</v>
      </c>
      <c r="Q15" s="238">
        <f>'Salary Sheets'!Q87</f>
        <v>110850</v>
      </c>
      <c r="R15" s="238">
        <f t="shared" si="0"/>
        <v>0</v>
      </c>
      <c r="S15" s="2"/>
      <c r="U15" s="8"/>
      <c r="V15" s="8"/>
      <c r="W15" s="188"/>
      <c r="X15" s="8"/>
      <c r="Y15" s="8"/>
      <c r="Z15" s="14"/>
    </row>
    <row r="16" spans="1:26" ht="29.25" customHeight="1" x14ac:dyDescent="0.2">
      <c r="A16" s="297" t="s">
        <v>130</v>
      </c>
      <c r="B16" s="297">
        <f t="shared" ref="B16:R16" si="1">SUM(B3:B15)</f>
        <v>1522737.7672413792</v>
      </c>
      <c r="C16" s="297">
        <f t="shared" si="1"/>
        <v>1356141.7036290322</v>
      </c>
      <c r="D16" s="297">
        <f t="shared" si="1"/>
        <v>966719.58333333326</v>
      </c>
      <c r="E16" s="297">
        <f t="shared" si="1"/>
        <v>1075786.1290322579</v>
      </c>
      <c r="F16" s="297">
        <f>SUM(F3:F15)</f>
        <v>1045570.8333333336</v>
      </c>
      <c r="G16" s="297">
        <f>SUM(G3:G15)</f>
        <v>867917.8548387097</v>
      </c>
      <c r="H16" s="297">
        <f>SUM(H3:H15)</f>
        <v>997069.95967741939</v>
      </c>
      <c r="I16" s="297">
        <f>SUM(I3:I15)</f>
        <v>1148451.9583333333</v>
      </c>
      <c r="J16" s="297">
        <f>SUM(J3:J15)</f>
        <v>1167603.8306451614</v>
      </c>
      <c r="K16" s="297">
        <f t="shared" si="1"/>
        <v>946619.79166666674</v>
      </c>
      <c r="L16" s="297">
        <f t="shared" ref="L16:P16" si="2">SUM(L3:L15)</f>
        <v>908821.50806451624</v>
      </c>
      <c r="M16" s="297">
        <f t="shared" si="2"/>
        <v>988537.74193548388</v>
      </c>
      <c r="N16" s="297">
        <f t="shared" si="2"/>
        <v>1110377.6785714284</v>
      </c>
      <c r="O16" s="297">
        <f t="shared" si="2"/>
        <v>1138454.4758064516</v>
      </c>
      <c r="P16" s="297">
        <f t="shared" si="2"/>
        <v>1420183.3333333333</v>
      </c>
      <c r="Q16" s="297">
        <f>SUM(Q3:Q15)</f>
        <v>1282971.1021505378</v>
      </c>
      <c r="R16" s="297">
        <f t="shared" si="1"/>
        <v>-137212.23118279572</v>
      </c>
      <c r="S16" s="8"/>
      <c r="W16" s="188"/>
      <c r="Y16" s="2"/>
    </row>
    <row r="17" spans="16:17" x14ac:dyDescent="0.2">
      <c r="P17" s="8"/>
      <c r="Q17" s="8"/>
    </row>
  </sheetData>
  <mergeCells count="1">
    <mergeCell ref="A1:R1"/>
  </mergeCells>
  <printOptions horizontalCentered="1" verticalCentered="1"/>
  <pageMargins left="0" right="0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Salary Sheets</vt:lpstr>
      <vt:lpstr>Salary Record</vt:lpstr>
      <vt:lpstr>Shahbaz Salaries</vt:lpstr>
      <vt:lpstr>Salary summary</vt:lpstr>
      <vt:lpstr>'Salary Record'!Print_Area</vt:lpstr>
      <vt:lpstr>'Salary Sheets'!Print_Area</vt:lpstr>
      <vt:lpstr>'Shahbaz Salaries'!Print_Area</vt:lpstr>
      <vt:lpstr>'Salary Sheets'!Print_Titles</vt:lpstr>
    </vt:vector>
  </TitlesOfParts>
  <Company>CKS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Pioneer Engineeering</cp:lastModifiedBy>
  <cp:lastPrinted>2021-07-06T11:42:34Z</cp:lastPrinted>
  <dcterms:created xsi:type="dcterms:W3CDTF">2007-01-04T05:01:09Z</dcterms:created>
  <dcterms:modified xsi:type="dcterms:W3CDTF">2021-07-19T06:05:59Z</dcterms:modified>
</cp:coreProperties>
</file>